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VALLEJOR\Desktop\"/>
    </mc:Choice>
  </mc:AlternateContent>
  <bookViews>
    <workbookView xWindow="0" yWindow="0" windowWidth="24000" windowHeight="9645" firstSheet="1" activeTab="1"/>
  </bookViews>
  <sheets>
    <sheet name="Consolidado X Cumplimiento" sheetId="14" state="hidden" r:id="rId1"/>
    <sheet name="PAA Consolidado Abril 2018" sheetId="1" r:id="rId2"/>
    <sheet name="Informe" sheetId="16" r:id="rId3"/>
    <sheet name="Datos" sheetId="2"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3" hidden="1">Datos!$A$1:$C$1402</definedName>
    <definedName name="_xlnm._FilterDatabase" localSheetId="1" hidden="1">'PAA Consolidado Abril 2018'!$A$1:$AH$1393</definedName>
    <definedName name="DEPENDENCIA">'[1]Anexo 2.'!$B$322:$B$347</definedName>
    <definedName name="EstadoContrato">'[1]Anexo 2.'!$B$352:$B$358</definedName>
    <definedName name="FUENTE">'[1]Anexo 2.'!$D$355:$D$359</definedName>
    <definedName name="gobernacion">'[2]Anexo 2.'!$D$391:$D$394</definedName>
    <definedName name="l">'[3]Anexo 2.'!$D$357:$D$387</definedName>
    <definedName name="ll">'[3]Anexo 2.'!$D$357:$D$387</definedName>
    <definedName name="MODALIDAD">'[1]Anexo 2.'!$D$322:$D$349</definedName>
    <definedName name="MODSELECCION">'[1]Anexo 2.'!$D$322:$D$352</definedName>
    <definedName name="MUJERES">'[4]Anexo 2.'!$B$319:$B$344</definedName>
    <definedName name="PROGRAMAS">'[1]Anexo 2.'!$F$329:$F$456</definedName>
    <definedName name="secretaira">'[2]Anexo 2.'!$B$351:$B$376</definedName>
    <definedName name="TIPOSUPER">'[5]Anexo 2.'!$F$579:$F$583</definedName>
    <definedName name="VIGENCIAS">'[1]Anexo 2.'!$D$362:$D$365</definedName>
  </definedNames>
  <calcPr calcId="162913"/>
  <pivotCaches>
    <pivotCache cacheId="0" r:id="rId1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16" l="1"/>
  <c r="I6" i="16"/>
  <c r="I23" i="16"/>
  <c r="I24" i="16"/>
  <c r="I25" i="16"/>
  <c r="I5" i="16"/>
  <c r="I18" i="16"/>
  <c r="I3" i="16"/>
  <c r="I21" i="16"/>
  <c r="I19" i="16"/>
  <c r="I14" i="16"/>
  <c r="I4" i="16"/>
  <c r="I7" i="16"/>
  <c r="I13" i="16"/>
  <c r="I15" i="16"/>
  <c r="I8" i="16"/>
  <c r="I12" i="16"/>
  <c r="I10" i="16"/>
  <c r="I9" i="16"/>
  <c r="I26" i="16"/>
  <c r="I22" i="16"/>
  <c r="I27" i="16"/>
  <c r="I11" i="16"/>
  <c r="I16" i="16"/>
  <c r="I28" i="16"/>
  <c r="I17" i="16"/>
  <c r="AA1107" i="1"/>
  <c r="AA1106" i="1"/>
  <c r="AA1104" i="1"/>
  <c r="AA1103" i="1"/>
  <c r="AA1102" i="1"/>
  <c r="AA1101" i="1"/>
  <c r="AA1100" i="1"/>
  <c r="AA1099" i="1"/>
  <c r="AA1098" i="1"/>
  <c r="AA1097" i="1"/>
  <c r="AA1096" i="1"/>
  <c r="AA1095" i="1"/>
  <c r="AA1094" i="1"/>
  <c r="AA1093" i="1"/>
  <c r="AA1092" i="1"/>
  <c r="AA1091" i="1"/>
  <c r="AA1090" i="1"/>
  <c r="AA1089" i="1"/>
  <c r="AA1088" i="1"/>
  <c r="AA1087" i="1"/>
  <c r="AA1086" i="1"/>
  <c r="AA1085" i="1"/>
  <c r="AA1084" i="1"/>
  <c r="AA1083" i="1"/>
  <c r="AA1082" i="1"/>
  <c r="AA1081" i="1"/>
  <c r="AA1080" i="1"/>
  <c r="AA1079" i="1"/>
  <c r="AA1078" i="1"/>
  <c r="AA1077" i="1"/>
  <c r="AA1076" i="1"/>
  <c r="AA1075" i="1"/>
  <c r="AA1074" i="1"/>
  <c r="AA1073" i="1"/>
  <c r="AA1072" i="1"/>
  <c r="AA1071" i="1"/>
  <c r="AA1070" i="1"/>
  <c r="AA1069" i="1"/>
  <c r="AA1068" i="1"/>
  <c r="AA1067" i="1"/>
  <c r="AA1066" i="1"/>
  <c r="AA1065" i="1"/>
  <c r="AA1064" i="1"/>
  <c r="AA1063" i="1"/>
  <c r="AA1062" i="1"/>
  <c r="AA1061" i="1"/>
  <c r="AA1060" i="1"/>
  <c r="AA1059" i="1"/>
  <c r="AA1058" i="1"/>
  <c r="AA1057" i="1"/>
  <c r="AA1056" i="1"/>
  <c r="AA1055" i="1"/>
  <c r="AA1054" i="1"/>
  <c r="AA1053" i="1"/>
  <c r="AA1052" i="1"/>
  <c r="AA1051" i="1"/>
  <c r="AA1050" i="1"/>
  <c r="AA1049" i="1"/>
  <c r="AA1048" i="1"/>
  <c r="AA1047" i="1"/>
  <c r="AA1046" i="1"/>
  <c r="AA1045" i="1"/>
  <c r="AA1044" i="1"/>
  <c r="AA1043" i="1"/>
  <c r="AA1042" i="1"/>
  <c r="AA1041" i="1"/>
  <c r="AA1040" i="1"/>
  <c r="AA1039" i="1"/>
  <c r="AA1038" i="1"/>
  <c r="AA1037" i="1"/>
  <c r="AA1036" i="1"/>
  <c r="AA1035" i="1"/>
  <c r="AA1034" i="1"/>
  <c r="AA1033" i="1"/>
  <c r="AA1032" i="1"/>
  <c r="AA13" i="1" l="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603" i="1"/>
  <c r="AA604" i="1"/>
  <c r="AA605" i="1"/>
  <c r="AA606" i="1"/>
  <c r="AA607" i="1"/>
  <c r="AA608" i="1"/>
  <c r="AA609" i="1"/>
  <c r="AA610" i="1"/>
  <c r="AA611" i="1"/>
  <c r="AA612" i="1"/>
  <c r="AA613" i="1"/>
  <c r="AA614" i="1"/>
  <c r="AA615" i="1"/>
  <c r="AA616" i="1"/>
  <c r="AA617" i="1"/>
  <c r="AA618" i="1"/>
  <c r="AA619" i="1"/>
  <c r="AA620" i="1"/>
  <c r="AA621" i="1"/>
  <c r="AA622" i="1"/>
  <c r="AA623" i="1"/>
  <c r="AA624"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667" i="1"/>
  <c r="AA668" i="1"/>
  <c r="AA669" i="1"/>
  <c r="AA670" i="1"/>
  <c r="AA671" i="1"/>
  <c r="AA672" i="1"/>
  <c r="AA673" i="1"/>
  <c r="AA674" i="1"/>
  <c r="AA675" i="1"/>
  <c r="AA676" i="1"/>
  <c r="AA677" i="1"/>
  <c r="AA678" i="1"/>
  <c r="AA679" i="1"/>
  <c r="AA680" i="1"/>
  <c r="AA681" i="1"/>
  <c r="AA682" i="1"/>
  <c r="AA683" i="1"/>
  <c r="AA684" i="1"/>
  <c r="AA685" i="1"/>
  <c r="AA686" i="1"/>
  <c r="AA687" i="1"/>
  <c r="AA688" i="1"/>
  <c r="AA689" i="1"/>
  <c r="AA690" i="1"/>
  <c r="AA691" i="1"/>
  <c r="AA692" i="1"/>
  <c r="AA693" i="1"/>
  <c r="AA694" i="1"/>
  <c r="AA695" i="1"/>
  <c r="AA696" i="1"/>
  <c r="AA697" i="1"/>
  <c r="AA698" i="1"/>
  <c r="AA699" i="1"/>
  <c r="AA700" i="1"/>
  <c r="AA701" i="1"/>
  <c r="AA702" i="1"/>
  <c r="AA703" i="1"/>
  <c r="AA704" i="1"/>
  <c r="AA705" i="1"/>
  <c r="AA706" i="1"/>
  <c r="AA707" i="1"/>
  <c r="AA708" i="1"/>
  <c r="AA709" i="1"/>
  <c r="AA710" i="1"/>
  <c r="AA711" i="1"/>
  <c r="AA712" i="1"/>
  <c r="AA713" i="1"/>
  <c r="AA714" i="1"/>
  <c r="AA715" i="1"/>
  <c r="AA716" i="1"/>
  <c r="AA717" i="1"/>
  <c r="AA718" i="1"/>
  <c r="AA719" i="1"/>
  <c r="AA720" i="1"/>
  <c r="AA721" i="1"/>
  <c r="AA722" i="1"/>
  <c r="AA723" i="1"/>
  <c r="AA724" i="1"/>
  <c r="AA725" i="1"/>
  <c r="AA726" i="1"/>
  <c r="AA727" i="1"/>
  <c r="AA728" i="1"/>
  <c r="AA729" i="1"/>
  <c r="AA730" i="1"/>
  <c r="AA731" i="1"/>
  <c r="AA732" i="1"/>
  <c r="AA733" i="1"/>
  <c r="AA734" i="1"/>
  <c r="AA735" i="1"/>
  <c r="AA736" i="1"/>
  <c r="AA737" i="1"/>
  <c r="AA738" i="1"/>
  <c r="AA739" i="1"/>
  <c r="AA740" i="1"/>
  <c r="AA741" i="1"/>
  <c r="AA742" i="1"/>
  <c r="AA743" i="1"/>
  <c r="AA744" i="1"/>
  <c r="AA745" i="1"/>
  <c r="AA746" i="1"/>
  <c r="AA747" i="1"/>
  <c r="AA748" i="1"/>
  <c r="AA749" i="1"/>
  <c r="AA750" i="1"/>
  <c r="AA751" i="1"/>
  <c r="AA752" i="1"/>
  <c r="AA753" i="1"/>
  <c r="AA754" i="1"/>
  <c r="AA755" i="1"/>
  <c r="AA756" i="1"/>
  <c r="AA757" i="1"/>
  <c r="AA758" i="1"/>
  <c r="AA759" i="1"/>
  <c r="AA760" i="1"/>
  <c r="AA761" i="1"/>
  <c r="AA762" i="1"/>
  <c r="AA763" i="1"/>
  <c r="AA764" i="1"/>
  <c r="AA765" i="1"/>
  <c r="AA766" i="1"/>
  <c r="AA767" i="1"/>
  <c r="AA768" i="1"/>
  <c r="AA769" i="1"/>
  <c r="AA770" i="1"/>
  <c r="AA771" i="1"/>
  <c r="AA772" i="1"/>
  <c r="AA773" i="1"/>
  <c r="AA774" i="1"/>
  <c r="AA775" i="1"/>
  <c r="AA776" i="1"/>
  <c r="AA777" i="1"/>
  <c r="AA778" i="1"/>
  <c r="AA779" i="1"/>
  <c r="AA780" i="1"/>
  <c r="AA781" i="1"/>
  <c r="AA782" i="1"/>
  <c r="AA783" i="1"/>
  <c r="AA784" i="1"/>
  <c r="AA785" i="1"/>
  <c r="AA786" i="1"/>
  <c r="AA787" i="1"/>
  <c r="AA788" i="1"/>
  <c r="AA789" i="1"/>
  <c r="AA790" i="1"/>
  <c r="AA791" i="1"/>
  <c r="AA792" i="1"/>
  <c r="AA793" i="1"/>
  <c r="AA794" i="1"/>
  <c r="AA795" i="1"/>
  <c r="AA796" i="1"/>
  <c r="AA797" i="1"/>
  <c r="AA798" i="1"/>
  <c r="AA799" i="1"/>
  <c r="AA800" i="1"/>
  <c r="AA801" i="1"/>
  <c r="AA802" i="1"/>
  <c r="AA803" i="1"/>
  <c r="AA804" i="1"/>
  <c r="AA805" i="1"/>
  <c r="AA806" i="1"/>
  <c r="AA807" i="1"/>
  <c r="AA808" i="1"/>
  <c r="AA809" i="1"/>
  <c r="AA810" i="1"/>
  <c r="AA811" i="1"/>
  <c r="AA812" i="1"/>
  <c r="AA813" i="1"/>
  <c r="AA814" i="1"/>
  <c r="AA815" i="1"/>
  <c r="AA816" i="1"/>
  <c r="AA817" i="1"/>
  <c r="AA818" i="1"/>
  <c r="AA819" i="1"/>
  <c r="AA820" i="1"/>
  <c r="AA821" i="1"/>
  <c r="AA822" i="1"/>
  <c r="AA823" i="1"/>
  <c r="AA824" i="1"/>
  <c r="AA825" i="1"/>
  <c r="AA826" i="1"/>
  <c r="AA827" i="1"/>
  <c r="AA828" i="1"/>
  <c r="AA829" i="1"/>
  <c r="AA830" i="1"/>
  <c r="AA831" i="1"/>
  <c r="AA832" i="1"/>
  <c r="AA833" i="1"/>
  <c r="AA834" i="1"/>
  <c r="AA835" i="1"/>
  <c r="AA836" i="1"/>
  <c r="AA837" i="1"/>
  <c r="AA838" i="1"/>
  <c r="AA839" i="1"/>
  <c r="AA840" i="1"/>
  <c r="AA841" i="1"/>
  <c r="AA842" i="1"/>
  <c r="AA843" i="1"/>
  <c r="AA844" i="1"/>
  <c r="AA845" i="1"/>
  <c r="AA846" i="1"/>
  <c r="AA847" i="1"/>
  <c r="AA848" i="1"/>
  <c r="AA849" i="1"/>
  <c r="AA850" i="1"/>
  <c r="AA851" i="1"/>
  <c r="AA852" i="1"/>
  <c r="AA853" i="1"/>
  <c r="AA854" i="1"/>
  <c r="AA855" i="1"/>
  <c r="AA856" i="1"/>
  <c r="AA857" i="1"/>
  <c r="AA858" i="1"/>
  <c r="AA859" i="1"/>
  <c r="AA860" i="1"/>
  <c r="AA861" i="1"/>
  <c r="AA862" i="1"/>
  <c r="AA863" i="1"/>
  <c r="AA864" i="1"/>
  <c r="AA865" i="1"/>
  <c r="AA866" i="1"/>
  <c r="AA867" i="1"/>
  <c r="AA868" i="1"/>
  <c r="AA869" i="1"/>
  <c r="AA870" i="1"/>
  <c r="AA871" i="1"/>
  <c r="AA872" i="1"/>
  <c r="AA873" i="1"/>
  <c r="AA874" i="1"/>
  <c r="AA875" i="1"/>
  <c r="AA876" i="1"/>
  <c r="AA877" i="1"/>
  <c r="AA878" i="1"/>
  <c r="AA879" i="1"/>
  <c r="AA880" i="1"/>
  <c r="AA881" i="1"/>
  <c r="AA882" i="1"/>
  <c r="AA883" i="1"/>
  <c r="AA884" i="1"/>
  <c r="AA885" i="1"/>
  <c r="AA886" i="1"/>
  <c r="AA887" i="1"/>
  <c r="AA888" i="1"/>
  <c r="AA889" i="1"/>
  <c r="AA890" i="1"/>
  <c r="AA891" i="1"/>
  <c r="AA892" i="1"/>
  <c r="AA893" i="1"/>
  <c r="AA894" i="1"/>
  <c r="AA895" i="1"/>
  <c r="AA896" i="1"/>
  <c r="AA897" i="1"/>
  <c r="AA898" i="1"/>
  <c r="AA899" i="1"/>
  <c r="AA900" i="1"/>
  <c r="AA901" i="1"/>
  <c r="AA902" i="1"/>
  <c r="AA903" i="1"/>
  <c r="AA904" i="1"/>
  <c r="AA905" i="1"/>
  <c r="AA906" i="1"/>
  <c r="AA907" i="1"/>
  <c r="AA908" i="1"/>
  <c r="AA909" i="1"/>
  <c r="AA910" i="1"/>
  <c r="AA911" i="1"/>
  <c r="AA912" i="1"/>
  <c r="AA913" i="1"/>
  <c r="AA914" i="1"/>
  <c r="AA915" i="1"/>
  <c r="AA916" i="1"/>
  <c r="AA917" i="1"/>
  <c r="AA918" i="1"/>
  <c r="AA919" i="1"/>
  <c r="AA920" i="1"/>
  <c r="AA921" i="1"/>
  <c r="AA922" i="1"/>
  <c r="AA923" i="1"/>
  <c r="AA924" i="1"/>
  <c r="AA925" i="1"/>
  <c r="AA926" i="1"/>
  <c r="AA927" i="1"/>
  <c r="AA928" i="1"/>
  <c r="AA929" i="1"/>
  <c r="AA930" i="1"/>
  <c r="AA931" i="1"/>
  <c r="AA932" i="1"/>
  <c r="AA933" i="1"/>
  <c r="AA934" i="1"/>
  <c r="AA935" i="1"/>
  <c r="AA936" i="1"/>
  <c r="AA937" i="1"/>
  <c r="AA938" i="1"/>
  <c r="AA939" i="1"/>
  <c r="AA940" i="1"/>
  <c r="AA941" i="1"/>
  <c r="AA942" i="1"/>
  <c r="AA943" i="1"/>
  <c r="AA944" i="1"/>
  <c r="AA945" i="1"/>
  <c r="AA946" i="1"/>
  <c r="AA947" i="1"/>
  <c r="AA948" i="1"/>
  <c r="AA949" i="1"/>
  <c r="AA950" i="1"/>
  <c r="AA951" i="1"/>
  <c r="AA952" i="1"/>
  <c r="AA953" i="1"/>
  <c r="AA954" i="1"/>
  <c r="AA955" i="1"/>
  <c r="AA956" i="1"/>
  <c r="AA957" i="1"/>
  <c r="AA958" i="1"/>
  <c r="AA959" i="1"/>
  <c r="AA960" i="1"/>
  <c r="AA961" i="1"/>
  <c r="AA962" i="1"/>
  <c r="AA963" i="1"/>
  <c r="AA964" i="1"/>
  <c r="AA965" i="1"/>
  <c r="AA966" i="1"/>
  <c r="AA967" i="1"/>
  <c r="AA968" i="1"/>
  <c r="AA969" i="1"/>
  <c r="AA970" i="1"/>
  <c r="AA971" i="1"/>
  <c r="AA972" i="1"/>
  <c r="AA973" i="1"/>
  <c r="AA974" i="1"/>
  <c r="AA975" i="1"/>
  <c r="AA976" i="1"/>
  <c r="AA977" i="1"/>
  <c r="AA978" i="1"/>
  <c r="AA979" i="1"/>
  <c r="AA980" i="1"/>
  <c r="AA981" i="1"/>
  <c r="AA982" i="1"/>
  <c r="AA983" i="1"/>
  <c r="AA984" i="1"/>
  <c r="AA985" i="1"/>
  <c r="AA986" i="1"/>
  <c r="AA987" i="1"/>
  <c r="AA988" i="1"/>
  <c r="AA989" i="1"/>
  <c r="AA990" i="1"/>
  <c r="AA991" i="1"/>
  <c r="AA992" i="1"/>
  <c r="AA993" i="1"/>
  <c r="AA994" i="1"/>
  <c r="AA995" i="1"/>
  <c r="AA996" i="1"/>
  <c r="AA997" i="1"/>
  <c r="AA998" i="1"/>
  <c r="AA999" i="1"/>
  <c r="AA1000" i="1"/>
  <c r="AA1001" i="1"/>
  <c r="AA1002" i="1"/>
  <c r="AA1003" i="1"/>
  <c r="AA1004" i="1"/>
  <c r="AA1005" i="1"/>
  <c r="AA1006" i="1"/>
  <c r="AA1007" i="1"/>
  <c r="AA1008" i="1"/>
  <c r="AA1009" i="1"/>
  <c r="AA1010" i="1"/>
  <c r="AA1011" i="1"/>
  <c r="AA1012" i="1"/>
  <c r="AA1013" i="1"/>
  <c r="AA1014" i="1"/>
  <c r="AA1015" i="1"/>
  <c r="AA1016" i="1"/>
  <c r="AA1017" i="1"/>
  <c r="AA1018" i="1"/>
  <c r="AA1019" i="1"/>
  <c r="AA1020" i="1"/>
  <c r="AA1021" i="1"/>
  <c r="AA1022" i="1"/>
  <c r="AA1023" i="1"/>
  <c r="AA1024" i="1"/>
  <c r="AA1025" i="1"/>
  <c r="AA1026" i="1"/>
  <c r="AA1027" i="1"/>
  <c r="AA1028" i="1"/>
  <c r="AA1029" i="1"/>
  <c r="AA1030" i="1"/>
  <c r="AA1031" i="1"/>
  <c r="AA1108" i="1"/>
  <c r="AA1109" i="1"/>
  <c r="AA1110" i="1"/>
  <c r="AA1111" i="1"/>
  <c r="AA1112" i="1"/>
  <c r="AA1113" i="1"/>
  <c r="AA1114" i="1"/>
  <c r="AA1115" i="1"/>
  <c r="AA1116" i="1"/>
  <c r="AA1117" i="1"/>
  <c r="AA1118" i="1"/>
  <c r="AA1119" i="1"/>
  <c r="AA1120" i="1"/>
  <c r="AA1121" i="1"/>
  <c r="AA1122" i="1"/>
  <c r="AA1123" i="1"/>
  <c r="AA1124" i="1"/>
  <c r="AA1125" i="1"/>
  <c r="AA1126" i="1"/>
  <c r="AA1127" i="1"/>
  <c r="AA1128" i="1"/>
  <c r="AA1129" i="1"/>
  <c r="AA1130" i="1"/>
  <c r="AA1131" i="1"/>
  <c r="AA1132" i="1"/>
  <c r="AA1133" i="1"/>
  <c r="AA1134" i="1"/>
  <c r="AA1135" i="1"/>
  <c r="AA1136" i="1"/>
  <c r="AA1137" i="1"/>
  <c r="AA1138" i="1"/>
  <c r="AA1139" i="1"/>
  <c r="AA1140" i="1"/>
  <c r="AA1141" i="1"/>
  <c r="AA1142" i="1"/>
  <c r="AA1143" i="1"/>
  <c r="AA1144" i="1"/>
  <c r="AA1145" i="1"/>
  <c r="AA1146" i="1"/>
  <c r="AA1147" i="1"/>
  <c r="AA1148" i="1"/>
  <c r="AA1149" i="1"/>
  <c r="AA1150" i="1"/>
  <c r="AA1151" i="1"/>
  <c r="AA1152" i="1"/>
  <c r="AA1153" i="1"/>
  <c r="AA1154" i="1"/>
  <c r="AA1155" i="1"/>
  <c r="AA1156" i="1"/>
  <c r="AA1157" i="1"/>
  <c r="AA1158" i="1"/>
  <c r="AA1159" i="1"/>
  <c r="AA1160" i="1"/>
  <c r="AA1161" i="1"/>
  <c r="AA1162" i="1"/>
  <c r="AA1163" i="1"/>
  <c r="AA1164" i="1"/>
  <c r="AA1165" i="1"/>
  <c r="AA1166" i="1"/>
  <c r="AA1167" i="1"/>
  <c r="AA1168" i="1"/>
  <c r="AA1169" i="1"/>
  <c r="AA1170" i="1"/>
  <c r="AA1171" i="1"/>
  <c r="AA1172" i="1"/>
  <c r="AA1173" i="1"/>
  <c r="AA1174" i="1"/>
  <c r="AA1175" i="1"/>
  <c r="AA1176" i="1"/>
  <c r="AA1177" i="1"/>
  <c r="AA1178" i="1"/>
  <c r="AA1179" i="1"/>
  <c r="AA1180" i="1"/>
  <c r="AA1181" i="1"/>
  <c r="AA1182" i="1"/>
  <c r="AA1183" i="1"/>
  <c r="AA1184" i="1"/>
  <c r="AA1185" i="1"/>
  <c r="AA1186" i="1"/>
  <c r="AA1187" i="1"/>
  <c r="AA1188" i="1"/>
  <c r="AA1189" i="1"/>
  <c r="AA1190" i="1"/>
  <c r="AA1191" i="1"/>
  <c r="AA1192" i="1"/>
  <c r="AA1193" i="1"/>
  <c r="AA1194" i="1"/>
  <c r="AA1195" i="1"/>
  <c r="AA1196" i="1"/>
  <c r="AA1197" i="1"/>
  <c r="AA1198" i="1"/>
  <c r="AA1199" i="1"/>
  <c r="AA1200" i="1"/>
  <c r="AA1201" i="1"/>
  <c r="AA1202" i="1"/>
  <c r="AA1203" i="1"/>
  <c r="AA1204" i="1"/>
  <c r="AA1205" i="1"/>
  <c r="AA1206" i="1"/>
  <c r="AA1207" i="1"/>
  <c r="AA1208" i="1"/>
  <c r="AA1209" i="1"/>
  <c r="AA1210" i="1"/>
  <c r="AA1211" i="1"/>
  <c r="AA1212" i="1"/>
  <c r="AA1213" i="1"/>
  <c r="AA1214" i="1"/>
  <c r="AA1215" i="1"/>
  <c r="AA1216" i="1"/>
  <c r="AA1217" i="1"/>
  <c r="AA1218" i="1"/>
  <c r="AA1219" i="1"/>
  <c r="AA1220" i="1"/>
  <c r="AA1221" i="1"/>
  <c r="AA1222" i="1"/>
  <c r="AA1223" i="1"/>
  <c r="AA1224" i="1"/>
  <c r="AA1225" i="1"/>
  <c r="AA1226" i="1"/>
  <c r="AA1227" i="1"/>
  <c r="AA1228" i="1"/>
  <c r="AA1229" i="1"/>
  <c r="AA1230" i="1"/>
  <c r="AA1231" i="1"/>
  <c r="AA1232" i="1"/>
  <c r="AA1233" i="1"/>
  <c r="AA1234" i="1"/>
  <c r="AA1235" i="1"/>
  <c r="AA1236" i="1"/>
  <c r="AA1237" i="1"/>
  <c r="AA1238" i="1"/>
  <c r="AA1239" i="1"/>
  <c r="AA1240" i="1"/>
  <c r="AA1241" i="1"/>
  <c r="AA1242" i="1"/>
  <c r="AA1243" i="1"/>
  <c r="AA1244" i="1"/>
  <c r="AA1245" i="1"/>
  <c r="AA1246" i="1"/>
  <c r="AA1247" i="1"/>
  <c r="AA1248" i="1"/>
  <c r="AA1249" i="1"/>
  <c r="AA1250" i="1"/>
  <c r="AA1251" i="1"/>
  <c r="AA1252" i="1"/>
  <c r="AA1253" i="1"/>
  <c r="AA1254" i="1"/>
  <c r="AA1255" i="1"/>
  <c r="AA1256" i="1"/>
  <c r="AA1257" i="1"/>
  <c r="AA1258" i="1"/>
  <c r="AA1259" i="1"/>
  <c r="AA1260" i="1"/>
  <c r="AA1261" i="1"/>
  <c r="AA1262" i="1"/>
  <c r="AA1263" i="1"/>
  <c r="AA1264" i="1"/>
  <c r="AA1265" i="1"/>
  <c r="AA1266" i="1"/>
  <c r="AA1267" i="1"/>
  <c r="AA1268" i="1"/>
  <c r="AA1269" i="1"/>
  <c r="AA1270" i="1"/>
  <c r="AA1271" i="1"/>
  <c r="AA1272" i="1"/>
  <c r="AA1273" i="1"/>
  <c r="AA1274" i="1"/>
  <c r="AA1275" i="1"/>
  <c r="AA1276" i="1"/>
  <c r="AA1277" i="1"/>
  <c r="AA1278" i="1"/>
  <c r="AA1279" i="1"/>
  <c r="AA1280" i="1"/>
  <c r="AA1281" i="1"/>
  <c r="AA1282" i="1"/>
  <c r="AA1283" i="1"/>
  <c r="AA1284" i="1"/>
  <c r="AA1285" i="1"/>
  <c r="AA1286" i="1"/>
  <c r="AA1287" i="1"/>
  <c r="AA1288" i="1"/>
  <c r="AA1289" i="1"/>
  <c r="AA1290" i="1"/>
  <c r="AA1291" i="1"/>
  <c r="AA1292" i="1"/>
  <c r="AA1293" i="1"/>
  <c r="AA1294" i="1"/>
  <c r="AA1295" i="1"/>
  <c r="AA1296" i="1"/>
  <c r="AA1297" i="1"/>
  <c r="AA1298" i="1"/>
  <c r="AA1299" i="1"/>
  <c r="AA1300" i="1"/>
  <c r="AA1301" i="1"/>
  <c r="AA1302" i="1"/>
  <c r="AA1303" i="1"/>
  <c r="AA1304" i="1"/>
  <c r="AA1305" i="1"/>
  <c r="AA1306" i="1"/>
  <c r="AA1307" i="1"/>
  <c r="AA1308" i="1"/>
  <c r="AA1309" i="1"/>
  <c r="AA1310" i="1"/>
  <c r="AA1311" i="1"/>
  <c r="AA1312" i="1"/>
  <c r="AA1313" i="1"/>
  <c r="AA1314" i="1"/>
  <c r="AA1315" i="1"/>
  <c r="AA1316" i="1"/>
  <c r="AA1317" i="1"/>
  <c r="AA1318" i="1"/>
  <c r="AA1319" i="1"/>
  <c r="AA1320" i="1"/>
  <c r="AA1321" i="1"/>
  <c r="AA1322" i="1"/>
  <c r="AA1323" i="1"/>
  <c r="AA1324" i="1"/>
  <c r="AA1325" i="1"/>
  <c r="AA1326" i="1"/>
  <c r="AA1327" i="1"/>
  <c r="AA1328" i="1"/>
  <c r="AA1329" i="1"/>
  <c r="AA1330" i="1"/>
  <c r="AA1331" i="1"/>
  <c r="AA1332" i="1"/>
  <c r="AA1333" i="1"/>
  <c r="AA1334" i="1"/>
  <c r="AA1335" i="1"/>
  <c r="AA1336" i="1"/>
  <c r="AA1337" i="1"/>
  <c r="AA1338" i="1"/>
  <c r="AA1339" i="1"/>
  <c r="AA1340" i="1"/>
  <c r="AA1341" i="1"/>
  <c r="AA1342" i="1"/>
  <c r="AA1343" i="1"/>
  <c r="AA1344" i="1"/>
  <c r="AA1345" i="1"/>
  <c r="AA1346" i="1"/>
  <c r="AA1347" i="1"/>
  <c r="AA1348" i="1"/>
  <c r="AA1349" i="1"/>
  <c r="AA1350" i="1"/>
  <c r="AA1351" i="1"/>
  <c r="AA1352" i="1"/>
  <c r="AA1353" i="1"/>
  <c r="AA1354" i="1"/>
  <c r="AA1355" i="1"/>
  <c r="AA1356" i="1"/>
  <c r="AA1357" i="1"/>
  <c r="AA1358" i="1"/>
  <c r="AA1359" i="1"/>
  <c r="AA1360" i="1"/>
  <c r="AA1361" i="1"/>
  <c r="AA1362" i="1"/>
  <c r="AA1363" i="1"/>
  <c r="AA1364" i="1"/>
  <c r="AA1365" i="1"/>
  <c r="AA1366" i="1"/>
  <c r="AA1367" i="1"/>
  <c r="AA1368" i="1"/>
  <c r="AA1369" i="1"/>
  <c r="AA1370" i="1"/>
  <c r="AA1371" i="1"/>
  <c r="AA1372" i="1"/>
  <c r="AA1373" i="1"/>
  <c r="AA1374" i="1"/>
  <c r="AA1375" i="1"/>
  <c r="AA1376" i="1"/>
  <c r="AA1377" i="1"/>
  <c r="AA1378" i="1"/>
  <c r="AA1379" i="1"/>
  <c r="AA1380" i="1"/>
  <c r="AA1381" i="1"/>
  <c r="AA1382" i="1"/>
  <c r="AA1383" i="1"/>
  <c r="AA1384" i="1"/>
  <c r="AA1385" i="1"/>
  <c r="AA1386" i="1"/>
  <c r="AA1387" i="1"/>
  <c r="AA1388" i="1"/>
  <c r="AA1389" i="1"/>
  <c r="AA1390" i="1"/>
  <c r="AA1391" i="1"/>
  <c r="AA1392" i="1"/>
  <c r="AA1393" i="1"/>
  <c r="I1209" i="1" l="1"/>
  <c r="I1208" i="1"/>
  <c r="I976" i="1" l="1"/>
  <c r="I975" i="1"/>
  <c r="I974" i="1"/>
  <c r="H974" i="1"/>
  <c r="I973" i="1"/>
  <c r="I972" i="1"/>
  <c r="I971" i="1"/>
  <c r="I970" i="1"/>
  <c r="I969" i="1"/>
  <c r="I965" i="1" l="1"/>
  <c r="H965" i="1"/>
  <c r="AB961" i="1" l="1"/>
  <c r="AB960" i="1"/>
  <c r="AB959" i="1"/>
  <c r="AB958" i="1"/>
  <c r="AB957" i="1"/>
  <c r="AB956" i="1"/>
  <c r="AB955" i="1"/>
  <c r="AB954" i="1"/>
  <c r="AE952" i="1" l="1"/>
  <c r="I952" i="1"/>
  <c r="AE951" i="1"/>
  <c r="I951" i="1"/>
  <c r="I914" i="1"/>
  <c r="AE913" i="1"/>
  <c r="AE912" i="1"/>
  <c r="AE911" i="1"/>
  <c r="AE910" i="1"/>
  <c r="AE909" i="1"/>
  <c r="AE908" i="1"/>
  <c r="AE907" i="1"/>
  <c r="AE906" i="1"/>
  <c r="AE905" i="1"/>
  <c r="AE904" i="1"/>
  <c r="AE903" i="1"/>
  <c r="AE902" i="1"/>
  <c r="AE901" i="1"/>
  <c r="AE900" i="1"/>
  <c r="AE899" i="1"/>
  <c r="AE898" i="1"/>
  <c r="AE897" i="1"/>
  <c r="AE896" i="1"/>
  <c r="AE895" i="1"/>
  <c r="AE894" i="1"/>
  <c r="AE893" i="1"/>
  <c r="AE892" i="1"/>
  <c r="AE891" i="1"/>
  <c r="AE890" i="1"/>
  <c r="AE889" i="1"/>
  <c r="AE888" i="1"/>
  <c r="AE887" i="1"/>
  <c r="AE886" i="1"/>
  <c r="AE885" i="1"/>
  <c r="AE884" i="1"/>
  <c r="AE883" i="1"/>
  <c r="AE882" i="1"/>
  <c r="AE881" i="1"/>
  <c r="AE880" i="1"/>
  <c r="AE879" i="1"/>
  <c r="AE878" i="1"/>
  <c r="AE877" i="1"/>
  <c r="AE876" i="1"/>
  <c r="AE875" i="1"/>
  <c r="AE874" i="1"/>
  <c r="AE873" i="1"/>
  <c r="AE872" i="1"/>
  <c r="AE871" i="1"/>
  <c r="AE870" i="1"/>
  <c r="AE869" i="1"/>
  <c r="AE868" i="1"/>
  <c r="AE867" i="1"/>
  <c r="AE866" i="1"/>
  <c r="AE865" i="1"/>
  <c r="AE864" i="1"/>
  <c r="AE863" i="1"/>
  <c r="AE862" i="1"/>
  <c r="AE861" i="1"/>
  <c r="AE860" i="1"/>
  <c r="AE859" i="1"/>
  <c r="AE858" i="1"/>
  <c r="AE857" i="1"/>
  <c r="AE856" i="1"/>
  <c r="AE855" i="1"/>
  <c r="AE854" i="1"/>
  <c r="AE853" i="1"/>
  <c r="AE852" i="1"/>
  <c r="AE851" i="1"/>
  <c r="AE850" i="1"/>
  <c r="AE849" i="1"/>
  <c r="AE848" i="1"/>
  <c r="AE847" i="1"/>
  <c r="AE846" i="1"/>
  <c r="AE845" i="1"/>
  <c r="AE844" i="1"/>
  <c r="AE843" i="1"/>
  <c r="AE842" i="1"/>
  <c r="AE841" i="1"/>
  <c r="H841" i="1"/>
  <c r="AE840" i="1"/>
  <c r="AA12" i="1" l="1"/>
  <c r="H732" i="1" l="1"/>
  <c r="I702" i="1" l="1"/>
  <c r="H702" i="1"/>
  <c r="I701" i="1"/>
  <c r="H701" i="1"/>
  <c r="I699" i="1"/>
  <c r="H699" i="1"/>
  <c r="H695" i="1"/>
  <c r="I686" i="1"/>
  <c r="H686" i="1"/>
  <c r="I684" i="1"/>
  <c r="H684" i="1"/>
  <c r="I683" i="1"/>
  <c r="I682" i="1"/>
  <c r="I678" i="1"/>
  <c r="I676" i="1"/>
  <c r="I675" i="1"/>
  <c r="H675" i="1"/>
  <c r="I674" i="1"/>
  <c r="H674" i="1"/>
  <c r="I671" i="1"/>
  <c r="H671" i="1"/>
  <c r="I670" i="1"/>
  <c r="H670" i="1"/>
  <c r="I669" i="1"/>
  <c r="H669" i="1"/>
  <c r="I668" i="1"/>
  <c r="H668" i="1"/>
  <c r="I666" i="1"/>
  <c r="H666" i="1"/>
  <c r="I658" i="1"/>
  <c r="H658" i="1"/>
  <c r="I656" i="1"/>
  <c r="H647" i="1"/>
  <c r="I646" i="1"/>
  <c r="H646" i="1"/>
  <c r="I642" i="1"/>
  <c r="I641" i="1"/>
  <c r="H641" i="1"/>
  <c r="H632" i="1" l="1"/>
  <c r="H622" i="1"/>
  <c r="H621" i="1"/>
  <c r="H620" i="1"/>
  <c r="H619" i="1"/>
  <c r="H618" i="1"/>
  <c r="H617" i="1"/>
  <c r="H616" i="1"/>
  <c r="H615" i="1"/>
  <c r="H614" i="1"/>
  <c r="I612" i="1" l="1"/>
  <c r="H448" i="1" l="1"/>
  <c r="I358" i="1"/>
  <c r="H358" i="1"/>
  <c r="I356" i="1"/>
  <c r="H356" i="1"/>
  <c r="H355" i="1"/>
  <c r="I354" i="1"/>
  <c r="H354" i="1"/>
  <c r="H353" i="1"/>
  <c r="I352" i="1"/>
  <c r="H352" i="1"/>
  <c r="H351" i="1"/>
  <c r="I350" i="1"/>
  <c r="H350" i="1"/>
  <c r="H349" i="1"/>
  <c r="I348" i="1"/>
  <c r="H348" i="1"/>
  <c r="H347" i="1"/>
  <c r="I346" i="1"/>
  <c r="H346" i="1"/>
  <c r="H345" i="1"/>
  <c r="I344" i="1"/>
  <c r="H344" i="1"/>
  <c r="H343" i="1"/>
  <c r="I342" i="1"/>
  <c r="H342" i="1"/>
  <c r="H341" i="1"/>
  <c r="I340" i="1"/>
  <c r="H340" i="1"/>
  <c r="H339" i="1"/>
  <c r="H330" i="1"/>
  <c r="H322" i="1"/>
  <c r="H321" i="1"/>
  <c r="I319" i="1"/>
  <c r="I317" i="1"/>
  <c r="H317" i="1"/>
  <c r="I316" i="1"/>
  <c r="H316" i="1"/>
  <c r="I312" i="1"/>
  <c r="H312" i="1"/>
  <c r="I311" i="1"/>
  <c r="H311" i="1"/>
  <c r="I310" i="1"/>
  <c r="H310" i="1"/>
  <c r="I298" i="1"/>
  <c r="I290" i="1"/>
  <c r="H290" i="1"/>
  <c r="I269" i="1"/>
  <c r="H269" i="1"/>
  <c r="I265" i="1"/>
  <c r="H265" i="1"/>
  <c r="I250" i="1"/>
  <c r="H250" i="1"/>
  <c r="I197" i="1" l="1"/>
  <c r="H197" i="1"/>
  <c r="I176" i="1" l="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49" i="1"/>
  <c r="I148" i="1"/>
  <c r="I147" i="1"/>
  <c r="I146" i="1"/>
  <c r="I145" i="1"/>
  <c r="I144" i="1"/>
  <c r="I143" i="1"/>
  <c r="I142" i="1"/>
  <c r="I141" i="1"/>
  <c r="I140" i="1"/>
  <c r="I139" i="1"/>
  <c r="I138" i="1"/>
  <c r="I137" i="1"/>
  <c r="I136" i="1"/>
  <c r="I134" i="1"/>
  <c r="I132" i="1"/>
  <c r="I131" i="1"/>
  <c r="I130" i="1"/>
  <c r="I128" i="1"/>
  <c r="I127" i="1"/>
  <c r="I126" i="1"/>
  <c r="I123" i="1"/>
  <c r="I122" i="1"/>
  <c r="I120" i="1"/>
  <c r="I119" i="1"/>
  <c r="H119" i="1"/>
  <c r="I117" i="1"/>
  <c r="I116" i="1"/>
  <c r="I115" i="1"/>
  <c r="I114" i="1"/>
  <c r="I113" i="1"/>
  <c r="I112" i="1"/>
  <c r="I111" i="1"/>
  <c r="I110" i="1"/>
  <c r="I109" i="1"/>
  <c r="I108" i="1"/>
  <c r="I107" i="1"/>
  <c r="I106" i="1"/>
  <c r="I105" i="1"/>
  <c r="I104" i="1"/>
  <c r="I103" i="1"/>
  <c r="I102" i="1"/>
  <c r="I101" i="1"/>
  <c r="I99" i="1"/>
  <c r="I98" i="1"/>
  <c r="I97" i="1"/>
  <c r="I96" i="1"/>
  <c r="I93" i="1"/>
  <c r="I92" i="1"/>
  <c r="I91" i="1"/>
  <c r="I90" i="1"/>
  <c r="I89" i="1"/>
  <c r="I88" i="1"/>
  <c r="I86" i="1"/>
  <c r="I83" i="1"/>
  <c r="H83" i="1"/>
  <c r="I82" i="1"/>
  <c r="I81" i="1"/>
  <c r="I80" i="1"/>
  <c r="I79" i="1"/>
  <c r="I78" i="1"/>
  <c r="I77" i="1"/>
  <c r="I76" i="1"/>
  <c r="H76" i="1"/>
  <c r="I74" i="1"/>
  <c r="I73" i="1"/>
  <c r="I72" i="1"/>
  <c r="D3" i="2" l="1"/>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67" i="2"/>
  <c r="D868" i="2"/>
  <c r="D869" i="2"/>
  <c r="D870" i="2"/>
  <c r="D871" i="2"/>
  <c r="D872"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D905" i="2"/>
  <c r="D906" i="2"/>
  <c r="D907" i="2"/>
  <c r="D908" i="2"/>
  <c r="D909" i="2"/>
  <c r="D910" i="2"/>
  <c r="D911" i="2"/>
  <c r="D912" i="2"/>
  <c r="D913" i="2"/>
  <c r="D914" i="2"/>
  <c r="D915" i="2"/>
  <c r="D916" i="2"/>
  <c r="D917" i="2"/>
  <c r="D918" i="2"/>
  <c r="D919" i="2"/>
  <c r="D920" i="2"/>
  <c r="D921" i="2"/>
  <c r="D922" i="2"/>
  <c r="D923" i="2"/>
  <c r="D924" i="2"/>
  <c r="D925" i="2"/>
  <c r="D926" i="2"/>
  <c r="D927" i="2"/>
  <c r="D928" i="2"/>
  <c r="D929" i="2"/>
  <c r="D930" i="2"/>
  <c r="D931" i="2"/>
  <c r="D932" i="2"/>
  <c r="D933" i="2"/>
  <c r="D934" i="2"/>
  <c r="D935" i="2"/>
  <c r="D936" i="2"/>
  <c r="D937" i="2"/>
  <c r="D938" i="2"/>
  <c r="D939" i="2"/>
  <c r="D940" i="2"/>
  <c r="D941" i="2"/>
  <c r="D942" i="2"/>
  <c r="D943" i="2"/>
  <c r="D944" i="2"/>
  <c r="D945" i="2"/>
  <c r="D946" i="2"/>
  <c r="D947" i="2"/>
  <c r="D948" i="2"/>
  <c r="D949" i="2"/>
  <c r="D950" i="2"/>
  <c r="D951" i="2"/>
  <c r="D952" i="2"/>
  <c r="D953" i="2"/>
  <c r="D954" i="2"/>
  <c r="D955" i="2"/>
  <c r="D956" i="2"/>
  <c r="D957" i="2"/>
  <c r="D958" i="2"/>
  <c r="D959" i="2"/>
  <c r="D960" i="2"/>
  <c r="D961" i="2"/>
  <c r="D962" i="2"/>
  <c r="D963" i="2"/>
  <c r="D964" i="2"/>
  <c r="D965" i="2"/>
  <c r="D966" i="2"/>
  <c r="D967" i="2"/>
  <c r="D968" i="2"/>
  <c r="D969" i="2"/>
  <c r="D970" i="2"/>
  <c r="D971" i="2"/>
  <c r="D972" i="2"/>
  <c r="D973" i="2"/>
  <c r="D974" i="2"/>
  <c r="D975" i="2"/>
  <c r="D976" i="2"/>
  <c r="D977" i="2"/>
  <c r="D978" i="2"/>
  <c r="D979" i="2"/>
  <c r="D980" i="2"/>
  <c r="D981" i="2"/>
  <c r="D982" i="2"/>
  <c r="D983" i="2"/>
  <c r="D984" i="2"/>
  <c r="D985" i="2"/>
  <c r="D986" i="2"/>
  <c r="D987" i="2"/>
  <c r="D988" i="2"/>
  <c r="D989" i="2"/>
  <c r="D990" i="2"/>
  <c r="D991" i="2"/>
  <c r="D992" i="2"/>
  <c r="D993" i="2"/>
  <c r="D994" i="2"/>
  <c r="D995" i="2"/>
  <c r="D996" i="2"/>
  <c r="D997" i="2"/>
  <c r="D998" i="2"/>
  <c r="D999" i="2"/>
  <c r="D1000" i="2"/>
  <c r="D1001" i="2"/>
  <c r="D1002" i="2"/>
  <c r="D1003" i="2"/>
  <c r="D1004" i="2"/>
  <c r="D1005" i="2"/>
  <c r="D1006" i="2"/>
  <c r="D1007" i="2"/>
  <c r="D1008" i="2"/>
  <c r="D1009" i="2"/>
  <c r="D1010" i="2"/>
  <c r="D1011" i="2"/>
  <c r="D1012" i="2"/>
  <c r="D1013" i="2"/>
  <c r="D1014" i="2"/>
  <c r="D1015" i="2"/>
  <c r="D1016" i="2"/>
  <c r="D1017" i="2"/>
  <c r="D1018" i="2"/>
  <c r="D1019" i="2"/>
  <c r="D1020" i="2"/>
  <c r="D1021" i="2"/>
  <c r="D1022" i="2"/>
  <c r="D1023" i="2"/>
  <c r="D1024" i="2"/>
  <c r="D1025" i="2"/>
  <c r="D1026" i="2"/>
  <c r="D1027" i="2"/>
  <c r="D1028" i="2"/>
  <c r="D1029" i="2"/>
  <c r="D1030" i="2"/>
  <c r="D1031" i="2"/>
  <c r="D1032" i="2"/>
  <c r="D1033" i="2"/>
  <c r="D1034" i="2"/>
  <c r="D1035" i="2"/>
  <c r="D1036" i="2"/>
  <c r="D1037" i="2"/>
  <c r="D1038" i="2"/>
  <c r="D1039" i="2"/>
  <c r="D1040" i="2"/>
  <c r="D1041" i="2"/>
  <c r="D1042" i="2"/>
  <c r="D1043" i="2"/>
  <c r="D1044" i="2"/>
  <c r="D1045" i="2"/>
  <c r="D1046" i="2"/>
  <c r="D1047" i="2"/>
  <c r="D1048" i="2"/>
  <c r="D1049" i="2"/>
  <c r="D1050" i="2"/>
  <c r="D1051" i="2"/>
  <c r="D1052" i="2"/>
  <c r="D1053" i="2"/>
  <c r="D1054" i="2"/>
  <c r="D1055" i="2"/>
  <c r="D1056" i="2"/>
  <c r="D1057" i="2"/>
  <c r="D1058" i="2"/>
  <c r="D1059" i="2"/>
  <c r="D1060" i="2"/>
  <c r="D1061" i="2"/>
  <c r="D1062" i="2"/>
  <c r="D1063" i="2"/>
  <c r="D1064" i="2"/>
  <c r="D1065" i="2"/>
  <c r="D1066" i="2"/>
  <c r="D1067" i="2"/>
  <c r="D1068" i="2"/>
  <c r="D1069" i="2"/>
  <c r="D1070" i="2"/>
  <c r="D1071" i="2"/>
  <c r="D1072" i="2"/>
  <c r="D1073" i="2"/>
  <c r="D1074" i="2"/>
  <c r="D1075" i="2"/>
  <c r="D1076" i="2"/>
  <c r="D1077" i="2"/>
  <c r="D1078" i="2"/>
  <c r="D1079" i="2"/>
  <c r="D1080" i="2"/>
  <c r="D1081" i="2"/>
  <c r="D1082" i="2"/>
  <c r="D1083" i="2"/>
  <c r="D1084" i="2"/>
  <c r="D1085" i="2"/>
  <c r="D1086" i="2"/>
  <c r="D1087" i="2"/>
  <c r="D1088" i="2"/>
  <c r="D1089" i="2"/>
  <c r="D1090" i="2"/>
  <c r="D1091" i="2"/>
  <c r="D1092" i="2"/>
  <c r="D1093" i="2"/>
  <c r="D1094" i="2"/>
  <c r="D1095" i="2"/>
  <c r="D1096" i="2"/>
  <c r="D1097" i="2"/>
  <c r="D1098" i="2"/>
  <c r="D1099" i="2"/>
  <c r="D1100" i="2"/>
  <c r="D1101" i="2"/>
  <c r="D1102" i="2"/>
  <c r="D1103" i="2"/>
  <c r="D1104" i="2"/>
  <c r="D1105" i="2"/>
  <c r="D1106" i="2"/>
  <c r="D1107" i="2"/>
  <c r="D1108" i="2"/>
  <c r="D1109" i="2"/>
  <c r="D1110" i="2"/>
  <c r="D1111" i="2"/>
  <c r="D1112" i="2"/>
  <c r="D1113" i="2"/>
  <c r="D1114" i="2"/>
  <c r="D1115" i="2"/>
  <c r="D1116" i="2"/>
  <c r="D1117" i="2"/>
  <c r="D1118" i="2"/>
  <c r="D1119" i="2"/>
  <c r="D1120" i="2"/>
  <c r="D1121" i="2"/>
  <c r="D1122" i="2"/>
  <c r="D1123" i="2"/>
  <c r="D1124" i="2"/>
  <c r="D1125" i="2"/>
  <c r="D1126" i="2"/>
  <c r="D1127" i="2"/>
  <c r="D1128" i="2"/>
  <c r="D1129" i="2"/>
  <c r="D1130" i="2"/>
  <c r="D1131" i="2"/>
  <c r="D1132" i="2"/>
  <c r="D1133" i="2"/>
  <c r="D1134" i="2"/>
  <c r="D1135" i="2"/>
  <c r="D1136" i="2"/>
  <c r="D1137" i="2"/>
  <c r="D1138" i="2"/>
  <c r="D1139" i="2"/>
  <c r="D1140" i="2"/>
  <c r="D1141" i="2"/>
  <c r="D1142" i="2"/>
  <c r="D1143" i="2"/>
  <c r="D1144" i="2"/>
  <c r="D1145" i="2"/>
  <c r="D1146" i="2"/>
  <c r="D1147" i="2"/>
  <c r="D1148" i="2"/>
  <c r="D1149" i="2"/>
  <c r="D1150" i="2"/>
  <c r="D1151" i="2"/>
  <c r="D1152" i="2"/>
  <c r="D1153" i="2"/>
  <c r="D1154" i="2"/>
  <c r="D1155" i="2"/>
  <c r="D1156" i="2"/>
  <c r="D1157" i="2"/>
  <c r="D1158" i="2"/>
  <c r="D1159" i="2"/>
  <c r="D1160" i="2"/>
  <c r="D1161" i="2"/>
  <c r="D1162" i="2"/>
  <c r="D1163" i="2"/>
  <c r="D1164" i="2"/>
  <c r="D1165" i="2"/>
  <c r="D1166" i="2"/>
  <c r="D1167" i="2"/>
  <c r="D1168" i="2"/>
  <c r="D1169" i="2"/>
  <c r="D1170" i="2"/>
  <c r="D1171" i="2"/>
  <c r="D1172" i="2"/>
  <c r="D1173" i="2"/>
  <c r="D1174" i="2"/>
  <c r="D1175" i="2"/>
  <c r="D1176" i="2"/>
  <c r="D1177" i="2"/>
  <c r="D1178" i="2"/>
  <c r="D1179" i="2"/>
  <c r="D1180" i="2"/>
  <c r="D1181" i="2"/>
  <c r="D1182" i="2"/>
  <c r="D1183" i="2"/>
  <c r="D1184" i="2"/>
  <c r="D1185" i="2"/>
  <c r="D1186" i="2"/>
  <c r="D1187" i="2"/>
  <c r="D1188" i="2"/>
  <c r="D1189" i="2"/>
  <c r="D1190" i="2"/>
  <c r="D1191" i="2"/>
  <c r="D1192" i="2"/>
  <c r="D1193" i="2"/>
  <c r="D1194" i="2"/>
  <c r="D1195" i="2"/>
  <c r="D1196" i="2"/>
  <c r="D1197" i="2"/>
  <c r="D1198" i="2"/>
  <c r="D1199" i="2"/>
  <c r="D1200" i="2"/>
  <c r="D1201" i="2"/>
  <c r="D1202" i="2"/>
  <c r="D1203" i="2"/>
  <c r="D1204" i="2"/>
  <c r="D1205" i="2"/>
  <c r="D1206" i="2"/>
  <c r="D1207" i="2"/>
  <c r="D1208" i="2"/>
  <c r="D1209" i="2"/>
  <c r="D1210" i="2"/>
  <c r="D1211" i="2"/>
  <c r="D1212" i="2"/>
  <c r="D1213" i="2"/>
  <c r="D1214" i="2"/>
  <c r="D1215" i="2"/>
  <c r="D1216" i="2"/>
  <c r="D1217" i="2"/>
  <c r="D1218" i="2"/>
  <c r="D1219" i="2"/>
  <c r="D1220" i="2"/>
  <c r="D1221" i="2"/>
  <c r="D1222" i="2"/>
  <c r="D1223" i="2"/>
  <c r="D1224" i="2"/>
  <c r="D1225" i="2"/>
  <c r="D1226" i="2"/>
  <c r="D1227" i="2"/>
  <c r="D1228" i="2"/>
  <c r="D1229" i="2"/>
  <c r="D1230" i="2"/>
  <c r="D1231" i="2"/>
  <c r="D1232" i="2"/>
  <c r="D1233" i="2"/>
  <c r="D1234" i="2"/>
  <c r="D1235" i="2"/>
  <c r="D1236" i="2"/>
  <c r="D1237" i="2"/>
  <c r="D1238" i="2"/>
  <c r="D1239" i="2"/>
  <c r="D1240" i="2"/>
  <c r="D1241" i="2"/>
  <c r="D1242" i="2"/>
  <c r="D1243" i="2"/>
  <c r="D1244" i="2"/>
  <c r="D1245" i="2"/>
  <c r="D1246" i="2"/>
  <c r="D1247" i="2"/>
  <c r="D1248" i="2"/>
  <c r="D1249" i="2"/>
  <c r="D1250" i="2"/>
  <c r="D1251" i="2"/>
  <c r="D1252" i="2"/>
  <c r="D1253" i="2"/>
  <c r="D1254" i="2"/>
  <c r="D1255" i="2"/>
  <c r="D1256" i="2"/>
  <c r="D1257" i="2"/>
  <c r="D1258" i="2"/>
  <c r="D1259" i="2"/>
  <c r="D1260" i="2"/>
  <c r="D1261" i="2"/>
  <c r="D1262" i="2"/>
  <c r="D1263" i="2"/>
  <c r="D1264" i="2"/>
  <c r="D1265" i="2"/>
  <c r="D1266" i="2"/>
  <c r="D1267" i="2"/>
  <c r="D1268" i="2"/>
  <c r="D1269" i="2"/>
  <c r="D1270" i="2"/>
  <c r="D1271" i="2"/>
  <c r="D1272" i="2"/>
  <c r="D1273" i="2"/>
  <c r="D1274" i="2"/>
  <c r="D1275" i="2"/>
  <c r="D1276" i="2"/>
  <c r="D1277" i="2"/>
  <c r="D1278" i="2"/>
  <c r="D1279" i="2"/>
  <c r="D1280" i="2"/>
  <c r="D1281" i="2"/>
  <c r="D1282" i="2"/>
  <c r="D1283" i="2"/>
  <c r="D1284" i="2"/>
  <c r="D1285" i="2"/>
  <c r="D1286" i="2"/>
  <c r="D1287" i="2"/>
  <c r="D1288" i="2"/>
  <c r="D1289" i="2"/>
  <c r="D1290" i="2"/>
  <c r="D1291" i="2"/>
  <c r="D1292" i="2"/>
  <c r="D1293" i="2"/>
  <c r="D1294" i="2"/>
  <c r="D1295" i="2"/>
  <c r="D1296" i="2"/>
  <c r="D1297" i="2"/>
  <c r="D1298" i="2"/>
  <c r="D1299" i="2"/>
  <c r="D1300" i="2"/>
  <c r="D1301" i="2"/>
  <c r="D1302" i="2"/>
  <c r="D1303" i="2"/>
  <c r="D1304" i="2"/>
  <c r="D1305" i="2"/>
  <c r="D1306" i="2"/>
  <c r="D1307" i="2"/>
  <c r="D1308" i="2"/>
  <c r="D1309" i="2"/>
  <c r="D1310" i="2"/>
  <c r="D1311" i="2"/>
  <c r="D1312" i="2"/>
  <c r="D1313" i="2"/>
  <c r="D1314" i="2"/>
  <c r="D1315" i="2"/>
  <c r="D1316" i="2"/>
  <c r="D1317" i="2"/>
  <c r="D1318" i="2"/>
  <c r="D1319" i="2"/>
  <c r="D1320" i="2"/>
  <c r="D1321" i="2"/>
  <c r="D1322" i="2"/>
  <c r="D1323" i="2"/>
  <c r="D1324" i="2"/>
  <c r="D1325" i="2"/>
  <c r="D1326" i="2"/>
  <c r="D1327" i="2"/>
  <c r="D1328" i="2"/>
  <c r="D1329" i="2"/>
  <c r="D1330" i="2"/>
  <c r="D1331" i="2"/>
  <c r="D1332" i="2"/>
  <c r="D1333" i="2"/>
  <c r="D1334" i="2"/>
  <c r="D1335" i="2"/>
  <c r="D1336" i="2"/>
  <c r="D1337" i="2"/>
  <c r="D1338" i="2"/>
  <c r="D1339" i="2"/>
  <c r="D1340" i="2"/>
  <c r="D1341" i="2"/>
  <c r="D1342" i="2"/>
  <c r="D1343" i="2"/>
  <c r="D1344" i="2"/>
  <c r="D1345" i="2"/>
  <c r="D1346" i="2"/>
  <c r="D1347" i="2"/>
  <c r="D1348" i="2"/>
  <c r="D1349" i="2"/>
  <c r="D1350" i="2"/>
  <c r="D1351" i="2"/>
  <c r="D1352" i="2"/>
  <c r="D1353" i="2"/>
  <c r="D1354" i="2"/>
  <c r="D1355" i="2"/>
  <c r="D1356" i="2"/>
  <c r="D1357" i="2"/>
  <c r="D1358" i="2"/>
  <c r="D1359" i="2"/>
  <c r="D1360" i="2"/>
  <c r="D1361" i="2"/>
  <c r="D1362" i="2"/>
  <c r="D1363" i="2"/>
  <c r="D1364" i="2"/>
  <c r="D1365" i="2"/>
  <c r="D1366" i="2"/>
  <c r="D1367" i="2"/>
  <c r="D1368" i="2"/>
  <c r="D1369" i="2"/>
  <c r="D1370" i="2"/>
  <c r="D1371" i="2"/>
  <c r="D1372" i="2"/>
  <c r="D1373" i="2"/>
  <c r="D1374" i="2"/>
  <c r="D1375" i="2"/>
  <c r="D1376" i="2"/>
  <c r="D1377" i="2"/>
  <c r="D1378" i="2"/>
  <c r="D1379" i="2"/>
  <c r="D1380" i="2"/>
  <c r="D1381" i="2"/>
  <c r="D1382" i="2"/>
  <c r="D1383" i="2"/>
  <c r="D1384" i="2"/>
  <c r="D1385" i="2"/>
  <c r="D1386" i="2"/>
  <c r="D1387" i="2"/>
  <c r="D1388" i="2"/>
  <c r="D1389" i="2"/>
  <c r="D1390" i="2"/>
  <c r="D1391" i="2"/>
  <c r="D1392" i="2"/>
  <c r="D1393" i="2"/>
  <c r="D1394" i="2"/>
  <c r="D1395" i="2"/>
  <c r="D1396" i="2"/>
  <c r="D1397" i="2"/>
  <c r="D1398" i="2"/>
  <c r="D1399" i="2"/>
  <c r="D1400" i="2"/>
  <c r="D1401" i="2"/>
  <c r="D1402" i="2"/>
  <c r="D2" i="2"/>
</calcChain>
</file>

<file path=xl/comments1.xml><?xml version="1.0" encoding="utf-8"?>
<comments xmlns="http://schemas.openxmlformats.org/spreadsheetml/2006/main">
  <authors>
    <author>Autor</author>
    <author>LUZ ANGELA HERRERA TABORDA</author>
  </authors>
  <commentList>
    <comment ref="P66" authorId="0" shapeId="0">
      <text>
        <r>
          <rPr>
            <sz val="9"/>
            <color indexed="81"/>
            <rFont val="Tahoma"/>
            <family val="2"/>
          </rPr>
          <t xml:space="preserve">Por favor seleccione el Programa del Plan de Desarrollo
</t>
        </r>
      </text>
    </comment>
    <comment ref="I84" authorId="1" shapeId="0">
      <text>
        <r>
          <rPr>
            <b/>
            <sz val="9"/>
            <color indexed="81"/>
            <rFont val="Tahoma"/>
            <family val="2"/>
          </rPr>
          <t>Tiene Nec. $ 203.297.696</t>
        </r>
      </text>
    </comment>
    <comment ref="I85" authorId="1" shapeId="0">
      <text>
        <r>
          <rPr>
            <b/>
            <sz val="9"/>
            <color indexed="81"/>
            <rFont val="Tahoma"/>
            <family val="2"/>
          </rPr>
          <t>Tiene Contrato $ 239.178.965</t>
        </r>
      </text>
    </comment>
    <comment ref="I129" authorId="1" shapeId="0">
      <text>
        <r>
          <rPr>
            <b/>
            <sz val="9"/>
            <color indexed="81"/>
            <rFont val="Tahoma"/>
            <family val="2"/>
          </rPr>
          <t>Tiene Nec. $ 2.341.688</t>
        </r>
      </text>
    </comment>
    <comment ref="I150" authorId="1" shapeId="0">
      <text>
        <r>
          <rPr>
            <b/>
            <sz val="9"/>
            <color indexed="81"/>
            <rFont val="Tahoma"/>
            <family val="2"/>
          </rPr>
          <t>Tiene Contrato $ 1.432.760.000</t>
        </r>
      </text>
    </comment>
    <comment ref="I178" authorId="0" shapeId="0">
      <text>
        <r>
          <rPr>
            <sz val="9"/>
            <color indexed="81"/>
            <rFont val="Tahoma"/>
            <family val="2"/>
          </rPr>
          <t xml:space="preserve">Luz A. se reriran 752.760.000 suministro linea 1 y 4
</t>
        </r>
      </text>
    </comment>
    <comment ref="C250" authorId="0" shapeId="0">
      <text>
        <r>
          <rPr>
            <b/>
            <sz val="9"/>
            <color indexed="81"/>
            <rFont val="Tahoma"/>
            <family val="2"/>
          </rPr>
          <t>Autor:</t>
        </r>
        <r>
          <rPr>
            <sz val="9"/>
            <color indexed="81"/>
            <rFont val="Tahoma"/>
            <family val="2"/>
          </rPr>
          <t xml:space="preserve">
Este objeto NO APLICA para publicación del PAA 2018 en SECOP II por tratarse de la actualización de una Vigencia Futura del contrato en ejecución</t>
        </r>
      </text>
    </comment>
    <comment ref="H250" authorId="0" shapeId="0">
      <text>
        <r>
          <rPr>
            <b/>
            <sz val="9"/>
            <color indexed="81"/>
            <rFont val="Tahoma"/>
            <family val="2"/>
          </rPr>
          <t>Autor:</t>
        </r>
        <r>
          <rPr>
            <sz val="9"/>
            <color indexed="81"/>
            <rFont val="Tahoma"/>
            <family val="2"/>
          </rPr>
          <t xml:space="preserve">
Valor total $39.952.630.768</t>
        </r>
      </text>
    </comment>
    <comment ref="I250" authorId="0" shapeId="0">
      <text>
        <r>
          <rPr>
            <b/>
            <sz val="9"/>
            <color indexed="81"/>
            <rFont val="Tahoma"/>
            <family val="2"/>
          </rPr>
          <t>Autor:</t>
        </r>
        <r>
          <rPr>
            <sz val="9"/>
            <color indexed="81"/>
            <rFont val="Tahoma"/>
            <family val="2"/>
          </rPr>
          <t xml:space="preserve">
Valor total $39.952.630.768</t>
        </r>
      </text>
    </comment>
    <comment ref="AH250" authorId="0" shapeId="0">
      <text>
        <r>
          <rPr>
            <b/>
            <sz val="9"/>
            <color indexed="81"/>
            <rFont val="Tahoma"/>
            <family val="2"/>
          </rPr>
          <t>Autor:</t>
        </r>
        <r>
          <rPr>
            <sz val="9"/>
            <color indexed="81"/>
            <rFont val="Tahoma"/>
            <family val="2"/>
          </rPr>
          <t xml:space="preserve">
ACTA DE CIERRE Y APERTURA DE PROPUESTAS (20-10-2016 04:30 PM)</t>
        </r>
      </text>
    </comment>
    <comment ref="C251" authorId="0" shapeId="0">
      <text>
        <r>
          <rPr>
            <b/>
            <sz val="9"/>
            <color indexed="81"/>
            <rFont val="Tahoma"/>
            <family val="2"/>
          </rPr>
          <t>Autor:</t>
        </r>
        <r>
          <rPr>
            <sz val="9"/>
            <color indexed="81"/>
            <rFont val="Tahoma"/>
            <family val="2"/>
          </rPr>
          <t xml:space="preserve">
Este objeto NO APLICA para publicación del PAA 2018 en SECOP II por tratarse de la actualización de una Vigencia Futura del contrato en ejecución</t>
        </r>
      </text>
    </comment>
    <comment ref="AH251" authorId="0" shapeId="0">
      <text>
        <r>
          <rPr>
            <b/>
            <sz val="9"/>
            <color indexed="81"/>
            <rFont val="Tahoma"/>
            <family val="2"/>
          </rPr>
          <t>Autor:</t>
        </r>
        <r>
          <rPr>
            <sz val="9"/>
            <color indexed="81"/>
            <rFont val="Tahoma"/>
            <family val="2"/>
          </rPr>
          <t xml:space="preserve">
ACTA DE CIERRE Y APERTURA DE PROPUESTAS CON ANEXOS (08-11-2016 11:10 AM)
RESOLUCION DE APERTURA (20-10-2016 03:35 PM)</t>
        </r>
      </text>
    </comment>
    <comment ref="AH252" authorId="0" shapeId="0">
      <text>
        <r>
          <rPr>
            <b/>
            <sz val="9"/>
            <color indexed="81"/>
            <rFont val="Tahoma"/>
            <family val="2"/>
          </rPr>
          <t>Autor:</t>
        </r>
        <r>
          <rPr>
            <sz val="9"/>
            <color indexed="81"/>
            <rFont val="Tahoma"/>
            <family val="2"/>
          </rPr>
          <t xml:space="preserve">
ACTA ADUDIENCIA CIERRE LIC-20-02-2017
20-11-2017 04:22 PM</t>
        </r>
      </text>
    </comment>
    <comment ref="AH254" authorId="0" shapeId="0">
      <text>
        <r>
          <rPr>
            <b/>
            <sz val="9"/>
            <color indexed="81"/>
            <rFont val="Tahoma"/>
            <family val="2"/>
          </rPr>
          <t>Autor:</t>
        </r>
        <r>
          <rPr>
            <sz val="9"/>
            <color indexed="81"/>
            <rFont val="Tahoma"/>
            <family val="2"/>
          </rPr>
          <t xml:space="preserve">
ACTA DE CIERRE Y APERTURA DE PROPUESTAS LIC 20-03
20-11-2017 04:29 PM</t>
        </r>
      </text>
    </comment>
    <comment ref="AH256" authorId="0" shapeId="0">
      <text>
        <r>
          <rPr>
            <b/>
            <sz val="9"/>
            <color indexed="81"/>
            <rFont val="Tahoma"/>
            <family val="2"/>
          </rPr>
          <t>Autor:</t>
        </r>
        <r>
          <rPr>
            <sz val="9"/>
            <color indexed="81"/>
            <rFont val="Tahoma"/>
            <family val="2"/>
          </rPr>
          <t xml:space="preserve">
ACTA DE CIERRE Y APERTURA DE PROPUESTAS LIC 20-05-2017
21-11-2017 05:28 PM</t>
        </r>
      </text>
    </comment>
    <comment ref="AH258" authorId="0" shapeId="0">
      <text>
        <r>
          <rPr>
            <b/>
            <sz val="9"/>
            <color indexed="81"/>
            <rFont val="Tahoma"/>
            <family val="2"/>
          </rPr>
          <t>Autor:</t>
        </r>
        <r>
          <rPr>
            <sz val="9"/>
            <color indexed="81"/>
            <rFont val="Tahoma"/>
            <family val="2"/>
          </rPr>
          <t xml:space="preserve">
RESPUESTA A OBSERVACION EXTEMPORANEA No 2
17-11-2017 06:16 PM
RESPUESTA A OBSERVACION EXTEMPORANEA AL PLIEGO
15-11-2017 02:35 PM</t>
        </r>
      </text>
    </comment>
    <comment ref="H261" authorId="0" shapeId="0">
      <text>
        <r>
          <rPr>
            <b/>
            <sz val="9"/>
            <color indexed="81"/>
            <rFont val="Tahoma"/>
            <family val="2"/>
          </rPr>
          <t>Autor:</t>
        </r>
        <r>
          <rPr>
            <sz val="9"/>
            <color indexed="81"/>
            <rFont val="Tahoma"/>
            <family val="2"/>
          </rPr>
          <t xml:space="preserve">
Valor total ppto  2018: 14.000.000.000+13.277.504.839+3.000.000.000=30.277.504.839
Valor pptos oficiales 2017: 31.089,114.360</t>
        </r>
      </text>
    </comment>
    <comment ref="AH263" authorId="0" shapeId="0">
      <text>
        <r>
          <rPr>
            <b/>
            <sz val="9"/>
            <color indexed="81"/>
            <rFont val="Tahoma"/>
            <family val="2"/>
          </rPr>
          <t>Autor:</t>
        </r>
        <r>
          <rPr>
            <sz val="9"/>
            <color indexed="81"/>
            <rFont val="Tahoma"/>
            <family val="2"/>
          </rPr>
          <t xml:space="preserve">
ACTA DE CIERRE Y APERTURA DE PROPUESTAS LISTADO DE ASISTENCIA HORA LEGAL ACTA DE RECIBO
21-11-2017 03:43 PM</t>
        </r>
      </text>
    </comment>
    <comment ref="H266" authorId="0" shapeId="0">
      <text>
        <r>
          <rPr>
            <b/>
            <sz val="9"/>
            <color indexed="81"/>
            <rFont val="Tahoma"/>
            <family val="2"/>
          </rPr>
          <t>Autor:</t>
        </r>
        <r>
          <rPr>
            <sz val="9"/>
            <color indexed="81"/>
            <rFont val="Tahoma"/>
            <family val="2"/>
          </rPr>
          <t xml:space="preserve">
Valor Adjudicado $427.521.483 según Resolución S2017060178050 de 21/12/2017; con recursos de 2017 por Valor de $50.121.482 y recursos de 2018 por $377.400.000</t>
        </r>
      </text>
    </comment>
    <comment ref="W266" authorId="0" shapeId="0">
      <text>
        <r>
          <rPr>
            <b/>
            <sz val="9"/>
            <color indexed="81"/>
            <rFont val="Tahoma"/>
            <family val="2"/>
          </rPr>
          <t>Autor:</t>
        </r>
        <r>
          <rPr>
            <sz val="9"/>
            <color indexed="81"/>
            <rFont val="Tahoma"/>
            <family val="2"/>
          </rPr>
          <t xml:space="preserve">
Valor total $444.000.000:
Vigencia 2017:  A.9.10/1120/0-4812/310502000/180038001 $66.600.000 Necesidad 18958 de 26/09/2017
Vigencia Futura 2018: $377.400.000
Vigencia 2018:
A-.9.10 /1120/4-4812/310502000/180038001 $66.600.000 Necesidad 21197 de 05/03/2018</t>
        </r>
      </text>
    </comment>
    <comment ref="I267" authorId="0" shapeId="0">
      <text>
        <r>
          <rPr>
            <b/>
            <sz val="9"/>
            <color indexed="81"/>
            <rFont val="Tahoma"/>
            <family val="2"/>
          </rPr>
          <t>Autor:</t>
        </r>
        <r>
          <rPr>
            <sz val="9"/>
            <color indexed="81"/>
            <rFont val="Tahoma"/>
            <family val="2"/>
          </rPr>
          <t xml:space="preserve">
CDP 3500037918 FECHA DE CREACIÓN 28/09/2017 VALOR 8.400.000 COP </t>
        </r>
      </text>
    </comment>
    <comment ref="W267" authorId="0" shapeId="0">
      <text>
        <r>
          <rPr>
            <b/>
            <sz val="9"/>
            <color indexed="81"/>
            <rFont val="Tahoma"/>
            <family val="2"/>
          </rPr>
          <t>Autor:</t>
        </r>
        <r>
          <rPr>
            <sz val="9"/>
            <color indexed="81"/>
            <rFont val="Tahoma"/>
            <family val="2"/>
          </rPr>
          <t xml:space="preserve">
Valor total 56.000.000:
Vigencia 2017: A.9.10/1120/0-4812/310502000/180038001 $8.400.000 Necesidad xxx de 25/09/2017 
Vigencia Futura 2018: $47.600.000</t>
        </r>
      </text>
    </comment>
    <comment ref="AD267" authorId="0" shapeId="0">
      <text>
        <r>
          <rPr>
            <b/>
            <sz val="9"/>
            <color indexed="81"/>
            <rFont val="Tahoma"/>
            <family val="2"/>
          </rPr>
          <t>Autor:</t>
        </r>
        <r>
          <rPr>
            <sz val="9"/>
            <color indexed="81"/>
            <rFont val="Tahoma"/>
            <family val="2"/>
          </rPr>
          <t xml:space="preserve">
Creación de Proceso 20 de November de 2017 11:21 A.M.
EP de 14 de noviembre de 2017 05:26 p.m.</t>
        </r>
      </text>
    </comment>
    <comment ref="C269" authorId="0" shapeId="0">
      <text>
        <r>
          <rPr>
            <b/>
            <sz val="9"/>
            <color indexed="81"/>
            <rFont val="Tahoma"/>
            <family val="2"/>
          </rPr>
          <t>Autor:</t>
        </r>
        <r>
          <rPr>
            <sz val="9"/>
            <color indexed="81"/>
            <rFont val="Tahoma"/>
            <family val="2"/>
          </rPr>
          <t xml:space="preserve">
Este objeto NO APLICA para publicación del PAA 2018 en SECOP II por tratarse de la actualización de una Vigencia Futura del contrato en ejecución</t>
        </r>
      </text>
    </comment>
    <comment ref="AD277" authorId="0" shapeId="0">
      <text>
        <r>
          <rPr>
            <b/>
            <sz val="9"/>
            <color indexed="81"/>
            <rFont val="Tahoma"/>
            <family val="2"/>
          </rPr>
          <t>Autor:</t>
        </r>
        <r>
          <rPr>
            <sz val="9"/>
            <color indexed="81"/>
            <rFont val="Tahoma"/>
            <family val="2"/>
          </rPr>
          <t xml:space="preserve">
A 07/11/2017 inicia trámite para la suscripción del convenio 2017-AS-20-0012
Recursos de vigencias futuras EXCEPCIONALES 2018</t>
        </r>
      </text>
    </comment>
    <comment ref="AD278" authorId="0" shapeId="0">
      <text>
        <r>
          <rPr>
            <b/>
            <sz val="9"/>
            <color indexed="81"/>
            <rFont val="Tahoma"/>
            <family val="2"/>
          </rPr>
          <t>Autor:</t>
        </r>
        <r>
          <rPr>
            <sz val="9"/>
            <color indexed="81"/>
            <rFont val="Tahoma"/>
            <family val="2"/>
          </rPr>
          <t xml:space="preserve">
A 07/11/2017 inicia trámite para la suscripción del convenio 2017-AS-20-0013
</t>
        </r>
      </text>
    </comment>
    <comment ref="AD279" authorId="0" shapeId="0">
      <text>
        <r>
          <rPr>
            <b/>
            <sz val="9"/>
            <color indexed="81"/>
            <rFont val="Tahoma"/>
            <family val="2"/>
          </rPr>
          <t>Autor:</t>
        </r>
        <r>
          <rPr>
            <sz val="9"/>
            <color indexed="81"/>
            <rFont val="Tahoma"/>
            <family val="2"/>
          </rPr>
          <t xml:space="preserve">
A 07/11/2017 inicia trámite para la suscripción del convenio 2017-AS-20-0014</t>
        </r>
      </text>
    </comment>
    <comment ref="AD281" authorId="0" shapeId="0">
      <text>
        <r>
          <rPr>
            <b/>
            <sz val="9"/>
            <color indexed="81"/>
            <rFont val="Tahoma"/>
            <family val="2"/>
          </rPr>
          <t>Autor:</t>
        </r>
        <r>
          <rPr>
            <sz val="9"/>
            <color indexed="81"/>
            <rFont val="Tahoma"/>
            <family val="2"/>
          </rPr>
          <t xml:space="preserve">
A 07/11/2017 inicia trámite para la suscripción del convenio 2017-AS-20-0016</t>
        </r>
      </text>
    </comment>
    <comment ref="AD284" authorId="0" shapeId="0">
      <text>
        <r>
          <rPr>
            <b/>
            <sz val="9"/>
            <color indexed="81"/>
            <rFont val="Tahoma"/>
            <family val="2"/>
          </rPr>
          <t>Autor:</t>
        </r>
        <r>
          <rPr>
            <sz val="9"/>
            <color indexed="81"/>
            <rFont val="Tahoma"/>
            <family val="2"/>
          </rPr>
          <t xml:space="preserve">
A 07/11/2017 inicia trámite para la suscripción del convenio 2017-AS-20-0019
</t>
        </r>
      </text>
    </comment>
    <comment ref="AD285" authorId="0" shapeId="0">
      <text>
        <r>
          <rPr>
            <b/>
            <sz val="9"/>
            <color indexed="81"/>
            <rFont val="Tahoma"/>
            <family val="2"/>
          </rPr>
          <t>Autor:</t>
        </r>
        <r>
          <rPr>
            <sz val="9"/>
            <color indexed="81"/>
            <rFont val="Tahoma"/>
            <family val="2"/>
          </rPr>
          <t xml:space="preserve">
A 07/11/2017 inicia trámite para la suscripción del convenio 2017-AS-20-0020</t>
        </r>
      </text>
    </comment>
    <comment ref="AD287" authorId="0" shapeId="0">
      <text>
        <r>
          <rPr>
            <b/>
            <sz val="9"/>
            <color indexed="81"/>
            <rFont val="Tahoma"/>
            <family val="2"/>
          </rPr>
          <t>Autor:</t>
        </r>
        <r>
          <rPr>
            <sz val="9"/>
            <color indexed="81"/>
            <rFont val="Tahoma"/>
            <family val="2"/>
          </rPr>
          <t xml:space="preserve">
 A 07/11/2017 inicia trámite para la suscripción del convenio 2017-AS-20-0022</t>
        </r>
      </text>
    </comment>
    <comment ref="AD288" authorId="0" shapeId="0">
      <text>
        <r>
          <rPr>
            <b/>
            <sz val="9"/>
            <color indexed="81"/>
            <rFont val="Tahoma"/>
            <family val="2"/>
          </rPr>
          <t>Autor:</t>
        </r>
        <r>
          <rPr>
            <sz val="9"/>
            <color indexed="81"/>
            <rFont val="Tahoma"/>
            <family val="2"/>
          </rPr>
          <t xml:space="preserve">
A 07/11/2017 inicia trámite para la suscripción del convenio 2017-AS-20-0023</t>
        </r>
      </text>
    </comment>
    <comment ref="AD289" authorId="0" shapeId="0">
      <text>
        <r>
          <rPr>
            <b/>
            <sz val="9"/>
            <color indexed="81"/>
            <rFont val="Tahoma"/>
            <family val="2"/>
          </rPr>
          <t>Autor:</t>
        </r>
        <r>
          <rPr>
            <sz val="9"/>
            <color indexed="81"/>
            <rFont val="Tahoma"/>
            <family val="2"/>
          </rPr>
          <t xml:space="preserve">
A 07/11/2017 inicia trámite para la suscripción del convenio  2017-AS-20-0024</t>
        </r>
      </text>
    </comment>
    <comment ref="C298" authorId="0" shapeId="0">
      <text>
        <r>
          <rPr>
            <b/>
            <sz val="9"/>
            <color indexed="81"/>
            <rFont val="Tahoma"/>
            <family val="2"/>
          </rPr>
          <t>Autor:</t>
        </r>
        <r>
          <rPr>
            <sz val="9"/>
            <color indexed="81"/>
            <rFont val="Tahoma"/>
            <family val="2"/>
          </rPr>
          <t xml:space="preserve">
Objeto inicial: 
Mejoramiento Conexión Vial Aburrá Norte.  (km de vías en el desarrollo vial Aburra-Norte construidas, operadas, mantenidas y rehabilitadas)
NOTA: pago a realizar al concesionario a traves del recaudo de la valorizacion de la via</t>
        </r>
      </text>
    </comment>
    <comment ref="W301" authorId="0" shapeId="0">
      <text>
        <r>
          <rPr>
            <b/>
            <sz val="9"/>
            <color indexed="81"/>
            <rFont val="Tahoma"/>
            <family val="2"/>
          </rPr>
          <t>Autor:</t>
        </r>
        <r>
          <rPr>
            <sz val="9"/>
            <color indexed="81"/>
            <rFont val="Tahoma"/>
            <family val="2"/>
          </rPr>
          <t xml:space="preserve">
Suministro e instalación de la señalización vertical informativa elevada en la red vial a cargo del Departamento de Antioquia, subregión del suroeste.
Vigencia 2018: Valor total $1.380.000.000:
A-.9.4/1120/4-1011/310503000/180031001 $ 1.000.000.000  Necesidad 21410 de 17/04/2018 reemplaza la Necesidad 21221 de 13/03/2018 por modificación de objeto del CDP 3500039562 del 20/03/2018
A-.9.4/1120/0-3120/310503000/180031001 $380.000.000 Necesidad 21411 de 17/04/2018 reemplaza la  Necesidad 21222 de 13/03/2018 por modificación de objeto del CDP 3500039562 del 20/03/2018</t>
        </r>
      </text>
    </comment>
    <comment ref="W302" authorId="0" shapeId="0">
      <text>
        <r>
          <rPr>
            <b/>
            <sz val="9"/>
            <color indexed="81"/>
            <rFont val="Tahoma"/>
            <family val="2"/>
          </rPr>
          <t>Autor:</t>
        </r>
        <r>
          <rPr>
            <sz val="9"/>
            <color indexed="81"/>
            <rFont val="Tahoma"/>
            <family val="2"/>
          </rPr>
          <t xml:space="preserve">
Interventoria técnica, administrativa, financiera, ambiental y legal para el suministro e instalación de la señalización vertical informativa elevada en la red vial a cargo del Departamento de Antioquia, subregión del suroeste.
Vigencia 2018:
A-.9.4/1120/0-3120/310503000/180031001 $ 120.000.000 Necesidad 21412 de 17/04/2018 reemplaza la Necesidad 21223 de 13/03/2018 por modificación de objeto del CDP 3500039561 del 20/03/2018</t>
        </r>
      </text>
    </comment>
    <comment ref="C322" authorId="0" shapeId="0">
      <text>
        <r>
          <rPr>
            <b/>
            <sz val="9"/>
            <color indexed="81"/>
            <rFont val="Tahoma"/>
            <family val="2"/>
          </rPr>
          <t>Autor:</t>
        </r>
        <r>
          <rPr>
            <sz val="9"/>
            <color indexed="81"/>
            <rFont val="Tahoma"/>
            <family val="2"/>
          </rPr>
          <t xml:space="preserve">
ACTUALIZACION VIGENCIA FUTURA 6000002370, 6000002371  ADICIÓN 1 Y PRORROGA 1 AL CONTRATO INTERADMINISTRATIVO 4600006343 DE 2017 BRINDAR APOYO TÉCNICO, ADMINISTRATIVO, FINANCIERO, CONTABLE, PREDIAL,  LEGAL, SOCIAL, AMBIENTAL DE LOS PROYECTOS,   PROCESOS Y CONTRATOS LLEVADOS A CABO EN LA SECRETARIA DE INFRAESTRUCTURA FISICA DEL DEPARTAMENTO DE ANTIOQUIA
Vigencia 2018: Valor total de la Adición #1 $1.498.842.511:
AF.9.4/1120/0-1010/310503000/180035/001 $749.421.256 Necesidad 20967 de 26/01/2018
AF.9.4/1120/0-1010/320402000/180068/001 $749.421.255 Necesidad 20968 de 26/01/2018
OBSERVACIÓN: 
Fecha de Firma del Contrato 10 de marzo de 2017
Fecha de Inicio de Ejecución del Contrato 16 de marzo de 2017
Plazo de Ejecución del Contrato 9 Meses, sin sobrepasar el 15/12/2017
Prórroga 1: 5 meses más con nueva fecha de terminación 14/05/2018</t>
        </r>
      </text>
    </comment>
    <comment ref="W323" authorId="0" shapeId="0">
      <text>
        <r>
          <rPr>
            <b/>
            <sz val="9"/>
            <color indexed="81"/>
            <rFont val="Tahoma"/>
            <family val="2"/>
          </rPr>
          <t>Autor:</t>
        </r>
        <r>
          <rPr>
            <sz val="9"/>
            <color indexed="81"/>
            <rFont val="Tahoma"/>
            <family val="2"/>
          </rPr>
          <t xml:space="preserve">
SUSTITUCION FONDO DEL CDP 3500036559:
Vigencia 2017: Valor total $2.997.685.022:
A-.9.15/1120/0-1010/310505000/170000001 $ 55.328.775  Necesidad 17979 de 20/06/2017 reemplaza la Necesidad 16710 de 14/02/2017 por sustitución de fondo segun decreto 2017070002792 del 15 de junio de 2017 
A-.9.4/1120/0-1010/310503000/180035001 $615.993.695 Necesidad 16712 de 14/02/2017
 A-.9.4/1120/0-1010/320402000/180068001 $390.990.010  Necesidad 17980 de 20/06/2017 reemplaza la Necesidad 16713 de 14/02/2017 por sustitución de fondo segun decreto 2017070002792 del 15 de junio de 2017 
A-.9.10/1120/0-1010/310502000/182124001 $364.624.405 Necesidad 17981 de 20/06/2017 reemplaza la Necesidad 16714 de 14/02/2017 por sustitución de fondo segun decreto 2017070002792 del 15 de junio de 2017 
A-.9.10/1120/0-1010/310502000/180036001 $646.318.785 Necesidad17982 de 20/06/2017 reemplaza la Necesidad 16715 de 14/02/2017 por sustitución de fondo segun decreto 2017070002792 del 15 de junio de 2017 
A-.9.10 /1120/0-1010/310502000/180061001 $564.761.710 Necesidad 17983 de 20/06/2017 reemplaza la Necesidad 16716 de 14/02/2017 por sustitución de fondo segun decreto 2017070002792 del 15 de junio de 2017 
A-.15.10/1120/0-1010/310506000/180043001 $222.050.742 Necesidad17984 de 20/06/2017 reemplaza la Necesidad 16717 de 14/02/2017 por sustitución de fondo segun decreto 2017070002792 del 15 de junio de 2017 
A-.15.10/1120/0-1010/310506000/180114001 $137.616.900 Necesidad 17985 de 20/06/2017 reemplaza la Necesidad 16718 de 14/02/2017  por sustitución de fondo segun decreto 2017070002792 del 15 de junio de 2017 </t>
        </r>
      </text>
    </comment>
    <comment ref="C328" authorId="0" shapeId="0">
      <text>
        <r>
          <rPr>
            <b/>
            <sz val="9"/>
            <color indexed="81"/>
            <rFont val="Tahoma"/>
            <family val="2"/>
          </rPr>
          <t>Autor:</t>
        </r>
        <r>
          <rPr>
            <sz val="9"/>
            <color indexed="81"/>
            <rFont val="Tahoma"/>
            <family val="2"/>
          </rPr>
          <t xml:space="preserve">
Este objeto NO APLICA para publicación del PAA 2017 en SECOP II por tratarse de la actualización de una Vigencia Futura del contrato en ejecución</t>
        </r>
      </text>
    </comment>
    <comment ref="W329" authorId="0" shapeId="0">
      <text>
        <r>
          <rPr>
            <b/>
            <sz val="9"/>
            <color indexed="81"/>
            <rFont val="Tahoma"/>
            <family val="2"/>
          </rPr>
          <t>Autor:</t>
        </r>
        <r>
          <rPr>
            <sz val="9"/>
            <color indexed="81"/>
            <rFont val="Tahoma"/>
            <family val="2"/>
          </rPr>
          <t xml:space="preserve">
ACTUALIZACION DE LA VIGENCIA FUTURA No 6000002437  de 09/11/2017 DEL CONTRATO INTERADMINISTRATIVO 2017-SS-20-0004 - INVESTIGACION PARA REVERSIÓN DEL PROCESO DE EROSIÓN EN LAS COSTAS DEL MAR DE ANTIOQUIA
VIGENCIA 2018:
AF.15.10/1120/0-1010/310506000/180114001 $1.500.000.000 Necesidad 21192 de 02/03/2018</t>
        </r>
      </text>
    </comment>
    <comment ref="W330" authorId="0" shapeId="0">
      <text>
        <r>
          <rPr>
            <b/>
            <sz val="9"/>
            <color indexed="81"/>
            <rFont val="Tahoma"/>
            <family val="2"/>
          </rPr>
          <t>Autor:</t>
        </r>
        <r>
          <rPr>
            <b/>
            <sz val="9"/>
            <color indexed="81"/>
            <rFont val="Tahoma"/>
            <family val="2"/>
          </rPr>
          <t xml:space="preserve">
</t>
        </r>
        <r>
          <rPr>
            <sz val="9"/>
            <color indexed="81"/>
            <rFont val="Tahoma"/>
            <family val="2"/>
          </rPr>
          <t>ADQUISICIÓN DE MAQUINARIA Y VEHÍCULOS NUEVOS, PARA LA CONSERVACIÓN Y EL MANTENIMIENTO DE LA RED VIAL TERCIARIA Y OTRAS OBRAS DE INFRAESTRUCTURA MUNICIPALES EN EL DEPARTAMENTO DE ANTIOQUIA
Vigencia 2018: Valor total $19.044.000.000:
A-.9.11/1120/4-1011/320402000/180068001 $ 9.522.000.000 Necesidad 21231 de 16/03/2018
A-.9.11/1120/0-4830/320402000/180068001 $ 7.155.000.000 Necesidad 21232 de 16/03/2018
A-.9.11/1120/4-4830/320402000/180068001 $ 2.367.000.000 Necesidad xxxx de 16/03/2018</t>
        </r>
      </text>
    </comment>
    <comment ref="AD330" authorId="0" shapeId="0">
      <text>
        <r>
          <rPr>
            <b/>
            <sz val="9"/>
            <color indexed="81"/>
            <rFont val="Tahoma"/>
            <family val="2"/>
          </rPr>
          <t>Autor:</t>
        </r>
        <r>
          <rPr>
            <sz val="9"/>
            <color indexed="81"/>
            <rFont val="Tahoma"/>
            <family val="2"/>
          </rPr>
          <t xml:space="preserve">
1 Municipio de Abriaquí
2 Municipio de Alejandría
3 Municipio de Andes
4 Municipio de Angelópolis
5 Municipio de Angostura
6 Municipio de Anori
7 Municipio de Anzá
8 Municipio de Apartadó
9 Municipio de Arboletes
10 Municipio de Argelia
11 Municipio de Betulia
12 Municipio de Briceño
13 Municipio de Caicedo
14 Municipio de Caldas
15 Municipio de Campamento
16 Municipio de Cañasgordas
17 Municipio de Ciudad Bolívar
18 Municipio de Chigorodo
19 Municipio de Concordia
20 Municipio de Dabeiba
21 Municipio de El Peñol
22 Municipio de El Retiro
23 Municipio de Fredonia 
24 Municipio de Envigado
25 Municipio de Frontino
26 Municipio de Giraldo
27 Municipio de Gómez Plata
28 Municipio de Granada
29 Municipio de Guadalupe
30 Municipio de Jardín
31 Municipio de Liborina
32 Municipio de Maceo
33 Municipio de Marinilla
34 Municipio de Montebello
35 Municipio de Peque
36 Municipio de Remedios
37 Municipio de Sabanalarga
38 Municipio de San Carlos
39 Municipio de San Jeronimo 
40 Municipio de San Jose de la Montaña
41 Municipio de San Rafael 
42 Municipio de San Roque
43 Municipio de San Vicente
44 Municipio de Santa Bárbara
45 Municipio de Santa Fe de Antioquia
46 Municipio de Sonsón
47 Municipio de Sopetrán
48 Municipio de Toledo
49 Municipio de Urrao
50 Municipio de Valdivia
51 Municipio de Valparaíso
52 Municipio de Venecia
53 Municipio de Yarumal
54 Municipio de Yolombó
55 municipio de Ituango
</t>
        </r>
      </text>
    </comment>
    <comment ref="C331" authorId="0" shapeId="0">
      <text>
        <r>
          <rPr>
            <b/>
            <sz val="9"/>
            <color indexed="81"/>
            <rFont val="Tahoma"/>
            <family val="2"/>
          </rPr>
          <t>Autor:</t>
        </r>
        <r>
          <rPr>
            <sz val="9"/>
            <color indexed="81"/>
            <rFont val="Tahoma"/>
            <family val="2"/>
          </rPr>
          <t xml:space="preserve">
ACTUALIZACION VIGENCIA FUTURA 6000002254 AL CONTRATO INTERADMINISTRATIVO 4600007506 DE 2017 ADQUISICIÓN DE TIQUETES AÉREOS PARA LA GOBERNACIÓN DE ANTIOQUIA
Vigencia 2018: 
1F.2.2.8.1/1120/0-1010/999999999/999999999 $120.000.000  Necesidad 20969 de 26/01/2018 con CDP 3700010395 de 30/01/2018
Nota: La competencia para la contratación de este objeto es de la Secretaría General, el proceso será adelantado por dicha dependencia y entregado el CDP respectivo para su contratación (Centro de Costos 112000G222)
OBSERVACIÓN:
Fecha de Firma del Contrato  03 de octubre de 2017  
Fecha de Inicio de Ejecución del Contrato  03 de octubre de 2017  
Plazo de Ejecución del Contrato  15 Meses
Fecha de terminación 31 de Diciembre de 2018 </t>
        </r>
      </text>
    </comment>
    <comment ref="W339" authorId="0" shapeId="0">
      <text>
        <r>
          <rPr>
            <b/>
            <sz val="9"/>
            <color indexed="81"/>
            <rFont val="Tahoma"/>
            <family val="2"/>
          </rPr>
          <t>Autor:</t>
        </r>
        <r>
          <rPr>
            <sz val="9"/>
            <color indexed="81"/>
            <rFont val="Tahoma"/>
            <family val="2"/>
          </rPr>
          <t xml:space="preserve">
MEJORAMIENTO Y CONSTRUCCIÓN DE OBRAS COMPLEMENTARIAS SOBRE EL CORREDOR VIAL CONCEPCIÓN-ALEJANDRIA (CODIGO 62AN19-1), DE LA SUBREGION ORIENTE
Vigencia 2018:
A.14.20.2.6/1120/0-3120/310503000/180035001   $179.582.222 Necesidad 21102 de 13/02/2018</t>
        </r>
      </text>
    </comment>
    <comment ref="W340" authorId="0" shapeId="0">
      <text>
        <r>
          <rPr>
            <b/>
            <sz val="9"/>
            <color indexed="81"/>
            <rFont val="Tahoma"/>
            <family val="2"/>
          </rPr>
          <t>Autor:</t>
        </r>
        <r>
          <rPr>
            <sz val="9"/>
            <color indexed="81"/>
            <rFont val="Tahoma"/>
            <family val="2"/>
          </rPr>
          <t xml:space="preserve">
INTERVENTORIA TECNICA, ADMINISTRATIVA, AMBIENTAL, FINANCIERA Y LEGAL PARA EL MEJORAMIENTO Y CONSTRUCCIÓN DE OBRAS COMPLEMENTARIAS SOBRE EL CORREDOR VIAL CONCEPCIÓN-ALEJANDRIA (CODIGO 62AN19-1), DE LA SUBREGION ORIENTE
Vigencia 2018:
A.14.20.2.6/1120/0-3120/310503000/180035001   $12.709.081 Necesidad 21103 de 13/02/2018</t>
        </r>
      </text>
    </comment>
    <comment ref="AH341" authorId="0" shapeId="0">
      <text>
        <r>
          <rPr>
            <b/>
            <sz val="9"/>
            <color indexed="81"/>
            <rFont val="Tahoma"/>
            <family val="2"/>
          </rPr>
          <t>Autor:</t>
        </r>
        <r>
          <rPr>
            <sz val="9"/>
            <color indexed="81"/>
            <rFont val="Tahoma"/>
            <family val="2"/>
          </rPr>
          <t xml:space="preserve">
ACTA DE CIERRE Y APERTURA PTAS 22-03-2018 05:30 PM</t>
        </r>
      </text>
    </comment>
    <comment ref="W349" authorId="0" shapeId="0">
      <text>
        <r>
          <rPr>
            <b/>
            <sz val="9"/>
            <color indexed="81"/>
            <rFont val="Tahoma"/>
            <family val="2"/>
          </rPr>
          <t>Autor:</t>
        </r>
        <r>
          <rPr>
            <sz val="9"/>
            <color indexed="81"/>
            <rFont val="Tahoma"/>
            <family val="2"/>
          </rPr>
          <t xml:space="preserve">
MEJORAMIENTO Y CONSTRUCCIÓN DE OBRAS COMPLEMENTARIAS SOBRE EL CORREDOR VIAL SONSÓN-LA QUIEBRA-NARIÑO (56AN10), DE LA SUBREGION ORIENTE
Vigencia 2018: 
A.14.20.2.6/1120/0-3120/310503000/180035001   $458.655.487 Necesidad 21104 de 13/02/2018</t>
        </r>
      </text>
    </comment>
    <comment ref="W350" authorId="0" shapeId="0">
      <text>
        <r>
          <rPr>
            <b/>
            <sz val="9"/>
            <color indexed="81"/>
            <rFont val="Tahoma"/>
            <family val="2"/>
          </rPr>
          <t>Autor:</t>
        </r>
        <r>
          <rPr>
            <sz val="9"/>
            <color indexed="81"/>
            <rFont val="Tahoma"/>
            <family val="2"/>
          </rPr>
          <t xml:space="preserve">
INTERVENTORIA TECNICA, ADMINISTRATIVA, AMBIENTAL, FINANCIERA Y LEGAL PARA EL MEJORAMIENTO Y CONSTRUCCIÓN DE OBRAS COMPLEMENTARIAS SOBRE EL CORREDOR VIAL SONSÓN-LA QUIEBRA-NARIÑO (56AN10), DE LA SUBREGION ORIENTE
Vigencia 2018:
A.14.20.2.6/1120/0-3120/310503000/180035001   $14.036.342 Necesidad 21105 de 13/02/2018</t>
        </r>
      </text>
    </comment>
    <comment ref="W351" authorId="0" shapeId="0">
      <text>
        <r>
          <rPr>
            <b/>
            <sz val="9"/>
            <color indexed="81"/>
            <rFont val="Tahoma"/>
            <family val="2"/>
          </rPr>
          <t>Autor:</t>
        </r>
        <r>
          <rPr>
            <sz val="9"/>
            <color indexed="81"/>
            <rFont val="Tahoma"/>
            <family val="2"/>
          </rPr>
          <t xml:space="preserve">
MEJORAMIENTO Y CONSTRUCCIÓN DE OBRAS COMPLEMENTARIAS SOBRE EL CORREDOR VIAL LA QUIEBRA-ARGELIA (56AN10-1), DE LA SUBREGION ORIENTE
Vigencia 2018: 
A.14.20.2.6/1120/0-3120/310503000/180035001   $351.901.108 Necesidad 21106 de 13/02/2018</t>
        </r>
      </text>
    </comment>
    <comment ref="W352" authorId="0" shapeId="0">
      <text>
        <r>
          <rPr>
            <b/>
            <sz val="9"/>
            <color indexed="81"/>
            <rFont val="Tahoma"/>
            <family val="2"/>
          </rPr>
          <t>Autor:</t>
        </r>
        <r>
          <rPr>
            <sz val="9"/>
            <color indexed="81"/>
            <rFont val="Tahoma"/>
            <family val="2"/>
          </rPr>
          <t xml:space="preserve">
INTERVENTORIA TECNICA, ADMINISTRATIVA, AMBIENTAL, FINANCIERA Y LEGAL PARA EL MEJORAMIENTO Y CONSTRUCCIÓN DE OBRAS COMPLEMENTARIAS SOBRE EL CORREDOR VIAL LA QUIEBRA-ARGELIA (56AN10-1), DE LA SUBREGION ORIENTE
Vigencia 2018: 
A.14.20.2.6/1120/0-3120/310503000/180035001   $16.355.122 Necesidad 21107 de 13/02/2018</t>
        </r>
      </text>
    </comment>
    <comment ref="W355" authorId="0" shapeId="0">
      <text>
        <r>
          <rPr>
            <b/>
            <sz val="9"/>
            <color indexed="81"/>
            <rFont val="Tahoma"/>
            <family val="2"/>
          </rPr>
          <t>Autor:</t>
        </r>
        <r>
          <rPr>
            <sz val="9"/>
            <color indexed="81"/>
            <rFont val="Tahoma"/>
            <family val="2"/>
          </rPr>
          <t xml:space="preserve">
MEJORAMIENTO Y CONSTRUCCIÓN DE OBRAS COMPLEMENTARIAS SOBRE EL CORREDOR VIAL SOFIA-YOLOMBÓ (62AN23), DE LA SUBREGION NORDESTE
Vigencia 2018: Valor total $337.305.877:
A.14.20.2.6/1120/0-3120/310503000/180035001   $232.584.158 Necesidad 21108 de 13/02/2018
A.9.4/1120/0-3120/310503000/180035001   $104.721.719 Necesidad 21109 de 13/02/2018</t>
        </r>
      </text>
    </comment>
    <comment ref="W356" authorId="0" shapeId="0">
      <text>
        <r>
          <rPr>
            <b/>
            <sz val="9"/>
            <color indexed="81"/>
            <rFont val="Tahoma"/>
            <family val="2"/>
          </rPr>
          <t>Autor:</t>
        </r>
        <r>
          <rPr>
            <sz val="9"/>
            <color indexed="81"/>
            <rFont val="Tahoma"/>
            <family val="2"/>
          </rPr>
          <t xml:space="preserve">
INTERVENTORIA TECNICA, ADMINISTRATIVA, AMBIENTAL, FINANCIERA Y LEGAL PARA EL MEJORAMIENTO Y CONSTRUCCIÓN DE OBRAS COMPLEMENTARIAS SOBRE EL CORREDOR VIAL SOFIA-YOLOMBÓ (62AN23), DE LA SUBREGION NORDESTE
Vigencia 2018: 
A..9.4/1120/0-3120/310503000/180035001   $3.602.071 Necesidad 21110 de 13/02/2018</t>
        </r>
      </text>
    </comment>
    <comment ref="C357" authorId="0" shapeId="0">
      <text>
        <r>
          <rPr>
            <b/>
            <sz val="9"/>
            <color indexed="81"/>
            <rFont val="Tahoma"/>
            <family val="2"/>
          </rPr>
          <t>Autor:</t>
        </r>
        <r>
          <rPr>
            <sz val="9"/>
            <color indexed="81"/>
            <rFont val="Tahoma"/>
            <family val="2"/>
          </rPr>
          <t xml:space="preserve">
ACTUALIZACION VIGENCIA FUTURA 6000002469
CONVENIO PARA LA ENTREGA DE LOS RECURSOS PROVENIENTES POR LA VENTA DE ISAGEN AL DEPARTAMENTO DE ANTIOQUIA, PARA LA CONSTRUCCION DE CICLOINFRAESTRUCTURA EN LAS SUBREGIONES DE URABA, OCCIDENTE Y AREA METROPOLITANA DEL VALLE DE ABURRA DEL DEPARTAMENTO DE ANTIOQUIA. 
EN EL MARCO DEL CONVENIO INTERADMINISTRATIVO  2017-AS-20-0025 DE 10 DE NOVIEMBRE DE 2017 CELEBRADO ENTRE EL DEPARTAMENTO E INDEPORTES ANTIOQUIA
Vigencia 2018:
A-F.9.17 /1120/0-4831/310507000/180127001 $ 45.000.000.000 Necesidad 21053 de 06/02/2018 reemplaza la Necesidad 21015 de 02/02/2018 por ACTUALIZACION VIGENCIA FUTURA 6000002469 </t>
        </r>
      </text>
    </comment>
    <comment ref="AD357" authorId="0" shapeId="0">
      <text>
        <r>
          <rPr>
            <b/>
            <sz val="9"/>
            <color indexed="81"/>
            <rFont val="Tahoma"/>
            <family val="2"/>
          </rPr>
          <t>Autor:</t>
        </r>
        <r>
          <rPr>
            <sz val="9"/>
            <color indexed="81"/>
            <rFont val="Tahoma"/>
            <family val="2"/>
          </rPr>
          <t xml:space="preserve">
EP asignado  10/11/2017</t>
        </r>
      </text>
    </comment>
    <comment ref="C358" authorId="0" shapeId="0">
      <text>
        <r>
          <rPr>
            <b/>
            <sz val="9"/>
            <color indexed="81"/>
            <rFont val="Tahoma"/>
            <family val="2"/>
          </rPr>
          <t>Autor:</t>
        </r>
        <r>
          <rPr>
            <sz val="9"/>
            <color indexed="81"/>
            <rFont val="Tahoma"/>
            <family val="2"/>
          </rPr>
          <t xml:space="preserve">
ACTUALIZACION VIGENCIA FUTURA 6000002474
CONVENIO DE COOPERACIÓN PARA LA ENTREGA DE RECURSOS PROVENIENTES DE LA VENTA DE ISAGEN PARA REALIZAR LA CONSTRUCCION DE PASEOS URBANOS DE MALECON TURISTICO ETAPA 1 EN LOS BARRIOS SANTAFE Y LA PLAYA DEL MUNICIPIO DE TURBO.
EN EL MARCO DEL CONVENIO INTERADMINISTRATIVO 2017-AS-20-0026 DE 10 DE NOVIEMBRE DE 2017 CELEBRADO ENTRE EL DEPARTAMENTO E INDEPORTES ANTIOQUIA
Vigencia 2018:
A-F.15.10 /1120/0-4831/310506000/180128001 $ 4.229.069.364 Necesidad 21052 de 06/02/2018 reemplaza la Necesidad 21014 de 02/02/2018 por ACTUALIZACION VIGENCIA FUTURA 6000002474</t>
        </r>
      </text>
    </comment>
    <comment ref="H358" authorId="0" shapeId="0">
      <text>
        <r>
          <rPr>
            <b/>
            <sz val="9"/>
            <color indexed="81"/>
            <rFont val="Tahoma"/>
            <family val="2"/>
          </rPr>
          <t>Autor:</t>
        </r>
        <r>
          <rPr>
            <sz val="9"/>
            <color indexed="81"/>
            <rFont val="Tahoma"/>
            <family val="2"/>
          </rPr>
          <t xml:space="preserve">
$469.896.597: Ajuste negativo mediante otrosí en el valor del Convenio 2017-AS-20-0026 que tiene por objeto: Construcción de paseos urbanos del malecón, etapa 1 en los barrios Santa Fe y La Playa de Turbo Antioquia; suscrito el 10 de noviembre de 2017 con Indeportes Antioquia por valor de $4.698.965.959, por el valor real aprobado por ISAGEN de $4.229.069.364</t>
        </r>
      </text>
    </comment>
    <comment ref="I358" authorId="0" shapeId="0">
      <text>
        <r>
          <rPr>
            <b/>
            <sz val="9"/>
            <color indexed="81"/>
            <rFont val="Tahoma"/>
            <family val="2"/>
          </rPr>
          <t>Autor:</t>
        </r>
        <r>
          <rPr>
            <sz val="9"/>
            <color indexed="81"/>
            <rFont val="Tahoma"/>
            <family val="2"/>
          </rPr>
          <t xml:space="preserve">
$469.896.597: Ajuste negativo mediante otrosí en el valor del Convenio 2017-AS-20-0026 que tiene por objeto: Construcción de paseos urbanos del malecón, etapa 1 en los barrios Santa Fe y La Playa de Turbo Antioquia; suscrito el 10 de noviembre de 2017 con Indeportes Antioquia por valor de $4.698.965.959, por el valor real aprobado por ISAGEN de $4.229.069.364</t>
        </r>
      </text>
    </comment>
    <comment ref="AD358" authorId="0" shapeId="0">
      <text>
        <r>
          <rPr>
            <b/>
            <sz val="9"/>
            <color indexed="81"/>
            <rFont val="Tahoma"/>
            <family val="2"/>
          </rPr>
          <t>Autor:</t>
        </r>
        <r>
          <rPr>
            <sz val="9"/>
            <color indexed="81"/>
            <rFont val="Tahoma"/>
            <family val="2"/>
          </rPr>
          <t xml:space="preserve">
EP asignado  10/11/2017
</t>
        </r>
      </text>
    </comment>
    <comment ref="AC374" authorId="0" shapeId="0">
      <text>
        <r>
          <rPr>
            <b/>
            <sz val="9"/>
            <color indexed="81"/>
            <rFont val="Tahoma"/>
            <family val="2"/>
          </rPr>
          <t xml:space="preserve">Autor:
</t>
        </r>
      </text>
    </comment>
    <comment ref="C396" authorId="0" shapeId="0">
      <text>
        <r>
          <rPr>
            <b/>
            <sz val="9"/>
            <color indexed="81"/>
            <rFont val="Tahoma"/>
            <family val="2"/>
          </rPr>
          <t>Autor:</t>
        </r>
        <r>
          <rPr>
            <sz val="9"/>
            <color indexed="81"/>
            <rFont val="Tahoma"/>
            <family val="2"/>
          </rPr>
          <t xml:space="preserve">
CAMPO ALEGRE-SAN MIGUEL</t>
        </r>
        <r>
          <rPr>
            <b/>
            <sz val="9"/>
            <color indexed="81"/>
            <rFont val="Tahoma"/>
            <family val="2"/>
          </rPr>
          <t xml:space="preserve"> (La vía se llama Campo Alegre-El pescado)</t>
        </r>
      </text>
    </comment>
    <comment ref="C397" authorId="0" shapeId="0">
      <text>
        <r>
          <rPr>
            <b/>
            <sz val="9"/>
            <color indexed="81"/>
            <rFont val="Tahoma"/>
            <family val="2"/>
          </rPr>
          <t>Autor:</t>
        </r>
        <r>
          <rPr>
            <sz val="9"/>
            <color indexed="81"/>
            <rFont val="Tahoma"/>
            <family val="2"/>
          </rPr>
          <t xml:space="preserve">
CAMPO ALEGRE-SAN MIGUEL </t>
        </r>
        <r>
          <rPr>
            <b/>
            <sz val="9"/>
            <color indexed="81"/>
            <rFont val="Tahoma"/>
            <family val="2"/>
          </rPr>
          <t>(La vía se llama Campo Alegre-El pescado)</t>
        </r>
      </text>
    </comment>
    <comment ref="C400" authorId="0" shapeId="0">
      <text>
        <r>
          <rPr>
            <b/>
            <sz val="9"/>
            <color indexed="81"/>
            <rFont val="Tahoma"/>
            <family val="2"/>
          </rPr>
          <t>Autor:</t>
        </r>
        <r>
          <rPr>
            <sz val="9"/>
            <color indexed="81"/>
            <rFont val="Tahoma"/>
            <family val="2"/>
          </rPr>
          <t xml:space="preserve">
PIAMONTE-CAMPAMENTO </t>
        </r>
        <r>
          <rPr>
            <b/>
            <sz val="9"/>
            <color indexed="81"/>
            <rFont val="Tahoma"/>
            <family val="2"/>
          </rPr>
          <t>(La vía se llama Piamonte-La Reversa)</t>
        </r>
      </text>
    </comment>
    <comment ref="C401" authorId="0" shapeId="0">
      <text>
        <r>
          <rPr>
            <b/>
            <sz val="9"/>
            <color indexed="81"/>
            <rFont val="Tahoma"/>
            <family val="2"/>
          </rPr>
          <t>Autor:</t>
        </r>
        <r>
          <rPr>
            <sz val="9"/>
            <color indexed="81"/>
            <rFont val="Tahoma"/>
            <family val="2"/>
          </rPr>
          <t xml:space="preserve">
PIAMONTE-CAMPAMENTO </t>
        </r>
        <r>
          <rPr>
            <b/>
            <sz val="9"/>
            <color indexed="81"/>
            <rFont val="Tahoma"/>
            <family val="2"/>
          </rPr>
          <t>(La vía se llama Piamonte-La Reversa)</t>
        </r>
      </text>
    </comment>
    <comment ref="C402" authorId="0" shapeId="0">
      <text>
        <r>
          <rPr>
            <b/>
            <sz val="9"/>
            <color indexed="81"/>
            <rFont val="Tahoma"/>
            <family val="2"/>
          </rPr>
          <t>Autor:</t>
        </r>
        <r>
          <rPr>
            <sz val="9"/>
            <color indexed="81"/>
            <rFont val="Tahoma"/>
            <family val="2"/>
          </rPr>
          <t xml:space="preserve">
AMALFI GUAYABITO VEGA MEJÍA </t>
        </r>
        <r>
          <rPr>
            <b/>
            <sz val="9"/>
            <color indexed="81"/>
            <rFont val="Tahoma"/>
            <family val="2"/>
          </rPr>
          <t>(La vía se llama La Solita-Guayabito)</t>
        </r>
      </text>
    </comment>
    <comment ref="C403" authorId="0" shapeId="0">
      <text>
        <r>
          <rPr>
            <b/>
            <sz val="9"/>
            <color indexed="81"/>
            <rFont val="Tahoma"/>
            <family val="2"/>
          </rPr>
          <t>Autor:</t>
        </r>
        <r>
          <rPr>
            <sz val="9"/>
            <color indexed="81"/>
            <rFont val="Tahoma"/>
            <family val="2"/>
          </rPr>
          <t xml:space="preserve">
AMALFI GUAYABITO VEGA MEJÍA </t>
        </r>
        <r>
          <rPr>
            <b/>
            <sz val="9"/>
            <color indexed="81"/>
            <rFont val="Tahoma"/>
            <family val="2"/>
          </rPr>
          <t>(La vía se llama La Solita-Guayabito)</t>
        </r>
      </text>
    </comment>
    <comment ref="C416" authorId="0" shapeId="0">
      <text>
        <r>
          <rPr>
            <b/>
            <sz val="9"/>
            <color indexed="81"/>
            <rFont val="Tahoma"/>
            <family val="2"/>
          </rPr>
          <t>Autor:</t>
        </r>
        <r>
          <rPr>
            <sz val="9"/>
            <color indexed="81"/>
            <rFont val="Tahoma"/>
            <family val="2"/>
          </rPr>
          <t xml:space="preserve">
TASAJO-NORÍN</t>
        </r>
        <r>
          <rPr>
            <b/>
            <sz val="9"/>
            <color indexed="81"/>
            <rFont val="Tahoma"/>
            <family val="2"/>
          </rPr>
          <t xml:space="preserve"> (La vía se llama Tasajo-Manzanares Abajo)</t>
        </r>
      </text>
    </comment>
    <comment ref="C417" authorId="0" shapeId="0">
      <text>
        <r>
          <rPr>
            <b/>
            <sz val="9"/>
            <color indexed="81"/>
            <rFont val="Tahoma"/>
            <family val="2"/>
          </rPr>
          <t>Autor:</t>
        </r>
        <r>
          <rPr>
            <sz val="9"/>
            <color indexed="81"/>
            <rFont val="Tahoma"/>
            <family val="2"/>
          </rPr>
          <t xml:space="preserve">
TASAJO-NORÍN</t>
        </r>
        <r>
          <rPr>
            <b/>
            <sz val="9"/>
            <color indexed="81"/>
            <rFont val="Tahoma"/>
            <family val="2"/>
          </rPr>
          <t xml:space="preserve"> (La vía se llama Tasajo-Manzanares Abajo)</t>
        </r>
      </text>
    </comment>
    <comment ref="C442" authorId="0" shapeId="0">
      <text>
        <r>
          <rPr>
            <b/>
            <sz val="9"/>
            <color indexed="81"/>
            <rFont val="Tahoma"/>
            <family val="2"/>
          </rPr>
          <t>Autor:</t>
        </r>
        <r>
          <rPr>
            <sz val="9"/>
            <color indexed="81"/>
            <rFont val="Tahoma"/>
            <family val="2"/>
          </rPr>
          <t xml:space="preserve">
LA GRANJA-LA HONDA </t>
        </r>
        <r>
          <rPr>
            <b/>
            <sz val="9"/>
            <color indexed="81"/>
            <rFont val="Tahoma"/>
            <family val="2"/>
          </rPr>
          <t>(La vía se llama La Granja  (Montebello)-El Retiro)</t>
        </r>
      </text>
    </comment>
    <comment ref="C443" authorId="0" shapeId="0">
      <text>
        <r>
          <rPr>
            <b/>
            <sz val="9"/>
            <color indexed="81"/>
            <rFont val="Tahoma"/>
            <family val="2"/>
          </rPr>
          <t>Autor:</t>
        </r>
        <r>
          <rPr>
            <sz val="9"/>
            <color indexed="81"/>
            <rFont val="Tahoma"/>
            <family val="2"/>
          </rPr>
          <t xml:space="preserve">
LA GRANJA-LA HONDA </t>
        </r>
        <r>
          <rPr>
            <b/>
            <sz val="9"/>
            <color indexed="81"/>
            <rFont val="Tahoma"/>
            <family val="2"/>
          </rPr>
          <t>(La vía se llama La Granja  (Montebello)-El Retiro)</t>
        </r>
      </text>
    </comment>
    <comment ref="W448" authorId="0" shapeId="0">
      <text>
        <r>
          <rPr>
            <b/>
            <sz val="9"/>
            <color indexed="81"/>
            <rFont val="Tahoma"/>
            <family val="2"/>
          </rPr>
          <t>Autor:</t>
        </r>
        <r>
          <rPr>
            <sz val="9"/>
            <color indexed="81"/>
            <rFont val="Tahoma"/>
            <family val="2"/>
          </rPr>
          <t xml:space="preserve">
ADICIÓN 1 Y PRORROGA 1 AL CONTRATO 4600007123 DE 2017 CONSULTORIA PARA ESTUDIOS Y DISEÑOS TÉCNICOS PARA LA PAVIMENTACIÓN DE VIAS EN EL DEPARTAMENTO DE ANTIOQUIA POR EL SISTEMA DE VALORIZACIÓN
Vigencia 2018:
A-.9.10/1120/0-3120/310502000/180038001 $ 703.136.238 Necesidad 21013 de 02/02/2018
OBSERVACIÓN: 
Fecha de Firma del Contrato  01 de septiembre de 2017  
Fecha de Inicio de Ejecución del Contrato  25 de septiembre de 2017  
Plazo de Ejecución del Contrato  105 Dí­as hasta el 15 de diciembre de 2017
Fecha de Suspensión a partir del 12 de diciembre de 2017
Prorroga 1: Por 1 mes más a partir de la fecha de reanudación </t>
        </r>
      </text>
    </comment>
    <comment ref="B455" authorId="0" shapeId="0">
      <text>
        <r>
          <rPr>
            <b/>
            <sz val="9"/>
            <color indexed="81"/>
            <rFont val="Tahoma"/>
            <family val="2"/>
          </rPr>
          <t>Autor:</t>
        </r>
        <r>
          <rPr>
            <sz val="9"/>
            <color indexed="81"/>
            <rFont val="Tahoma"/>
            <family val="2"/>
          </rPr>
          <t xml:space="preserve">
81112501: Servicio de licencias del software del computador</t>
        </r>
      </text>
    </comment>
    <comment ref="AZ917" authorId="0" shapeId="0">
      <text>
        <r>
          <rPr>
            <b/>
            <sz val="9"/>
            <color indexed="81"/>
            <rFont val="Tahoma"/>
            <family val="2"/>
          </rPr>
          <t>FLA, SALUD.</t>
        </r>
        <r>
          <rPr>
            <sz val="9"/>
            <color indexed="81"/>
            <rFont val="Tahoma"/>
            <family val="2"/>
          </rPr>
          <t xml:space="preserve">
</t>
        </r>
      </text>
    </comment>
    <comment ref="AZ918" authorId="0" shapeId="0">
      <text>
        <r>
          <rPr>
            <sz val="9"/>
            <color indexed="81"/>
            <rFont val="Tahoma"/>
            <family val="2"/>
          </rPr>
          <t xml:space="preserve">FLA, SALUD
</t>
        </r>
      </text>
    </comment>
    <comment ref="AZ919" authorId="0" shapeId="0">
      <text>
        <r>
          <rPr>
            <b/>
            <sz val="9"/>
            <color indexed="81"/>
            <rFont val="Tahoma"/>
            <family val="2"/>
          </rPr>
          <t>Presupuesto de la Secretaría Hacienda</t>
        </r>
      </text>
    </comment>
    <comment ref="AN921" authorId="0" shapeId="0">
      <text>
        <r>
          <rPr>
            <b/>
            <sz val="9"/>
            <color indexed="81"/>
            <rFont val="Tahoma"/>
            <family val="2"/>
          </rPr>
          <t>3700009419/2016</t>
        </r>
        <r>
          <rPr>
            <sz val="9"/>
            <color indexed="81"/>
            <rFont val="Tahoma"/>
            <family val="2"/>
          </rPr>
          <t xml:space="preserve">
</t>
        </r>
      </text>
    </comment>
    <comment ref="AZ933" authorId="0" shapeId="0">
      <text>
        <r>
          <rPr>
            <b/>
            <sz val="9"/>
            <color indexed="81"/>
            <rFont val="Tahoma"/>
            <family val="2"/>
          </rPr>
          <t xml:space="preserve">Infraestructura, Minas, Servicios Públicos, Mujeres, Hacienda, Salud, Gobierno, Medio Ambiente
 </t>
        </r>
      </text>
    </comment>
    <comment ref="AZ950" authorId="0" shapeId="0">
      <text>
        <r>
          <rPr>
            <b/>
            <sz val="9"/>
            <color indexed="81"/>
            <rFont val="Tahoma"/>
            <family val="2"/>
          </rPr>
          <t>Salud</t>
        </r>
      </text>
    </comment>
    <comment ref="S956" authorId="0" shapeId="0">
      <text>
        <r>
          <rPr>
            <b/>
            <sz val="9"/>
            <color indexed="81"/>
            <rFont val="Tahoma"/>
            <family val="2"/>
          </rPr>
          <t>Desarrollo de Auditorías Ciudadanas en los Municipios Priorizados del Departamento de Antioquia-22-0219</t>
        </r>
      </text>
    </comment>
    <comment ref="U956" authorId="0" shapeId="0">
      <text>
        <r>
          <rPr>
            <b/>
            <sz val="9"/>
            <color indexed="81"/>
            <rFont val="Tahoma"/>
            <family val="2"/>
          </rPr>
          <t>Proyectos con auditorías ciudadanas</t>
        </r>
      </text>
    </comment>
    <comment ref="V956" authorId="0" shapeId="0">
      <text>
        <r>
          <rPr>
            <b/>
            <sz val="9"/>
            <color indexed="81"/>
            <rFont val="Tahoma"/>
            <family val="2"/>
          </rPr>
          <t>-Cualificacion en funciones-Evaluacion de avance-Recepcion y evaluacion final-Seguimiento a la ejecución-Socializacion y sensibilizacion-</t>
        </r>
      </text>
    </comment>
    <comment ref="I1216" authorId="0" shapeId="0">
      <text>
        <r>
          <rPr>
            <b/>
            <sz val="9"/>
            <color indexed="81"/>
            <rFont val="Tahoma"/>
            <family val="2"/>
          </rPr>
          <t>ADICIONAR AL COLEGIO MAYOR</t>
        </r>
        <r>
          <rPr>
            <sz val="9"/>
            <color indexed="81"/>
            <rFont val="Tahoma"/>
            <family val="2"/>
          </rPr>
          <t xml:space="preserve">
</t>
        </r>
      </text>
    </comment>
    <comment ref="H1217" authorId="0" shapeId="0">
      <text>
        <r>
          <rPr>
            <b/>
            <sz val="9"/>
            <color indexed="81"/>
            <rFont val="Tahoma"/>
            <family val="2"/>
          </rPr>
          <t>PARA PASAR A COMUNICACIONES</t>
        </r>
        <r>
          <rPr>
            <sz val="9"/>
            <color indexed="81"/>
            <rFont val="Tahoma"/>
            <family val="2"/>
          </rPr>
          <t xml:space="preserve">
</t>
        </r>
      </text>
    </comment>
    <comment ref="C1220" authorId="0" shapeId="0">
      <text>
        <r>
          <rPr>
            <b/>
            <sz val="9"/>
            <color indexed="81"/>
            <rFont val="Tahoma"/>
            <family val="2"/>
          </rPr>
          <t xml:space="preserve">Autor:
</t>
        </r>
      </text>
    </comment>
    <comment ref="I1222" authorId="0" shapeId="0">
      <text>
        <r>
          <rPr>
            <b/>
            <sz val="9"/>
            <color indexed="81"/>
            <rFont val="Tahoma"/>
            <family val="2"/>
          </rPr>
          <t>Autor:</t>
        </r>
        <r>
          <rPr>
            <sz val="9"/>
            <color indexed="81"/>
            <rFont val="Tahoma"/>
            <family val="2"/>
          </rPr>
          <t xml:space="preserve">
Aporte de la Secretaría de Productividad </t>
        </r>
      </text>
    </comment>
    <comment ref="H1230" authorId="0" shapeId="0">
      <text>
        <r>
          <rPr>
            <b/>
            <sz val="9"/>
            <color indexed="81"/>
            <rFont val="Tahoma"/>
            <family val="2"/>
          </rPr>
          <t>Autor:</t>
        </r>
        <r>
          <rPr>
            <sz val="9"/>
            <color indexed="81"/>
            <rFont val="Tahoma"/>
            <family val="2"/>
          </rPr>
          <t xml:space="preserve">
Fortalecimiento Empresarial Antojate de Antioquia $ 350.000.000.
Fortalecimiento Empresarial Registro Invima $ 120.000.000.
Comisión Regional de Competitividad $ 50.000.000
Participación En ferias $ 200.000.000
Material publicitario $ 50.000.000
Proyecto Cluster Lacteos $ 40.000.000.
Temporales $ 311.807.320
Victimas $ 100.000.000
Desarrollo de Proveedores $ 148.192.680
Emprendimiento $ 300.000.000 (capital semilla y red de emprendimiento)
</t>
        </r>
      </text>
    </comment>
  </commentList>
</comments>
</file>

<file path=xl/sharedStrings.xml><?xml version="1.0" encoding="utf-8"?>
<sst xmlns="http://schemas.openxmlformats.org/spreadsheetml/2006/main" count="31288" uniqueCount="5118">
  <si>
    <t>PLAN ANUAL DE ADQUISICIONES Y DE SUPERVISIÓN E INTERVENTORÍA - DEPARTAMENTO DE ANTIOQUIA</t>
  </si>
  <si>
    <t>Código: FO-M7-P1-063</t>
  </si>
  <si>
    <t>Versión: 01</t>
  </si>
  <si>
    <t>Fecha de aprobación: 03/05/2017</t>
  </si>
  <si>
    <t>PLAN  ANUAL  DE  ADQUISICIONES  -  DEPARTAMENTO  DE  ANTIOQUIA  -  AÑO  2017</t>
  </si>
  <si>
    <r>
      <t xml:space="preserve">S   E   C   O   P     </t>
    </r>
    <r>
      <rPr>
        <b/>
        <sz val="12"/>
        <rFont val="Arial"/>
        <family val="2"/>
      </rPr>
      <t>(Colombia Compra Eficiente)</t>
    </r>
  </si>
  <si>
    <t>ARTICULACIÓN CON EL PLAN DE DESARROLLO (PRESUPUESTO DE INVERSION)</t>
  </si>
  <si>
    <t xml:space="preserve"> SEGUIMIENTO A LA CONTRATACION (S I G)</t>
  </si>
  <si>
    <t>PLAN DE SUPERVISION E INTERVENTORIA</t>
  </si>
  <si>
    <t>Plan de Desarrollo</t>
  </si>
  <si>
    <t xml:space="preserve">Ejecucion del Plan               </t>
  </si>
  <si>
    <t xml:space="preserve">Datos del Responsable </t>
  </si>
  <si>
    <t>Dependencia</t>
  </si>
  <si>
    <t>Códigos UNSPSC</t>
  </si>
  <si>
    <t>Descripción</t>
  </si>
  <si>
    <t xml:space="preserve">Fecha estimada de inicio de proceso de selección </t>
  </si>
  <si>
    <t xml:space="preserve">Duración estimada del contrato </t>
  </si>
  <si>
    <t xml:space="preserve">Modalidad de selección </t>
  </si>
  <si>
    <t>Fuente de los recursos (SGP - Propios - Regalías - Del crédito - Nacionales - etc)</t>
  </si>
  <si>
    <t>Valor total estimado</t>
  </si>
  <si>
    <t>Valor estimado en la vigencia actual</t>
  </si>
  <si>
    <t>¿Se requieren vigencias futuras?</t>
  </si>
  <si>
    <t>Estado de solicitud de vigencias futuras</t>
  </si>
  <si>
    <t>Nombre completo</t>
  </si>
  <si>
    <t xml:space="preserve">Cargo </t>
  </si>
  <si>
    <t xml:space="preserve">Teléfono </t>
  </si>
  <si>
    <t xml:space="preserve">Correo electrónico </t>
  </si>
  <si>
    <t>Programa del Plan al cual contribuye el objeto contractual</t>
  </si>
  <si>
    <t>Producto(s) del Plan al cual contribuye el objeto contractual</t>
  </si>
  <si>
    <t>Nombre del Proyecto al cual pertenece el objeto contractual</t>
  </si>
  <si>
    <t xml:space="preserve">Elemento PEP </t>
  </si>
  <si>
    <t>Producto(s) del Proyecto que se impactan con el objeto contractual</t>
  </si>
  <si>
    <t>Actividad(es) del Proyecto que requieren del objeto contractual</t>
  </si>
  <si>
    <t>N° del Proceso en el SECOP</t>
  </si>
  <si>
    <t>N°. de la necesidad en SAP</t>
  </si>
  <si>
    <t>Fecha de Publicación de Estudios Previos en SECOP</t>
  </si>
  <si>
    <t>Número del radicado  Resolución y/o carta de aceptación</t>
  </si>
  <si>
    <t>Número del Contrato</t>
  </si>
  <si>
    <t>Porcentaje de cumplimiento</t>
  </si>
  <si>
    <t>Nombre Contratista / Asociado(s)</t>
  </si>
  <si>
    <t>Estado del Contrato</t>
  </si>
  <si>
    <t>Observaciones</t>
  </si>
  <si>
    <t>Nombres y Apellidos del Supervisor o razón social del Interventor</t>
  </si>
  <si>
    <t>Tipo de Supervisión e Interventoría</t>
  </si>
  <si>
    <t>Función</t>
  </si>
  <si>
    <t>N/A</t>
  </si>
  <si>
    <t>Profesional Universitario</t>
  </si>
  <si>
    <t>Tipo C:  Supervisión</t>
  </si>
  <si>
    <t>SI</t>
  </si>
  <si>
    <t>Departamento Administrativo del Sistema de Prevención, Atención y Recuperación de Desastres - DAPARD</t>
  </si>
  <si>
    <t>Luis Eduardo Henao</t>
  </si>
  <si>
    <t>Técnico Operativo</t>
  </si>
  <si>
    <t>3838850</t>
  </si>
  <si>
    <t>luis.henao@antioquia.gov.co</t>
  </si>
  <si>
    <t>3838874</t>
  </si>
  <si>
    <t>Manejo de desastres</t>
  </si>
  <si>
    <t>Fortalecimiento de la capacidad instalada de respuesta a emergencias EN El
Departamento, Antioquia, Occidente</t>
  </si>
  <si>
    <t>Sol Marisa Bahamón</t>
  </si>
  <si>
    <t>Capacitación a los cuerpos de socorro en procesos de rescate</t>
  </si>
  <si>
    <t xml:space="preserve">Fortalecer la capacidad de respuesta instalada en atención de desastres municipal y departamental </t>
  </si>
  <si>
    <t>Suministro de Kits de alimentos, kits de aseo familiar, Kits de aseo infantil, Kits de cocina, para apoyar la atención de las comunidades afectadas o damnificadas por fenomenos naturales, y/o antropicos no intencionales en el departamento de Antioquia.</t>
  </si>
  <si>
    <t>Porcentaje de damnificados y/o afectados atendidos con ayuda humanitaria</t>
  </si>
  <si>
    <t>Construccion del S.O.S. en el Municpio de Remedios</t>
  </si>
  <si>
    <t>3835228</t>
  </si>
  <si>
    <t>Construcción de nuevos Sistemas Operativos de Socorro</t>
  </si>
  <si>
    <t>Wilfer Carmona</t>
  </si>
  <si>
    <t>Fortalecimiento del SIGRD</t>
  </si>
  <si>
    <t>3838878</t>
  </si>
  <si>
    <t>Sistema Departamental de Información de Gestión del Riesgo de Desastres</t>
  </si>
  <si>
    <t>Cumplimiento del plan que mejora las estrategias de comunicación de la Gestión del Riesgo de Desastres</t>
  </si>
  <si>
    <t>Estrategia de comunicaciones</t>
  </si>
  <si>
    <t>Sistema Departamental de Información para la Gestión del Riesgo de Desastres</t>
  </si>
  <si>
    <t>Análisis, diseño, implementación y mantenimiento</t>
  </si>
  <si>
    <t>Ángela Duque Ramírez</t>
  </si>
  <si>
    <t>Desarrollo de los procesos de educación en Gestión de Riesgo de Desastres en todo los municipios del Departamento de Antioquia</t>
  </si>
  <si>
    <t>Transformación social y cultural en Gestión del Riesgo</t>
  </si>
  <si>
    <t>Capacitacion en funcionamiento de los CMGRD y fortalecimiento de las comisiones sociales de estos. Educacion de lideres comunitarios, comunidad estudiantil y comunidad en general frente a la gestion del riesgo, capacitacion y acompañamiento a las I.E para la formulacion y socializacion de los PEGRD.</t>
  </si>
  <si>
    <t>Desarrollo de los procesos de educación en Gestión de Riesgo de Desastres en todo el Departamento de Antioquia</t>
  </si>
  <si>
    <t>Ana Yelitza Alvarez Calle</t>
  </si>
  <si>
    <t>NA</t>
  </si>
  <si>
    <t>Sin iniciar etapa precontractual</t>
  </si>
  <si>
    <t>Elsa Victoria Bedoya Gallego</t>
  </si>
  <si>
    <t>Temporales</t>
  </si>
  <si>
    <t>Juliana Lucía Palacio Bermúdez</t>
  </si>
  <si>
    <t>En ejecución</t>
  </si>
  <si>
    <t>Tecnica, Administrativa, Financiera.</t>
  </si>
  <si>
    <t>Secretaría de Educación</t>
  </si>
  <si>
    <t>Secretaría General</t>
  </si>
  <si>
    <t>Información incompleta</t>
  </si>
  <si>
    <t xml:space="preserve"> </t>
  </si>
  <si>
    <t>Celebrado sin iniciar</t>
  </si>
  <si>
    <t>En etapa precontractual</t>
  </si>
  <si>
    <t>Secretaría de Infraestructura Física</t>
  </si>
  <si>
    <t>Gerencia de Seguridad Alimentaria y Nutricional de Antioquia - MANÁ</t>
  </si>
  <si>
    <t>Secretaría de Participación Ciudadana y Desarrollo Social</t>
  </si>
  <si>
    <t>Gerencia de Servicios Públicos</t>
  </si>
  <si>
    <t>Enero</t>
  </si>
  <si>
    <t>Febrero</t>
  </si>
  <si>
    <t>Marzo</t>
  </si>
  <si>
    <t>Abril</t>
  </si>
  <si>
    <t>Mayo</t>
  </si>
  <si>
    <t>Agosto</t>
  </si>
  <si>
    <t>meses</t>
  </si>
  <si>
    <t>mes</t>
  </si>
  <si>
    <t>10 meses</t>
  </si>
  <si>
    <t>12 meses</t>
  </si>
  <si>
    <t>5 meses</t>
  </si>
  <si>
    <t>4 meses</t>
  </si>
  <si>
    <t>8 meses</t>
  </si>
  <si>
    <t>9 meses</t>
  </si>
  <si>
    <t>Aprobadas</t>
  </si>
  <si>
    <t>NO</t>
  </si>
  <si>
    <t>Selección Abreviada - Subasta Inversa</t>
  </si>
  <si>
    <t>Selección Abreviada - Acuerdo Marco de Precios</t>
  </si>
  <si>
    <t>Cuenta de Porcentaje de cumplimiento</t>
  </si>
  <si>
    <t>Etiquetas de columna</t>
  </si>
  <si>
    <t>Recursos propios</t>
  </si>
  <si>
    <t>Contratación Directa - Contratos Interadministrativos</t>
  </si>
  <si>
    <t>Contratación Directa - Arrendamiento o Adquisición de Bienes Inmuebles</t>
  </si>
  <si>
    <t>Régimen Especial - Artículo 96 Ley 489 de 1998</t>
  </si>
  <si>
    <t>Otro Tipo de Contrato</t>
  </si>
  <si>
    <t>Propios</t>
  </si>
  <si>
    <t>Régimen Especial - Artículo 95 Ley 489 de 1998</t>
  </si>
  <si>
    <t>n/a</t>
  </si>
  <si>
    <t>Beatriz Rojas</t>
  </si>
  <si>
    <t>3838049</t>
  </si>
  <si>
    <t>beatriz.rojas@antioquia.gov.co</t>
  </si>
  <si>
    <t>Traslado a Subsecretaría Logística para contratar Servicio de Transporte Terrestre  de Pasajeros</t>
  </si>
  <si>
    <t>S 2018060027567</t>
  </si>
  <si>
    <t>PREFERCOL</t>
  </si>
  <si>
    <t>Despacho del Gobernador</t>
  </si>
  <si>
    <t>Servicios de mantenimiento o reparaciones de aeronaves</t>
  </si>
  <si>
    <t>Licitación pública</t>
  </si>
  <si>
    <t>Sara Urrego - Jorge Gallego</t>
  </si>
  <si>
    <t xml:space="preserve">
3839227
3839277</t>
  </si>
  <si>
    <t xml:space="preserve">
saralucia.urrego@antioquia.gov.co
jorge.gallego@antioquia.gov.co</t>
  </si>
  <si>
    <t>LIC-2017-6891</t>
  </si>
  <si>
    <t>Jorge Vargas</t>
  </si>
  <si>
    <t>Servicios de helicópteros</t>
  </si>
  <si>
    <t>11 meses</t>
  </si>
  <si>
    <t>Mínima cuantía</t>
  </si>
  <si>
    <t xml:space="preserve">801117001
</t>
  </si>
  <si>
    <t>servicios de contratacion de personal</t>
  </si>
  <si>
    <t xml:space="preserve">5 meses </t>
  </si>
  <si>
    <t>Contratación directa</t>
  </si>
  <si>
    <t xml:space="preserve">
3839227
3839278</t>
  </si>
  <si>
    <t>Contrato adelantado por la SSSA y la Oficina Privada aporta CDP</t>
  </si>
  <si>
    <t>Alejandro Melo</t>
  </si>
  <si>
    <t>Combustible de aviación</t>
  </si>
  <si>
    <t>11 meses y 6 días</t>
  </si>
  <si>
    <t>Juliana Palacio - Jorge Gallego</t>
  </si>
  <si>
    <t xml:space="preserve">
3839532
3839279</t>
  </si>
  <si>
    <t>Agencias de viajes</t>
  </si>
  <si>
    <t>3 meses</t>
  </si>
  <si>
    <t>APROBADAS</t>
  </si>
  <si>
    <t xml:space="preserve">
3839532
3839278</t>
  </si>
  <si>
    <t>19972 - 19973</t>
  </si>
  <si>
    <t>Contrato adelantado por la Secretaría General y la Oficina Privada aporta CDP</t>
  </si>
  <si>
    <t>Victoria Hoyos</t>
  </si>
  <si>
    <t>Promoción e implementación de estrategias de desarrollo pedagógico en establecimientos educativos oficiales de la Subregión Urabá con canasta contratada.</t>
  </si>
  <si>
    <t>300 días</t>
  </si>
  <si>
    <t>Contratación Directa - Prestación de Servicios y de Apoyo a la Gestión Persona Jurídica</t>
  </si>
  <si>
    <t>SGP  0-3010</t>
  </si>
  <si>
    <t>Luis Guillermo Mesa Santamaria</t>
  </si>
  <si>
    <t>Director de Cobertura</t>
  </si>
  <si>
    <t>3838502</t>
  </si>
  <si>
    <t>luis.mesa@antioquia.gov.co</t>
  </si>
  <si>
    <t>Mas y mejor educación para la sociedad y las personas en el sector urbano</t>
  </si>
  <si>
    <t xml:space="preserve">Matricula de estudiantes oficiales en la zona Urbana </t>
  </si>
  <si>
    <t>Ampliación de  la sostenibilidad del servicio educativo oficial en el Departamento de Antioquia</t>
  </si>
  <si>
    <t>020220001</t>
  </si>
  <si>
    <t xml:space="preserve">Contratación cobertura educativa. </t>
  </si>
  <si>
    <t>FUNDACION EDUCATIVA ISAIAS DUARTE CANCICO</t>
  </si>
  <si>
    <t>Angela Jannet Senejoa Rodriguez
C.C. 52473898
Miryam Rosa Bedoya Diaz
C.C. 43140106</t>
  </si>
  <si>
    <t>Tipo A1: Supervisión e Interventoría Integral</t>
  </si>
  <si>
    <t>Técnica
Jurídica
Administrativa
Contable y/o Financiera</t>
  </si>
  <si>
    <t>Promoción e implementación de estrategias de desarrollo pedagógico en establecimientos educativos oficiales de las subregiones Magdalena Medio, Nordeste, Norte, Oriente, Suroeste y Valle de Aburrá con canasta contratada.</t>
  </si>
  <si>
    <t>CORPORCION EDUCATIVA PARA EL DESARROLLO INTEGRAL - COREDI</t>
  </si>
  <si>
    <t>Edwin Henao Valencia
C.C. 8129102
Orfa Miriam Barrada Agudelo
C.C. 32317644</t>
  </si>
  <si>
    <t>Promoción e Implementación de estrategias de desarrollo pedagógico en establecimientos educativos oficiales de Las Subregiones del  Bajo Cauca, Norte, Oriente, Occidente y Suroeste con canasta contratada.</t>
  </si>
  <si>
    <t>CORPORACION ARQUIDIOCESANA PARA LA EDUCACION CARED</t>
  </si>
  <si>
    <t>Gustavo Alfonso Araque Carrillo
C.C. 98481065
Carla Ruiz Santamaría
C.C. 1017129608</t>
  </si>
  <si>
    <r>
      <t xml:space="preserve">Contrato de prestación de servicio educativo para la atención de población en edad escolar en los niveles preescolar, basica y media, en zona urbana del Municipio de </t>
    </r>
    <r>
      <rPr>
        <b/>
        <sz val="10"/>
        <rFont val="Calibri"/>
        <family val="2"/>
      </rPr>
      <t>Chigorodó.</t>
    </r>
  </si>
  <si>
    <t>DIOCESIS DE APARTADO</t>
  </si>
  <si>
    <t>Alba Luz López Vásquez
C.C. 43674322</t>
  </si>
  <si>
    <r>
      <t xml:space="preserve">Contrato de prestación de servicio educativo para la atención de población en edad escolar en los niveles preescolar, basica y media, en zona urbana del Municipio de </t>
    </r>
    <r>
      <rPr>
        <b/>
        <sz val="10"/>
        <rFont val="Calibri"/>
        <family val="2"/>
      </rPr>
      <t>Caucasia</t>
    </r>
  </si>
  <si>
    <t>CORPORACION EDUCATIVA ESPARRO</t>
  </si>
  <si>
    <t>Andrés Felipe Jaramillo Betancur
C.C. 71228232</t>
  </si>
  <si>
    <t>Ejecutar las estrategias formuladas  para el desarrollo de la segunda fase del centro de pensamiento pedagógico en el departamento de Antioquia</t>
  </si>
  <si>
    <t>210 días</t>
  </si>
  <si>
    <t>Selección Abreviada - Menor Cuantía</t>
  </si>
  <si>
    <t>Recursos Propios 0-2052</t>
  </si>
  <si>
    <t>Deysy Alexandra Yepes Valencia</t>
  </si>
  <si>
    <t>Directora Pedagógica</t>
  </si>
  <si>
    <t>deysyalexandra.yepes@antioquia.gov.co</t>
  </si>
  <si>
    <t>Excelencia Educativa con mas y mejores maestros</t>
  </si>
  <si>
    <t>Escuelas Normales de Educación Superior acompañadas en los procesos pedagógicos, administrativos y financieros. Docentes y directivos docentes, participando en el centro de estudios en Educación, Pedagógía y Didáctica.</t>
  </si>
  <si>
    <t>Implementación del Centro de Pensamiento Pedagógico en el Departamento de Antioquia</t>
  </si>
  <si>
    <t>020211</t>
  </si>
  <si>
    <t>Implementación del centro de pensamiento pedagógico</t>
  </si>
  <si>
    <t xml:space="preserve">Encuentros subregionales, Foro, Diplomado, Acompañamiento a las Escuelas Normales. </t>
  </si>
  <si>
    <t xml:space="preserve">Prestar servicios educativos para la cualificación académica de estudiantes de la media en los municipios de Titiribí, El Santuario,  Liborina, Pueblo Rico, San Pedro de los Milagros, San Roque, Urrao, San Rafael.
</t>
  </si>
  <si>
    <t>315 días</t>
  </si>
  <si>
    <t>Recursos Propios 0-1010</t>
  </si>
  <si>
    <t xml:space="preserve">Juan Martín Vásquez Hincapié
</t>
  </si>
  <si>
    <t>Director Formación para el Trabajo</t>
  </si>
  <si>
    <t>juan.vasquez@antioquia.gov.co</t>
  </si>
  <si>
    <t>Programa. Educación terciaria para todos</t>
  </si>
  <si>
    <t>Jóvenes y adultos capacitados en competencias laborales desde la formación para el trabajo y el desarrollo humano  articulados a los Ecosistemas de innovación  </t>
  </si>
  <si>
    <t>Formación a jóvenes y adultos en competencias laborales articulados a los ecosistemas de innovación , Antioquia, Occidente</t>
  </si>
  <si>
    <t xml:space="preserve">formación programaas educación trabajo </t>
  </si>
  <si>
    <t>CENTRO DE DESARROLLO INTEGRADO -CENDI</t>
  </si>
  <si>
    <t>Lina Arias cc 32.352.442 Angela Ortega  cc 43.252.900</t>
  </si>
  <si>
    <t>Prestar servicios educativos para la cualificación académica de estudiantes de la media en los municipios de Caucasia, Segovia , Yarumal, Santa Fe de Antioquia, Barbosa, Caldas.</t>
  </si>
  <si>
    <t>CENTRO DE SISTEMAS DE ANTIOQUIA S.A. - CENSA</t>
  </si>
  <si>
    <t>Lina Arias cc 32.352.442 Angela Ortega  cc 43.252.901</t>
  </si>
  <si>
    <t>Prestar servicios educativos para la cualificación académica de estudiantes de la media en los municipios de Tarazá, Vegachí, Marinilla, Nariño, Andes, Santa Bárbara, Arboletes .</t>
  </si>
  <si>
    <t>FUNDACION TECNOLOGICA RURAL - COREDI</t>
  </si>
  <si>
    <t>Lina Arias cc 32.352.442 Angela Ortega  cc 43.252.903</t>
  </si>
  <si>
    <t>Prestar servicios educativos para la cualificación académica de estudiantes de la media en los municipios de Segovia , Vegachí, Belmira, Entrerríos, Santa Rosa de Osos,Campamento, Guatape, San Luis, Amagá, Tarso , Venecia, Carepa, San Juan de Urabá, Gómez Plata</t>
  </si>
  <si>
    <t> 729.600.000</t>
  </si>
  <si>
    <t>FUNDACION UNIVERSITARIA CATOLICA DEL NORTE</t>
  </si>
  <si>
    <t>Lina Arias cc 32.352.442 Angela Ortega  cc 43.252.904</t>
  </si>
  <si>
    <t>Prestar servicios educativos para la cualificación académica de estudiantes de la media en los municipios de Vegachí,  Urrao, Hispania, Jericó.</t>
  </si>
  <si>
    <t>Lina Arias cc 32.352.442 Angela Ortega  cc 43.252.905</t>
  </si>
  <si>
    <t>Prestar servicios educativos para la cualificación académica de estudiantes de la media en los municipios de San Pedro de los Milagros, Olaya, San Carlos, Jericó, La Pintada, Támesis</t>
  </si>
  <si>
    <t>4600008048</t>
  </si>
  <si>
    <t>FUNDACION UNIVERSITARIA CATOLICA AGROPECUARIA - FUCA</t>
  </si>
  <si>
    <t>Lina Arias cc 32.352.442 Angela Ortega  cc 43.252.906</t>
  </si>
  <si>
    <t>Prestar servicios educativos para la cualificación académica de estudiantes de la media en los municipios de Arboletes, Carepa, Chigorodó, Necoclí, San Juan de Urabá, San Pedro de Urabá, Vigía del Fuerte.</t>
  </si>
  <si>
    <t xml:space="preserve">formación programas educación trabajo </t>
  </si>
  <si>
    <t>4600008050</t>
  </si>
  <si>
    <t>CORPORACION EDUCATIVA INSTITUTO METROPOLITANO DE EDUCACION  - CIME</t>
  </si>
  <si>
    <t>Lina Arias cc 32.352.442 Angela Ortega  cc 43.252.908</t>
  </si>
  <si>
    <t>Adquisición de tiquetes aéreos para la Gobernación de Antioquia</t>
  </si>
  <si>
    <t>365 días</t>
  </si>
  <si>
    <t>Recursos Propios 0-1010 Funcionamiento</t>
  </si>
  <si>
    <t>Jaime Iván Bocanegra  Vergara</t>
  </si>
  <si>
    <t>jaime.bocanegra@antioquia.gov.co</t>
  </si>
  <si>
    <t>Más y mejor educación para la sociedad y las personas en el sector urbano</t>
  </si>
  <si>
    <t>Suministro personal administrativo para garantizar la prestación del servicio educativo en los municipios no certificados del Departamento</t>
  </si>
  <si>
    <t>020219001</t>
  </si>
  <si>
    <t>Tiquetes</t>
  </si>
  <si>
    <t>Apoyo urbano y rural</t>
  </si>
  <si>
    <t>7571
Secretaría General</t>
  </si>
  <si>
    <t>SERVICIO AEREO A TERRITORIOS NACIONALES SA SATENA</t>
  </si>
  <si>
    <t>Jaime Iván Bocanegra Vergara</t>
  </si>
  <si>
    <t>SGP 0-3010 Inversión</t>
  </si>
  <si>
    <t>Designar estudiantes de las universidades privadas para la realización de la practica académica con el fin de brindar apoyo a la gestión del departamento de Antioquia y sus regiones durante el primer semestre de 2018</t>
  </si>
  <si>
    <t>150 días</t>
  </si>
  <si>
    <t>Juan Eugenio Maya Lema</t>
  </si>
  <si>
    <t>Subsecretario Administrativo</t>
  </si>
  <si>
    <t>Juaneugenio.maya@antioquia.gov.co</t>
  </si>
  <si>
    <t>Educación terciaria para todos</t>
  </si>
  <si>
    <t>Jovenes y adultos capacitados en competencias laborales desde la formación para el trabajo y el desarrollo humano articulados a los ecosistemas de innovación</t>
  </si>
  <si>
    <t>020179001</t>
  </si>
  <si>
    <t>Jóvenes y adultos capacitados en competencias laborales y conocimientos académicos</t>
  </si>
  <si>
    <t>Apoyo sostenimien proceso formativo</t>
  </si>
  <si>
    <t>8018
Gestión Humana</t>
  </si>
  <si>
    <t>UNIVERSIDAD CATOLICA LUIS AMIGO</t>
  </si>
  <si>
    <t>Maribel Barrientos Uribe
Cédula: 43.971.236</t>
  </si>
  <si>
    <t>Prestación de servicio de transporte terrestre automotor para apoyar la gestión de la Gobernación de Antioquia</t>
  </si>
  <si>
    <t>330 días</t>
  </si>
  <si>
    <t>Juan Pablo Durán Ortiz</t>
  </si>
  <si>
    <t>Gerente Plataforma Saber</t>
  </si>
  <si>
    <t>juanpablo.duran@antioquia.gov.co</t>
  </si>
  <si>
    <t xml:space="preserve">Excelencia educativa con más y mejores maestros </t>
  </si>
  <si>
    <t>Reconocimiento a estudiantes, docentes, directivos docentes, instituciones y centros educativos en sus experiencias a favor de la educación pública de calidad</t>
  </si>
  <si>
    <t xml:space="preserve">Divulgación y reconocimiento a maestros, directivos docentes y estudiantes de municipios no certificados </t>
  </si>
  <si>
    <t>33040617: Fomentar y motivar el reconocimiento y reivindicación de la profesión docente y directiva desde sus comunidades, dar a conocer el buen desempeño de su función y compromiso para optimizar su saber y competencias.</t>
  </si>
  <si>
    <t>Encuentros socialización experiencias, Presentacion del Programa</t>
  </si>
  <si>
    <t>SA-22-01-2018
Secretaría General</t>
  </si>
  <si>
    <t>UT GOBERNACION AÑO 2018</t>
  </si>
  <si>
    <t>Juan Pablo Durán Ortiz
c.c. 3474339</t>
  </si>
  <si>
    <t>Realizar apoyo de gestión a la supervisión en el aspecto técnico del Proyecto de Regalías BPIN 2016000100059</t>
  </si>
  <si>
    <t>720 días</t>
  </si>
  <si>
    <t>Contratación Directa - Prestación de Servicios y de Apoyo a la Gestión Persona Natural</t>
  </si>
  <si>
    <t>Regalias CTI - 1-R005</t>
  </si>
  <si>
    <t>Juan Gabriel Vélez Manco</t>
  </si>
  <si>
    <t>Subsecretario de Innovación</t>
  </si>
  <si>
    <t>383-5133</t>
  </si>
  <si>
    <t>juan.velez@antioquia.gov.co</t>
  </si>
  <si>
    <t>Matrícula de estudiantes en la Universidad Digital</t>
  </si>
  <si>
    <t>Implementación de convocatoria para proyectos de I+D que contribuyan al fortalecimiento de la  formación virtual en el departamento de Antioquia.</t>
  </si>
  <si>
    <t>020232</t>
  </si>
  <si>
    <t>Desarrollo de procesos de investigación y publicación de artículos de investigación para la generación de conocimiento en el área.
Implementación de una convocatoria regional para la financiación de poryectos de investigación y desarrollo tecnológico.
Promover escenarios para la generación de alianzas entre actores de la triple élice y procesos de transferencia de conocimiento y divulgación de los resultados de investigación.</t>
  </si>
  <si>
    <t>Realizar apoyo a la supervisión de los proyectos en ejecución</t>
  </si>
  <si>
    <t>4600008043</t>
  </si>
  <si>
    <t>CARLOS ALBERTO PÉREZ RUEDA</t>
  </si>
  <si>
    <t>Eliana Beatriz Castro Botero</t>
  </si>
  <si>
    <t xml:space="preserve">Técnica
Jurídica
Administrativa
</t>
  </si>
  <si>
    <t>Realizar apoyo de gestión a la supervisión en el aspecto financiero del Proyecto de Regalías BPIN 2016000100059</t>
  </si>
  <si>
    <t>4600008044</t>
  </si>
  <si>
    <t>GLORIA ALEXANDRA VALENCIA ROJAS</t>
  </si>
  <si>
    <t>María Isabel Olano González</t>
  </si>
  <si>
    <t>Realizar apoyo de gestión a la supervisión en el aspecto administrativo del Proyecto de Regalías BPIN 2016000100059</t>
  </si>
  <si>
    <t>4600008045</t>
  </si>
  <si>
    <t>SERGIO ANDRÉS GUTIÉRREZ OSORIO</t>
  </si>
  <si>
    <t>Juan Carlos Restrepo Sierra</t>
  </si>
  <si>
    <t>Director Infraestructura educativa</t>
  </si>
  <si>
    <t>3838572</t>
  </si>
  <si>
    <t>juan.restreposi@antioquia.gov.co</t>
  </si>
  <si>
    <t xml:space="preserve">Mantenimientos realizados en establecimientos educativos </t>
  </si>
  <si>
    <t>Prestar servicios de apoyo pedagógico, orientando un modelo de atención centrado en la estrategia educativa de atención centrado en la estrategia educativa de atención y equiparación de oportunidades para población con necesidades educativas especiales en municipios no certificados del Departamento de Antioquia.</t>
  </si>
  <si>
    <t>Deysy Yepes Valencia</t>
  </si>
  <si>
    <t>Dirección Pedagógica</t>
  </si>
  <si>
    <t>Excelencia educativa con más y mejores maestros</t>
  </si>
  <si>
    <t xml:space="preserve">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
</t>
  </si>
  <si>
    <t>Fortalecimiento Atención con calidad a la población en situación de discapacidad o talentos excepcionales Todo El Departamento, Antioquia, Occidente</t>
  </si>
  <si>
    <t>020157001</t>
  </si>
  <si>
    <t>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t>
  </si>
  <si>
    <t>Contratación de Talento humano para brindar servicios de apoyo pedagógico para la atención de los estudiantes en condición de discapacidad. Asesoría, Capacitación y acompañamiento a Directivos, Docentes y estudiantes</t>
  </si>
  <si>
    <t>4600008056</t>
  </si>
  <si>
    <t>FUNDACION UIVERSITARIA CATOLICA DEL NORTE</t>
  </si>
  <si>
    <t>Ana Elena Arango      Maria Luisa Zapata             Sara Cuartas</t>
  </si>
  <si>
    <t>Tipo B</t>
  </si>
  <si>
    <t>Actualización de Vigencia Futura 6000002297 del contrato 2017SS240014 cuyo objeto es: Prestar los servicios de Atención y Prevención de Accidentes de Trabajo y Enfermedades Laborales (ATEL) de empleados, trabajadores, estudiantes en práctica y contratistas independientes (RIESGOS LV Y V) de la Administración Departamental</t>
  </si>
  <si>
    <t>427 días</t>
  </si>
  <si>
    <t>juaneugenio.maya@antioquia.gov.co</t>
  </si>
  <si>
    <t>Matrícula de estudiantes oficiales en la zona urbana</t>
  </si>
  <si>
    <t>Administración pago de la nómina urbana administrativos - seguridad social pago ARL</t>
  </si>
  <si>
    <t>8021</t>
  </si>
  <si>
    <t>Servicios Prestados</t>
  </si>
  <si>
    <t>Contratar la ARL para el personal administrativo urbano</t>
  </si>
  <si>
    <t>7794
Gestión Humana</t>
  </si>
  <si>
    <t>2017SS240014</t>
  </si>
  <si>
    <t>POSITIVA COMPAÑÍA DE SEGUROS</t>
  </si>
  <si>
    <t>Roberto Hernandez
C.C. 71.850.253</t>
  </si>
  <si>
    <t>Actualización de Vigencia Futura 6000002336 - Prestar servicios de apoyo administrativo, Operativo y Profesional a los establecimientos educativos oficiales de los municipios no certificados del departamento de Antioquia, sus respectivas sedes y a la Secretaría de Educación  Departamental</t>
  </si>
  <si>
    <t>Licitación Pública</t>
  </si>
  <si>
    <t>Suministro personal administrativo para garantizar la prestación del servicio educativo en los municipios no certificados del departamento</t>
  </si>
  <si>
    <t>Contratar personal apoyo urbano rural</t>
  </si>
  <si>
    <t>LIC-0001 DE 2017</t>
  </si>
  <si>
    <t>S 2018060003856
23/01/2018</t>
  </si>
  <si>
    <t>2018SS150001</t>
  </si>
  <si>
    <t>ASEAR S.A.S E.S.P</t>
  </si>
  <si>
    <t>Promoción e implementación de estrategias de desarrollo pedagógico para la prestación del servicio educativo indígena en establecimientos educativos oficiales de las subregiones Bajo Cauca, Norte, Occidente, Suroeste y Urabá.</t>
  </si>
  <si>
    <t>4600008057</t>
  </si>
  <si>
    <t>CORPORACION EDUCATIVA INTEGRAL - COREDI</t>
  </si>
  <si>
    <t>Heraclio Herrera Palmi
CC 71.330.109</t>
  </si>
  <si>
    <t>Actualización Vigencia Futura 6000002299 del contrato 4600006784 de 2017, cuyo objeto es: Apoyar la operación de la estrategia de formación desde el modelo de educación digital en los ciclos de alfabetización básica y media para jóvenes en extraedad y adultos de los municipios no certificados del Departamento de Antioquia</t>
  </si>
  <si>
    <t>165 días</t>
  </si>
  <si>
    <t>Recursos Propios
 0-1010</t>
  </si>
  <si>
    <t>Diego Armando Agudelo Torres</t>
  </si>
  <si>
    <t>Director de Educación Digital</t>
  </si>
  <si>
    <t>diego.agudeloz@antioquia.gov.co</t>
  </si>
  <si>
    <t>Antioquia libre de analfabetismo</t>
  </si>
  <si>
    <t>Agentes formados en las metodologías pertinentes para la atención de la población adulta</t>
  </si>
  <si>
    <t>Fortalecimiento de la Educación de Jóvenes en extra edad y adultos en los ciclos de alfabetización, básica y media en el departamento de Antioquia</t>
  </si>
  <si>
    <t>020183/001</t>
  </si>
  <si>
    <t>Apoyo profesional</t>
  </si>
  <si>
    <t>4600006784</t>
  </si>
  <si>
    <t>TECNOLOGICO DE ANTIOQUIA</t>
  </si>
  <si>
    <t>Gabriel Jaime Monsalve Arango</t>
  </si>
  <si>
    <t xml:space="preserve">Actualización vigencia futura 6000002298 del contrato 4600006785 cuyo objeto es: Apoyar la implementación del Bachillerato Digital en la secundaria y la media para jóvenes y adultos de los municipios no certificados del Departamento de Antioquia. </t>
  </si>
  <si>
    <t>Otro tipo de contratos - Convenios Interadministrativos</t>
  </si>
  <si>
    <t>Antioquia Libre de Analfabetismo</t>
  </si>
  <si>
    <t>Estudiantes matriculados en los ciclos lectivos de educación integrado CLEI mayores de 15 años.</t>
  </si>
  <si>
    <t>Fortalecimiento de la educación de jóvenes en extra edad y  adultos en ciclos de alfabetización, básica y media en el Departamento de Antioquia.</t>
  </si>
  <si>
    <t>020183001</t>
  </si>
  <si>
    <t>Herramienta implementación de curriculo</t>
  </si>
  <si>
    <t>4600006785</t>
  </si>
  <si>
    <t>MUNICIPIO DE ENVIGADO</t>
  </si>
  <si>
    <t>Coordinación Administrativa, Técnica</t>
  </si>
  <si>
    <t> 81112101</t>
  </si>
  <si>
    <t>Actualización Vigencia Futura 6000002418 del contrato 4600006945 de 2017 cuyo objeto es: Prestar el servicio de conectividad a internet y servicios asociados en la infraestructura física de los ecosistemas de innovación de los municipios no certificados del departamento de Antioquia</t>
  </si>
  <si>
    <t>Antioquia territorio inteligente: Ecosistemas de Innovación</t>
  </si>
  <si>
    <t xml:space="preserve">Sedes urbanas con servicio de internet
Sedes rurales con servicio de internet
</t>
  </si>
  <si>
    <t>Fortalecimiento de la conectividad y equipamento tecnológico al servicio de las instituciones educativas del departamento de Antioquia</t>
  </si>
  <si>
    <t>020171001</t>
  </si>
  <si>
    <t>Contratación Servicio de Internet</t>
  </si>
  <si>
    <t>4600006945</t>
  </si>
  <si>
    <t>VALOR + S.A.S.</t>
  </si>
  <si>
    <t>Faber Jovanny Ayala Colorado
Gabriel Jaime Monsalve</t>
  </si>
  <si>
    <t>Técnica
Jurídica
Administrativa</t>
  </si>
  <si>
    <t>Actualización de Vigencia Futura 6000001937 del contrato 4600006140 de 2016 cuyo objeto es:   mancomunar esfuerzos técnicos, administrativos y financieros tendientes a la implementación de la promoción de las TIC , mediante la instalación, puesta en funcionamiento, habilitación y mantenimiento de los espacios de acceso gratuito a internet a través de 125 zonas wifi en el departamento de Antioquia</t>
  </si>
  <si>
    <t>480 días</t>
  </si>
  <si>
    <t>Matrícula de estudiantes  en programas con curriculum  flexible en modalidad  Universidad Digital</t>
  </si>
  <si>
    <t>Implementación y  puesta en marcha  de la Universidad Digital de Antioquia,  Departamento de Antioquia Occidente</t>
  </si>
  <si>
    <t>020167</t>
  </si>
  <si>
    <t>Profesores formados  o actualizados para asumir  procesos de docencia  en B -LEARNING en las Subregiones</t>
  </si>
  <si>
    <t>UNE - EPM</t>
  </si>
  <si>
    <t>Faber Jovanny Ayala Colorado</t>
  </si>
  <si>
    <t>Operar el programa flexible de alfabetización mediante el ciclo I del modelo educativo " A CRECER PARA LA VIDA" para la atención de jóvenes en extraedad y adultos en municipios no certificados del departamento de Antioquia.</t>
  </si>
  <si>
    <t>240 días</t>
  </si>
  <si>
    <t xml:space="preserve">Sulma Patricia Rodríguez Gómez </t>
  </si>
  <si>
    <t>Directora de Alfabetización</t>
  </si>
  <si>
    <t>sulmapatricia.rodriguez@antioquia.gov.co</t>
  </si>
  <si>
    <t xml:space="preserve">Antioquia Libre de Analfabetismo </t>
  </si>
  <si>
    <t xml:space="preserve">Establecimientos educativos acompañados para implementar la política pública de jóvenes y adultos 
Agentes formados en las metodologías pertinentes para la atención de la población adulta 
Estudiantes matriculados en los Ciclos Lectivos de Educación Integrado CLEI mayores de 15 años 
</t>
  </si>
  <si>
    <t xml:space="preserve">Fortalecimiento de la Educación de jóvenes en extraedad y adultos en los ciclos de alfabetización, básica y media en el departamento de Antioquia </t>
  </si>
  <si>
    <t>02-0183</t>
  </si>
  <si>
    <t xml:space="preserve">Desarrollo de procesos pedagogicos </t>
  </si>
  <si>
    <t>Diana Milena Ruiz Arango
Claudia Patricia Mejia Builes</t>
  </si>
  <si>
    <t>Adquisición de Póliza de accidentes personales (Protección Escolar) 2018.</t>
  </si>
  <si>
    <t>Mas y mejor educación para la sociedad y las personas en el sector urbano.</t>
  </si>
  <si>
    <t>Matricula de estudiantes oficiales en la zona Urbana y Rural</t>
  </si>
  <si>
    <t xml:space="preserve">Protección de la población matriculada en SIMAT,  en edad escolar en los niveles de preescolar, básica y media, urbana y rural en los establecimientos educativos oficiales y por confesión religiosa de los 117 Municipios no certitificados de Antioquia. </t>
  </si>
  <si>
    <t>Ofrecer poliza accidente Personales (protección escolar)</t>
  </si>
  <si>
    <t>Implementar la metodología para la estructuración del Plan de Educación de Antioquia 2030.</t>
  </si>
  <si>
    <t>Francisco Javier Roldán Velásquez</t>
  </si>
  <si>
    <t>Director de Proyectos estratégicos</t>
  </si>
  <si>
    <t>franciscojavier.roldan@antioquia.gov.co</t>
  </si>
  <si>
    <t xml:space="preserve">Modelo educativo de Antioquia para la vida, la sociedad y la Failia
</t>
  </si>
  <si>
    <t>Modelo educativo Antioqueño formulado e implementado con asistencia de la misión de excelencia</t>
  </si>
  <si>
    <t>Implementación del modelo educativo que responde a los nuevos requerimeitos, todo el departamento de Antioquia</t>
  </si>
  <si>
    <t>020178</t>
  </si>
  <si>
    <t>Establecimientos Educativos acompañados dentro del
proyecto de la transformación de la calidad educativa</t>
  </si>
  <si>
    <t>Estructuración Plan Educativo</t>
  </si>
  <si>
    <t>María Alejandra Barrera</t>
  </si>
  <si>
    <t>Actualización Vigencia Futura No. 6000002419 del contrato 4600006645 de 2017, cuyo objeto es: Apoyar las acciones para el desarrollo del componente de calidad educativa de la Secretaría de Educación Departamental</t>
  </si>
  <si>
    <t>180 días</t>
  </si>
  <si>
    <t xml:space="preserve">deysyalexandra.yepes@antioquia.gov.co </t>
  </si>
  <si>
    <t>Docentes y directivos docentes formados  para la construcción curricular, planes de estudio y proyectos pedagógicos transversales</t>
  </si>
  <si>
    <t>Formulación de un Plan de Formación que contribuya a mejorar las condiciones de vida y profesionales de los Docentes de Todo El Departamento, Antioquia, Occidente</t>
  </si>
  <si>
    <t>020187001</t>
  </si>
  <si>
    <t xml:space="preserve">Becas adjudicadas </t>
  </si>
  <si>
    <t>Adjudicación de Becas</t>
  </si>
  <si>
    <t>John Jairo Laverde</t>
  </si>
  <si>
    <t>Adquirir el calzado y vestido de labor para la planta docente de las instituciones educativas de los municipios no certificados del Departamento de Antioquia</t>
  </si>
  <si>
    <t>SGP</t>
  </si>
  <si>
    <t>Iván de J. Guzmán López</t>
  </si>
  <si>
    <t>Director Talento Humano</t>
  </si>
  <si>
    <t>ivan.guzman@antioquia.gov.co</t>
  </si>
  <si>
    <t>Más y mejor educación para la sociedad y las personas en el sector Urbano</t>
  </si>
  <si>
    <t>Matricula de Educación Formal</t>
  </si>
  <si>
    <t>Adquisición de los elementos de dotación para los docentes que devengan menos de dos salarios minimos l.v. Municipios no certificados en educación del Departamento de Antioquia.</t>
  </si>
  <si>
    <t>Dotación de docentes</t>
  </si>
  <si>
    <t>Adquisición y entrega de dotación</t>
  </si>
  <si>
    <t>Liliana Barrera</t>
  </si>
  <si>
    <t>Realizar capacitación y seguimiento para la promoción de la resiliencia dirigido a Docentes de Instituciones Educativas vulnerables del Departamento de Antioquia.</t>
  </si>
  <si>
    <t>Mínima Cuantía</t>
  </si>
  <si>
    <t>Establecimientos educativos con proyectos de convivencia escolar y atención al posconflicto</t>
  </si>
  <si>
    <t>Actualización, implementación de metodologías de gestión de aula para el desarrollo de capacidades y construcción de paz territorial, Antioquia, Occidente</t>
  </si>
  <si>
    <t>Entrega de talleres urbanos-rurales</t>
  </si>
  <si>
    <t>Talleres de formación urbano rural</t>
  </si>
  <si>
    <t>Mario Alberto Velásquez</t>
  </si>
  <si>
    <t>Prórroga y Adición  No. 1 al contrato 4600007464 DE 2017 cuyo objeto es: Prestar el servicio de  conectividad a internet y servicios asociados en la infraestructura física de los ecosistemas de innvovación de los municipios no certificados del Departamento de Antioquia</t>
  </si>
  <si>
    <t>59 días</t>
  </si>
  <si>
    <t>3835133</t>
  </si>
  <si>
    <t>Faber Yovanny Ayala</t>
  </si>
  <si>
    <t>Prestar servicios de apoyo pedagógico orientado a fortalecer los procesos de caracterización y atención de los estudiantes con talentos excepcionales en los establecimientos educativos de los municipios no certificados del Departamento de Antioquia</t>
  </si>
  <si>
    <t xml:space="preserve">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
</t>
  </si>
  <si>
    <t>Capacitación directivos y docentes</t>
  </si>
  <si>
    <t>Ana Elena Arango
Maria Luisa Zapata</t>
  </si>
  <si>
    <t xml:space="preserve">Técnica
Jurídica
Administrativa
Contable y/o Financiera
</t>
  </si>
  <si>
    <t>Estudio de caracterización de niños/as en establecimientos educativos en condición de discapacidad y/o talentos excepcionales</t>
  </si>
  <si>
    <t xml:space="preserve">Caracterización de la población referida </t>
  </si>
  <si>
    <t>Prestar a la Gobernación de Antioquia, los servicios de relacionamiento con la ciudadanía a través de los canales de Contact Center y BPO, brindando una experiencia diferenciadora en cada interacción telefónica, presencial o virtual, apoyando así la actividad institucional del Departamento de Antioquia en el fortalecimiento de sus relaciones con la comunidad.</t>
  </si>
  <si>
    <t>15 MESES</t>
  </si>
  <si>
    <t>Jorge O. Patiño Cardona</t>
  </si>
  <si>
    <t>Profesional universitario</t>
  </si>
  <si>
    <t>3839691</t>
  </si>
  <si>
    <t>jorge.patino@antioquia.gov.co</t>
  </si>
  <si>
    <t>Fortalecimiento del Modelo integral de Atención a la ciudadanía</t>
  </si>
  <si>
    <t>Cumplimiento del enfoque al cliente frente a la dimensión de Adaptabilidad en el diagnóstico de la cultura organizacional</t>
  </si>
  <si>
    <t xml:space="preserve"> procesos del Sistema Integrado de Gestión articulados con la Misión, Visión y objetivos estrategicos de la entidad</t>
  </si>
  <si>
    <t>Fortalecimiento en la atención a la Ciudadania</t>
  </si>
  <si>
    <t>2017060101623 del 19/09/2017</t>
  </si>
  <si>
    <t>Emtelco S.A.S</t>
  </si>
  <si>
    <t>Erica Maria Tobon Rivera</t>
  </si>
  <si>
    <t>Tecnica, Administrativa, Financiera, juridica y contable.</t>
  </si>
  <si>
    <t>Contratar el suministro de tiquetes aéreos, regionales, nacionales e internacionales para los desplazamientos de los servidores públicos de la Secretaría de Gestión Humana</t>
  </si>
  <si>
    <t>201706102139 del 22 /09/2017</t>
  </si>
  <si>
    <t>Servicio Aereo Territorio Nacional - SATENA</t>
  </si>
  <si>
    <t>Hernan Dario Tamayo Piedrahita</t>
  </si>
  <si>
    <t xml:space="preserve">Elaboración de credenciales de identificación (carné)  con su correspondiente cinta bordada y accesorio porta escarapela </t>
  </si>
  <si>
    <t>6 meses</t>
  </si>
  <si>
    <t>Ingrid Rodriguez Cuellar</t>
  </si>
  <si>
    <t>Apoyar el Fortalecimiento Institucional de la Asamblea Departamental de Antioquia, en aras de promover la eficiencia, eficacia y efectividad en el cumplimiento de sus funciones</t>
  </si>
  <si>
    <t>12 MESES</t>
  </si>
  <si>
    <t>2017-SS-24-0011</t>
  </si>
  <si>
    <t>Asamblea Departamental</t>
  </si>
  <si>
    <t>Laura Melissa Monsalve Alvarez</t>
  </si>
  <si>
    <r>
      <t xml:space="preserve">Servicios para la Administración, Operación del </t>
    </r>
    <r>
      <rPr>
        <b/>
        <sz val="10"/>
        <rFont val="Calibri"/>
        <family val="2"/>
        <scheme val="minor"/>
      </rPr>
      <t>Centro de Servicios de Informática,  y servicio de hosting</t>
    </r>
    <r>
      <rPr>
        <sz val="10"/>
        <rFont val="Calibri"/>
        <family val="2"/>
        <scheme val="minor"/>
      </rPr>
      <t>, para el apoyo tecnológico a la plataforma informática utilizada en la Administración Departamental</t>
    </r>
  </si>
  <si>
    <t xml:space="preserve">SI </t>
  </si>
  <si>
    <t>Fortalecimiento de las TIC en la Administración Departamental</t>
  </si>
  <si>
    <t>Soluciones Informáticas intervenidas y cumpliendo las políticas  informáticas**</t>
  </si>
  <si>
    <t>Fortalecimiento de las tecnologías de información y comunicaciones TIC</t>
  </si>
  <si>
    <t>22-0080</t>
  </si>
  <si>
    <t>Intervenir  soluciones informáticas</t>
  </si>
  <si>
    <t>19049 - 19050</t>
  </si>
  <si>
    <t>Valor + S.A.S</t>
  </si>
  <si>
    <t>Diana Perez Blandon - Ivan Yesid Espinoza Guzman</t>
  </si>
  <si>
    <t>Tipo B2: Supervisión Colegiada</t>
  </si>
  <si>
    <r>
      <rPr>
        <b/>
        <sz val="8"/>
        <rFont val="Arial"/>
        <family val="2"/>
      </rPr>
      <t>Servicio de mantenimiento, soporte y actualización del software G+</t>
    </r>
    <r>
      <rPr>
        <sz val="8"/>
        <rFont val="Arial"/>
        <family val="2"/>
      </rPr>
      <t xml:space="preserve"> (actualización, soporte y mantenimiento),  Secretaría de Gestión Humana (adición)</t>
    </r>
  </si>
  <si>
    <t>Contratación Directa - No pluralidad de oferentes</t>
  </si>
  <si>
    <r>
      <rPr>
        <b/>
        <sz val="8"/>
        <rFont val="Arial"/>
        <family val="2"/>
      </rPr>
      <t xml:space="preserve">Servicio de mantenimiento, soporte y actualización del software ISOLUCION </t>
    </r>
    <r>
      <rPr>
        <sz val="8"/>
        <rFont val="Arial"/>
        <family val="2"/>
      </rPr>
      <t xml:space="preserve">(actualización, soporte y mantenimiento),  Secretaría de Gestión Humana </t>
    </r>
  </si>
  <si>
    <t>Soluciones de Tecnología de información y comunicaciones por demanda incorporadas</t>
  </si>
  <si>
    <t>22-0083</t>
  </si>
  <si>
    <t>Incorporar soluciones informáticas</t>
  </si>
  <si>
    <t>4600007687</t>
  </si>
  <si>
    <t>ISOLUCIÓN SISTEMAS INTEGR A GE</t>
  </si>
  <si>
    <t>Gloria Ivonne Mayo</t>
  </si>
  <si>
    <r>
      <rPr>
        <b/>
        <sz val="8"/>
        <rFont val="Arial"/>
        <family val="2"/>
      </rPr>
      <t>Servicio de mantenimiento, soporte y actualización del software ARANDA</t>
    </r>
    <r>
      <rPr>
        <sz val="8"/>
        <rFont val="Arial"/>
        <family val="2"/>
      </rPr>
      <t xml:space="preserve"> (actualización, soporte y mantenimiento), Secretaría de Gestión Humana</t>
    </r>
  </si>
  <si>
    <t>Doris Elena Palacio Ramírez</t>
  </si>
  <si>
    <r>
      <t xml:space="preserve">Servicio de mantenimeinto, soporte y actualización de Software Updates License &amp; Support para los productos </t>
    </r>
    <r>
      <rPr>
        <b/>
        <sz val="8"/>
        <color indexed="8"/>
        <rFont val="Arial"/>
        <family val="2"/>
      </rPr>
      <t>Oracle</t>
    </r>
    <r>
      <rPr>
        <sz val="8"/>
        <color indexed="8"/>
        <rFont val="Arial"/>
        <family val="2"/>
      </rPr>
      <t xml:space="preserve"> que posee el Departamento de Antioquia (Mas 150 millones de Planeación)</t>
    </r>
  </si>
  <si>
    <t>Servicio de recepción, transporte, entrega, almacenamiento y custodia de la información corporativa almacenada en medios magnéticos y otros dispositivos de la Gobernación de Antioquia.</t>
  </si>
  <si>
    <r>
      <t>Servicio de mantenimiento, soporte y actualización del software</t>
    </r>
    <r>
      <rPr>
        <b/>
        <sz val="8"/>
        <color indexed="8"/>
        <rFont val="Arial"/>
        <family val="2"/>
      </rPr>
      <t xml:space="preserve"> Kactus-HR</t>
    </r>
    <r>
      <rPr>
        <sz val="8"/>
        <color indexed="8"/>
        <rFont val="Arial"/>
        <family val="2"/>
      </rPr>
      <t>, para la gestión de nómina y recursos humanos.</t>
    </r>
  </si>
  <si>
    <r>
      <t xml:space="preserve">Servicio de mantenimiento, soporte y actualización del software </t>
    </r>
    <r>
      <rPr>
        <b/>
        <sz val="8"/>
        <color indexed="8"/>
        <rFont val="Arial"/>
        <family val="2"/>
      </rPr>
      <t>SISCUOTAS</t>
    </r>
    <r>
      <rPr>
        <sz val="8"/>
        <color indexed="8"/>
        <rFont val="Arial"/>
        <family val="2"/>
      </rPr>
      <t>, para la administración de las cuotas partes jubilatorias por cobrar y por pagar del Departamento de Antioquia</t>
    </r>
  </si>
  <si>
    <t>22-0081</t>
  </si>
  <si>
    <t>22-0082</t>
  </si>
  <si>
    <r>
      <rPr>
        <b/>
        <sz val="8"/>
        <rFont val="Arial"/>
        <family val="2"/>
      </rPr>
      <t>Servicio de mantenimiento, soporte y renovación de la herramienta  VMware</t>
    </r>
    <r>
      <rPr>
        <sz val="8"/>
        <rFont val="Arial"/>
        <family val="2"/>
      </rPr>
      <t xml:space="preserve"> de la Gobernación de Antioquia. </t>
    </r>
  </si>
  <si>
    <t xml:space="preserve">Intervenciones asociadas al plan  de trabajo  de los proyectos de:  competencias laborales, cultura y cambio organizacional y gestion del conocimiento. </t>
  </si>
  <si>
    <t>07 MESES</t>
  </si>
  <si>
    <t xml:space="preserve">Selección Abreviada de Menor Cuantia </t>
  </si>
  <si>
    <t>no</t>
  </si>
  <si>
    <t>Desarrollo del capital intelectual y organizacional</t>
  </si>
  <si>
    <t>Variacion del indice de cultura organizacional</t>
  </si>
  <si>
    <t>Fortalecimiento de las competencias laborales de los servidores pùblcios departamentales
Fortalecimiento de la cultura y el cambio organizacional de la Gobernacion de Antioquia
Consolidacion del modelo de gestion del cambio de la Gobernacion de Antioquia</t>
  </si>
  <si>
    <t>100012001
100013001
100015001</t>
  </si>
  <si>
    <t>37020101
37020103
37020104
37020102</t>
  </si>
  <si>
    <t xml:space="preserve">Aplicación de pruebas propias
Aplicación Prueba Betesa
Certificación en NCLC
Eventos y Ceremonias
Fortalecimiento Betesa
Fortalecimiento prueba Liderazgo
Fortalecimiento pruebas propias
Planes de comunicación
Ceremonia modulo virtual
Consolidación del programa
Divulgación del procedimiento
Gestión de agendas de cambio
Gestión de las brechas culturales
Gestión del cartero de la admiración
Gestión del kit conversacional
Gestión equipo de lideres de cambio
Medición de la cultura
Modulo virtual de conversación
Seguimiento equipo de lideres de cambio
Talleres para el cierre de brechas
Aprendizaje plan de desarrollo
Cartilla virtual
Construcción de instructivos
Evento de multiplicadores
Eventos de Facilitación
Gestión del convenio ICETEX
Gestión relatos de practica
Hábitos del conocimiento
Mapas de conocimiento
Metodologías de facilitación
Modulo virtual del conocimiento
Plan de comunicaciones
Plan de entrega del cargo
Practicas destacadas
Talleres para multiplicadores
Transferencia del conocimiento
World café
Recurso Humano
</t>
  </si>
  <si>
    <t xml:space="preserve">David Alejandro Ochoa M. </t>
  </si>
  <si>
    <t>Secretaría de Gestión Humana y Desarrollo Organizacional - Dirección de Desarrollo Organizacional</t>
  </si>
  <si>
    <t>Prestación del servicio de auditoría de seguimiento al otorgamiento de certificados, con el fin de verificar el cumplimiento del Sistema Integrado de Gestión con los requisitos de las normas de calidad ISO 9001:2008 y NTC GP 1000: 2009, para todos los procesos del SIG</t>
  </si>
  <si>
    <t>30 días</t>
  </si>
  <si>
    <t>Fortalecimiento y articulación entre el modelo de operación por procesos (Sistema Integrado de Gestión) y la estructura organizacional</t>
  </si>
  <si>
    <t>Procesos del Sistema Integrado de Gestión articulados con la Misión, Visión y objetivos estratégicos de la entidad</t>
  </si>
  <si>
    <t>Fortalecimiento Sistema Integrado de Gestión Medellín, Antioquia, Occidente</t>
  </si>
  <si>
    <t>Auditoría externa</t>
  </si>
  <si>
    <t>Iván Darío Arango Correa</t>
  </si>
  <si>
    <t>Apoyar al equipo auditor de la Gobernación de Antioquia para la realización de las auditorías internas de calidad, al Sistema Integrado de Gestión - SIG y realizar entrenamiento teórico práctico en el desarrollo de las mismas a los auditores internos.</t>
  </si>
  <si>
    <t>si</t>
  </si>
  <si>
    <t>Asesoría en indicadores</t>
  </si>
  <si>
    <t>Realización del 6° Evento Académico del Sistema Integrado de Gestión</t>
  </si>
  <si>
    <t>1 año</t>
  </si>
  <si>
    <t>Realización del Tercer Encuentro de Integrantes de EMC</t>
  </si>
  <si>
    <t>Designar estudiantes de las universidades privadas para la realización de la práctica académica, con el fin de brindar apoyo a la gestión del Departamento de Antioquia y sus subregiones durante el segundo semestre de 2017 y el primer semestre 2018.</t>
  </si>
  <si>
    <t>Si</t>
  </si>
  <si>
    <t>Prácticas de Excelencia</t>
  </si>
  <si>
    <t>Plazas de prácticas asignadas a los diferentes organismos de la Gobernación de Antioquia.</t>
  </si>
  <si>
    <t>Fortalecimiento incorporación de estudiantes en semestre de práctica que aporten al desarrollo de proyectos de corta duración 2016-2019. Medellín, Antioquia, Occidente</t>
  </si>
  <si>
    <t>020130001</t>
  </si>
  <si>
    <t>Contratos con universidades privadas</t>
  </si>
  <si>
    <t>Maribel Barrientos uribe</t>
  </si>
  <si>
    <t>Designar estudiantes de las universidades públicas para la realización de la práctica académica, con el fin de brindar apoyo a la gestión del Departamento de Antioquia y sus subregiones durante el segundo semestre de 2017 y el primer semestre 2018.</t>
  </si>
  <si>
    <t>Contratos con universidades públicas</t>
  </si>
  <si>
    <t>Diego Fernado Bedoya Gallo</t>
  </si>
  <si>
    <t>Designar estudiantes de las universidades privadas para la realización de la práctica académica, con el fin de brindar apoyo a la gestión del Departamento de Antioquia y sus subregiones durante el segundo semestre de 2018.</t>
  </si>
  <si>
    <t>No</t>
  </si>
  <si>
    <t>Designar estudiantes de las universidades públicas para la realización de la práctica académica, con el fin de brindar apoyo a la gestión del Departamento de Antioquia y sus subregiones durante el segundo semestre de 2018.</t>
  </si>
  <si>
    <t>Realización de los diferentes eventos de prácticas (Inducción, encuentro de experiencias y de certificación).</t>
  </si>
  <si>
    <t>Eventos</t>
  </si>
  <si>
    <t>Logistica
Alimentación</t>
  </si>
  <si>
    <t>Gestión del Empleo Público</t>
  </si>
  <si>
    <t>Capacitación para el Fortalecimiento de la Gestión Institucional en Todo el Departamento de Antioquia</t>
  </si>
  <si>
    <t>Capacitación para el fortalecimiento de la gestión institucional</t>
  </si>
  <si>
    <t>02-0165</t>
  </si>
  <si>
    <t>Servidores públicos fortalecidos en sus competencias</t>
  </si>
  <si>
    <t>Servicios</t>
  </si>
  <si>
    <t>Beatriz Elena Restrepo Munera</t>
  </si>
  <si>
    <t>Prestar los servicios de atención y prevención de accidentes de trabajo y enfermedades laborales (ATEL) de empleados, trabajadores, estudiantes en práctica y contratistas independientes (riesgos lV y V) de la administración departamental.</t>
  </si>
  <si>
    <t>13 MESES</t>
  </si>
  <si>
    <t>3839692</t>
  </si>
  <si>
    <t>19275 - 19270 - 19271 - 19235</t>
  </si>
  <si>
    <t>2017-SS-24-0014</t>
  </si>
  <si>
    <t>Positiva Compañía de Seguros</t>
  </si>
  <si>
    <t>Roberto Hernandez Arboleda</t>
  </si>
  <si>
    <t>Realizar cursos de capacitación informal, artes, oficios, recreación y deportes para los servidores públicos departamentales y sus beneficiarios directos, y las actividades inherentes a la jornada de integración de la familia, de acuerdo a lo establecido en la ley 1857 de 2017</t>
  </si>
  <si>
    <t>Fortalecimiento del bienestar laboral y mejoramiento de la calidad de vida</t>
  </si>
  <si>
    <t>Servidores Públicos intervenidos integralmente desde la seguridad y salud en el trabajo</t>
  </si>
  <si>
    <t>Mejoramiento de la Calidad de Vida de los servidores públicos y sus beneficiarios directos de la Gobernación de Antioquia</t>
  </si>
  <si>
    <t>10-0018</t>
  </si>
  <si>
    <t>Satisfacción de los pensionados departamentales</t>
  </si>
  <si>
    <t>18667 - 19457</t>
  </si>
  <si>
    <t>Comfama</t>
  </si>
  <si>
    <t>Elvia María Ríos Izquierdo</t>
  </si>
  <si>
    <t>Realizar las evaluaciones médicas ocupacionales, la práctica de exámenes de laboratorio, la aplicación de vacunas necesarias para el ingreso, las evaluaciones periódicas y las ayudas necesarias para el egreso del servidor público departamental.</t>
  </si>
  <si>
    <t>Gestión de la Seguridad y Salud en el Trabajo</t>
  </si>
  <si>
    <t>Implementación de la Seguridad y Salud en el Trabajo en la Gobernación de Antioquia</t>
  </si>
  <si>
    <t>01-0025</t>
  </si>
  <si>
    <t>Fortalecer la Seguridad y la Salud en el Trabajo</t>
  </si>
  <si>
    <t>Jaime Ignacio Gaviria C</t>
  </si>
  <si>
    <t>Prestar los servicios no contemplados en el plan obligatorio de salud, mediante un plan complementario para el trabajador oficial y su núcleo familiar.</t>
  </si>
  <si>
    <t>Francisco Guillermo Castro</t>
  </si>
  <si>
    <t xml:space="preserve">80141900
80141600
90101600
90111600
</t>
  </si>
  <si>
    <t>Prestar servicios de apoyo logístico necesario para el desarrollo de los programas de  Capacitación, Bienestar Laboral, Seguridad y Salud en el Trabajo y Mejoramiento de la Calidad de Vida de los servidores públicos, los jubilados y pensionados departamentales y sus familias</t>
  </si>
  <si>
    <t>10-0022</t>
  </si>
  <si>
    <t>Satisfacción de los servidores públicos departamentales</t>
  </si>
  <si>
    <t>Contratación de exámenes médicos para servidores y contratistas independientes (semana de la salud ocupacional para CAD y todo el Departamento de Antioquia)</t>
  </si>
  <si>
    <t>Prestar los servicios como apoderada(o) en los procesos prejurídicos y jurídicos para el cobro de la cartera morosa en favor del Fondo de la Vivienda del Departamento de Antioquia.</t>
  </si>
  <si>
    <t>3839693</t>
  </si>
  <si>
    <t>Gloria Marcela Botero Isaza</t>
  </si>
  <si>
    <t>Técnica, jurídica, administrativa, contable y financiera</t>
  </si>
  <si>
    <t>Régimen Especial - Decreto 092 de 2017</t>
  </si>
  <si>
    <t/>
  </si>
  <si>
    <t>Concurso de Méritos</t>
  </si>
  <si>
    <t>72141003 72141104 72141106</t>
  </si>
  <si>
    <r>
      <t>AMPLIACIÓN, RECTIFICACIÓN Y PAVIMENTACIÓN DE LA VÍA ANORÍ - EL LIMÓN EN LA SUBREGIÓN NORDESTE DEL DEPARTAMENTO DE ANTIOQUIA
Nota: El objeto figura en la planeación de la contratación de 2018 por tratarse de la</t>
    </r>
    <r>
      <rPr>
        <b/>
        <sz val="10"/>
        <rFont val="Calibri"/>
        <family val="2"/>
        <scheme val="minor"/>
      </rPr>
      <t xml:space="preserve"> vigencia futura 2018 </t>
    </r>
    <r>
      <rPr>
        <sz val="10"/>
        <rFont val="Calibri"/>
        <family val="2"/>
        <scheme val="minor"/>
      </rPr>
      <t xml:space="preserve">del contrato que fue adjudicado el 18/11/2016 
</t>
    </r>
  </si>
  <si>
    <t>22 meses</t>
  </si>
  <si>
    <t>Rodrigo Echeverry Ochoa</t>
  </si>
  <si>
    <t>Director</t>
  </si>
  <si>
    <t>3837980
3837981</t>
  </si>
  <si>
    <t xml:space="preserve">rodrigo.echeverry@antioquia.gov.co
</t>
  </si>
  <si>
    <t>Pavimentación de la Red Vial Secundaria (RVS)</t>
  </si>
  <si>
    <t>Kilómetros de Vías de la RVS pavimentadas (31050101)</t>
  </si>
  <si>
    <t>Construcción y pavimentación de vías en la Red Vial Secundaria RVS de Antioquia</t>
  </si>
  <si>
    <t>Red Vial Secundaria pavimentada</t>
  </si>
  <si>
    <t xml:space="preserve">Pavimentación El Limón-Anorí
</t>
  </si>
  <si>
    <t>5970-LIC-20-08-2016</t>
  </si>
  <si>
    <t>14703 de 23/08/2016
20511 de 11/01/2018</t>
  </si>
  <si>
    <t>S2016060093628 de 18/11/2016</t>
  </si>
  <si>
    <t xml:space="preserve">CONSORCIO DESARROLLO VIAL ANORI </t>
  </si>
  <si>
    <t xml:space="preserve">Fecha de Firma del Contrato  29 de diciembre de 2016  
Fecha de Inicio de Ejecución del Contrato  23 de enero de 2017  
Plazo de Ejecución del Contrato  22 Meses  
</t>
  </si>
  <si>
    <t xml:space="preserve">Jorge Mauricio Morales/Interventoría Externa_VELNEC S.A </t>
  </si>
  <si>
    <t>Interventoría técnica, ambiental, jurídica, administrativa, contable y/o financiera</t>
  </si>
  <si>
    <r>
      <t xml:space="preserve">INTERVENTORÍA TÉCNICA, AMBIENTAL, ADMINISTRATIVA, FINANCIERA Y LEGAL PARA LA AMPLIACIÓN, RECTIFICACIÓN Y PAVIMENTACIÓN DE LA VÍA ANORÍ - EL LIMÓN EN LA SUBREGIÓN NORDESTE DEL DEPARTAMENTO DE ANTIOQUIA
Nota: El objeto figura en la planeación de la contratación de 2018 por tratarse de la </t>
    </r>
    <r>
      <rPr>
        <b/>
        <sz val="10"/>
        <rFont val="Calibri"/>
        <family val="2"/>
        <scheme val="minor"/>
      </rPr>
      <t>vigencia futura 2018</t>
    </r>
    <r>
      <rPr>
        <sz val="10"/>
        <rFont val="Calibri"/>
        <family val="2"/>
        <scheme val="minor"/>
      </rPr>
      <t xml:space="preserve"> del contrato que fue adjudicado el 26/12/2016 </t>
    </r>
  </si>
  <si>
    <t>24 meses</t>
  </si>
  <si>
    <t>3837980 3837981</t>
  </si>
  <si>
    <t>Construcción y pavimentación de vías en la Red Vial Secundaria RVS en el Departamento de Antioquia</t>
  </si>
  <si>
    <t>Pavimentación El Limón-Anorí</t>
  </si>
  <si>
    <t>6052-CON-20-14-2016</t>
  </si>
  <si>
    <t>14704 de 23/08/2016
20512 de 11/01/2018</t>
  </si>
  <si>
    <t>S2016060100254 de 26/12/2016</t>
  </si>
  <si>
    <t xml:space="preserve">VELNEC S.A </t>
  </si>
  <si>
    <t xml:space="preserve">Fecha de Firma del Contrato  28 de diciembre de 2016  
Fecha de Inicio de Ejecución del Contrato  23 de enero de 2017  
Plazo de Ejecución del Contrato  23 Meses 
</t>
  </si>
  <si>
    <t>Jorge Mauricio Morales</t>
  </si>
  <si>
    <t>Supervisión técnica, ambiental, jurídica, administrativa, contable y/o financiera</t>
  </si>
  <si>
    <t>MEJORAMIENTO, REHABILITACION Y MANTENIMIENTO DE LAS VÍAS DE LAS SUBREGIONES DE OCCIDENTE  Y URABÁ DEL DEPARTAMENTO DE ANTIOQUIA</t>
  </si>
  <si>
    <t>7 meses</t>
  </si>
  <si>
    <t>Mantenimiento, mejoramiento y/o rehabilitación de la RVS</t>
  </si>
  <si>
    <t>km de vías de la RVS mantenidas, mejoradas y/o rehabilitadas en afirmado  (31050305)
km de vías de la RVS mantenidas, mejoradas y/o rehabilitadas en pavimento (31050306)
Puntos críticos de la RVS intervenidos
(31050303)</t>
  </si>
  <si>
    <t>Mantenimiento y Mejoramiento de la RVS en Antioquia</t>
  </si>
  <si>
    <t>Red vial secundaria rehabilitada y mantenida</t>
  </si>
  <si>
    <t>Obra mantenimiento rutinario
Interventoría mantenimiento rutinario
Obra intervención puntos críticos
Interventoría  puntos críticos</t>
  </si>
  <si>
    <t>LIC-20-02-2017</t>
  </si>
  <si>
    <t>20031 de 04/01/2018
20032 de 04/01/2018
20033 de 04/01/2018
20034 de 04/01/2018</t>
  </si>
  <si>
    <t>S2018060000140 de 03/01/2018</t>
  </si>
  <si>
    <t>2018-OO-20-0005</t>
  </si>
  <si>
    <t>CONSORCIO OCCIDENTE VIAL 02 (IKON GROUP SAS - 75% - RHINO INFRAESTRUCTURE SAS 25%)</t>
  </si>
  <si>
    <t>Fecha de Firma del Contrato 30 de enero de 2018
Fecha de Inicio de Ejecución del Contrato 01 de marzo de 2018
Plazo de Ejecución del Contrato 7 Meses
En trámite RPC a 17/01/2018 del contrato 2018-OO-20-0005
RESOLUCION DE ADJUDICACION LIC 20-02-2017
17-01-2018 04:35 PM 
INFORME EVALUACION LIC-20-02-2017
07-12-2017 03:58 PM
ACTA ADUDIENCIA CIERRE LIC-20-02-2017
20-11-2017 04:22 PM</t>
  </si>
  <si>
    <t xml:space="preserve">Eduardo Alfonso Herrera Zambrano/CONSOCIO BRAAVOS 03 (GRUPO POSSO SAS 70% - HUGO ALFREDO POSSO PRADO 30%) </t>
  </si>
  <si>
    <t>INTERVENTORIA TECNICA, ADMINISTRATIVA, AMBIENTAL, FINANCIERA Y LEGAL PARA EL MEJORAMIENTO, REHABILITACION Y MANTENIMIENTO DE LAS VÍAS DE LAS SUBREGIONES DE OCCIDENTE  Y URABÁ DEL DEPARTAMENTO DE ANTIOQUIA</t>
  </si>
  <si>
    <t>CON-20-03-2017</t>
  </si>
  <si>
    <r>
      <rPr>
        <strike/>
        <sz val="10"/>
        <color rgb="FFFF0000"/>
        <rFont val="Arial"/>
        <family val="2"/>
      </rPr>
      <t>20041 de 04/01/2018</t>
    </r>
    <r>
      <rPr>
        <sz val="10"/>
        <rFont val="Arial"/>
        <family val="2"/>
      </rPr>
      <t xml:space="preserve">
20226 de 09/01/2018</t>
    </r>
  </si>
  <si>
    <t>S2018060000518 de 09/01/2018</t>
  </si>
  <si>
    <t>2018-SS-20-0007</t>
  </si>
  <si>
    <t>CONSOCIO BRAAVOS 03 (GRUPO POSSO SAS 70% - HUGO ALFREDO POSSO PRADO 30%)
CONSORCIO BRAAVOS 03 INTEGRADO POR GRUPO POSSO SAS. 70% Y HUGO ALFREDO POSSO PRADO 30% representado por HUGO ALFREDO POSSO MONCADA, identificado con cédula de ciudadanía No. 88.197.628, el contrato derivado del Concurso de Méritos No. CON-20-03-2017</t>
  </si>
  <si>
    <r>
      <t xml:space="preserve">
Fecha de Firma del Contrato 05 de febrero de 2018
Fecha de Inicio de Ejecución del Contrato 01 de marzo de 2018
Plazo de Ejecución del Contrato 8 Meses
</t>
    </r>
    <r>
      <rPr>
        <sz val="10"/>
        <color rgb="FFFF0000"/>
        <rFont val="Calibri"/>
        <family val="2"/>
        <scheme val="minor"/>
      </rPr>
      <t>En trámite RPC a 17/01/2018 del contrato 2018-SS-20-0007</t>
    </r>
    <r>
      <rPr>
        <sz val="10"/>
        <color theme="1"/>
        <rFont val="Calibri"/>
        <family val="2"/>
        <scheme val="minor"/>
      </rPr>
      <t xml:space="preserve">
RESOLUCION DE ADJUDICACION
26-01-2018 03:46 PM
ACTA DE CIERRE Y APERTURA DE PROPUESTAS
30-11-2017 09:52 AM
Recursos de vigencias futuras EXCEPCIONALES 2018
LISTADO ASISTENCIA AUDIENCIA RIESGOS ACLARACION PLIEGOS CON-20-03-2017
16-11-2017 04:16 PM</t>
    </r>
  </si>
  <si>
    <t>Eduardo Alfonso Herrera Zambrano</t>
  </si>
  <si>
    <t>MEJORAMIENTO, REHABILITACION Y MANTENIMIENTO DE LAS VÍAS DE LAS SUBREGIONES NORDESTE Y MAGDALENA MEDIO DEL DEPARTAMENTO DE ANTIOQUIA</t>
  </si>
  <si>
    <t>LIC-20-03-2017</t>
  </si>
  <si>
    <t>20023 de 04/01/2018
20026 de 04/01/2018
20027 de 04/01/2018
20028 de 04/01/2018</t>
  </si>
  <si>
    <t>S2017060178918 de 28/12/2017</t>
  </si>
  <si>
    <t>2018-OO-20-0006</t>
  </si>
  <si>
    <t>INGENIERIA Y VIAS S.A.S - INGEVIAS SAS
INGEVIAS SAS;  NIT 8000298992 ; NOMBRE REPRESENTANTE LEGAL: JUAN SEBASTIAN RIVERA PALACIO</t>
  </si>
  <si>
    <t xml:space="preserve">
Fecha de Firma del Contrato 30 de enero de 2018
Fecha de Inicio de Ejecución del Contrato 01 de marzo de 2018
Plazo de Ejecución del Contrato 7 Meses
En trámite RPC a 17/01/2017 del contrato 2018-OO-20-0006
INFORME DE EVALUACION LIC-20-03-2017
07-12-2017 03:52 PM
ACTA DE CIERRE Y APERTURA DE PROPUESTAS LIC 20-03
20-11-2017 04:29 PM</t>
  </si>
  <si>
    <t xml:space="preserve">María del Rosario Palacio Sánchez/ CONSORCIO BRAAVOS 04 (GRUPO POSSO SAS 70% - HUGO ALFREDO POSSO PRADO30%) </t>
  </si>
  <si>
    <t>INTERVENTORÍA TÉCNICA, ADMINISTRATIVA, AMBIENTAL, FINANCIERA Y LEGAL PARA EL MEJORAMIENTO, REHABILITACION Y MANTENIMIENTO DE LAS VÍAS DE LAS SUBREGIONES NORDESTE Y MAGDALENA MEDIO DEL DEPARTAMENTO DE ANTIOQUIA</t>
  </si>
  <si>
    <t>CON-20-04-2017</t>
  </si>
  <si>
    <t>20040 de 04/01/2018</t>
  </si>
  <si>
    <t>S2018060000829 de 11/01/2018</t>
  </si>
  <si>
    <t>2018-SS-20-0008</t>
  </si>
  <si>
    <t xml:space="preserve"> CONSORCIO BRAAVOS 04 NIT 9011452480 (GRUPO POSSO SAS, NIT 800007208-9 70% - HUGO ALFREDO POSSO PRADO C.C. 4610382 30%); 
NOMBRE REPRESENTANTE LEGAL: HUGO ALFREDO POSSO MONCADA</t>
  </si>
  <si>
    <t>Fecha de Firma del Contrato 29 de enero de 2018
Fecha de Inicio de Ejecución del Contrato 29 de enero de 2018
Plazo de Ejecución del Contrato 8 Meses
En trámite RPC a 17/01/2017 del contrato 2018-SS-20-0008
ACTA CIERRE Y APERTURA
30-11-2017 04:27 PM
Recursos de vigencias futuras EXCEPCIONALES 2018
ACTA AUDIENCIA RIESGOS Y LISTADO
15-11-2017 05:13 PM</t>
  </si>
  <si>
    <t xml:space="preserve">Gladys Estella Hernandez S. </t>
  </si>
  <si>
    <t xml:space="preserve">MEJORAMIENTO, REHABILITACION Y MANTENIMIENTO DE LAS VÍAS DE LA SUBREGION DEL SUROESTE DEL DEPARTAMENTO DE ANTIOQUIA
</t>
  </si>
  <si>
    <t>LIC-20-05-2017</t>
  </si>
  <si>
    <t>20014 de 04/01/2018
20015 de 04/01/2018
20016 de 04/01/2018
20018 de 04/01/2018</t>
  </si>
  <si>
    <t>S2017060179120 de 29/12/2017</t>
  </si>
  <si>
    <t>2018-OO-20-0001</t>
  </si>
  <si>
    <t>EXPLANAN S.A.; NIT 8909105915 
NOMBRE REPRESENTANTE LEGAL: DAVID ARISTIZABAL ZULUAGA</t>
  </si>
  <si>
    <t>Fecha de Firma del Contrato 30 de enero de 2018
Fecha de Inicio de Ejecución del Contrato 30 de enero de 2018
Plazo de Ejecución del Contrato 7 Meses
En trámite RPC a 17/01/2018 del contrato 2018-OO-20-0001
INFORME DE EVALUACION
07-12-2017 06:05 PM
ACTA DE CIERRE Y APERTURA DE PROPUESTAS LIC 20-05-2017
21-11-2017 05:28 PM</t>
  </si>
  <si>
    <t>Gloria Patricia Gómez Grisales/CONSORCIO DM O6 (DIEGO FONSECA CHAVEZ SAS 50% MEDINA Y RIVERA INGENIERO ASOCIADOS SAS 50%)</t>
  </si>
  <si>
    <t>INTERVENTORÍA TÉCNICA, ADMINISTRATIVA, AMBIENTAL, FINANCIERA Y LEGAL PARA EL MEJORAMIENTO, REHABILITACION Y MANTENIMIENTO DE LAS VÍAS DE LA SUBREGION DEL SUROESTE DEL DEPARTAMENTO DE ANTIOQUIA.</t>
  </si>
  <si>
    <t>CON-20-06-2017</t>
  </si>
  <si>
    <t>20039 de 04/01/2018</t>
  </si>
  <si>
    <t>S2018060000520 de 09/01/2018</t>
  </si>
  <si>
    <t>2018-SS-20-0003</t>
  </si>
  <si>
    <t>CONSORCIO DM O6 (DIEGO FONSECA CHAVEZ SAS 50% MEDINA Y RIVERA INGENIERO ASOCIADOS SAS 50%)</t>
  </si>
  <si>
    <r>
      <t xml:space="preserve">
Fecha de Firma del Contrato 30 de enero de 2018
Fecha de Inicio de Ejecución del Contrato 30 de enero de 2018
Plazo de Ejecución del Contrato 8 Meses
</t>
    </r>
    <r>
      <rPr>
        <sz val="10"/>
        <color rgb="FFFF0000"/>
        <rFont val="Calibri"/>
        <family val="2"/>
        <scheme val="minor"/>
      </rPr>
      <t>En trámite RPC a 17/01/2018 del contrato 2018-SS-20-0003</t>
    </r>
    <r>
      <rPr>
        <sz val="10"/>
        <rFont val="Calibri"/>
        <family val="2"/>
        <scheme val="minor"/>
      </rPr>
      <t xml:space="preserve">
ACTA DE CIERRE Y APERTURA DE PROPUESTAS CON 20-06-2017
30-11-2017 11:50 AM
Recursos de vigencias futuras EXCEPCIONALES 2018
LISTADO DE ASISTENCIA AUDIENCIA RIESGOS CON-20-06-2017
15-11-2017 05:16 PM</t>
    </r>
  </si>
  <si>
    <t>Gloria Patricia Gómez Grisales</t>
  </si>
  <si>
    <t>MEJORAMIENTO, REHABILITACIÓN Y MANTENIMIENTO  DE LAS VÍAS DE LA SUBREGION DE ORIENTE DEL DEPARTAMENTO DE ANTIOQUIA</t>
  </si>
  <si>
    <t>LIC-20-06-2017</t>
  </si>
  <si>
    <t>20008 de 04/01/2018
20009 de 04/01/2018
20010 de 04/01/2018
20011 de 04/01/2018</t>
  </si>
  <si>
    <t>S2017060179103 de 29/12/2017</t>
  </si>
  <si>
    <t>2018-OO-20-0004</t>
  </si>
  <si>
    <t>INGENIERIA Y VIAS S.A.S - INGEVIAS SAS, NIT 8000298992
NOMBRE REPRESENTANTE LEGAL: JUAN SEBASTIAN RIVERA PALACIO</t>
  </si>
  <si>
    <t xml:space="preserve">
Fecha de Firma del Contrato 30 de enero de 2018
Fecha de Inicio de Ejecución del Contrato 01 de marzo de 2018
Plazo de Ejecución del Contrato 7 Meses
En trámite RPC a 17/01/2017 del contrato 2018-OO-20-0004
INFORME DE EVALUACION
07-12-2017 06:13 PM
ACTA DE CIERRE CON ANEXOS
23-11-2017 01:30 PM
RESPUESTA A OBSERVACION EXTEMPORANEA No 2
17-11-2017 06:16 PM
RESPUESTA A OBSERVACION EXTEMPORANEA AL PLIEGO
15-11-2017 02:35 PM</t>
  </si>
  <si>
    <t xml:space="preserve">Andrés Mauricio Rodríguez Collazos/ONSORCIO VFR (VICTOR GUILLERMO RODRIGUEZ RAMIREZ 50%, FLAVIO RICARDO JIMENEZ MEJIA 25% Y B&amp;H INGENIERIA LTDA BRYAN &amp; HODGSON INGENIERIA LIMITADA 25%) </t>
  </si>
  <si>
    <t>INTERVENTORÍA TÉCNICA, ADMINISTRATIVA, AMBIENTAL, FINANCIERA Y LEGAL PARA EL MEJORAMIENTO, REHABILITACIÓN Y MANTENIMIENTO  DE LAS VÍAS DE LA SUBREGION DE ORIENTE DEL DEPARTAMENTO DE ANTIOQUIA</t>
  </si>
  <si>
    <t>CON-20-07-2017</t>
  </si>
  <si>
    <t>20038 de 04/01/2017</t>
  </si>
  <si>
    <t>S2018060000519 de 09/01/2018</t>
  </si>
  <si>
    <t>2018-SS-20-0004</t>
  </si>
  <si>
    <t xml:space="preserve">CONSORCIO VFR; NIT 9011449974 (VICTOR GUILLERMO RODRIGUEZ RAMIREZ 50%, FLAVIO RICARDO JIMENEZ MEJIA 25% Y B&amp;H INGENIERIA LTDA BRYAN &amp; HODGSON INGENIERIA LIMITADA 25%)
NOMBRE REPRESENTANTE LEGAL: VICTOR GUILLERMO RODRIGUEZ  </t>
  </si>
  <si>
    <r>
      <t xml:space="preserve">
Fecha de Firma del Contrato 01 de febrero de 2018
Fecha de Inicio de Ejecución del Contrato 01 de marzo de 2018
Plazo de Ejecución del Contrato 8 Meses
</t>
    </r>
    <r>
      <rPr>
        <sz val="10"/>
        <color rgb="FFFF0000"/>
        <rFont val="Calibri"/>
        <family val="2"/>
        <scheme val="minor"/>
      </rPr>
      <t>En trámite RPC a 17/01/2018 del contrato 2018-SS-20-0004</t>
    </r>
    <r>
      <rPr>
        <sz val="10"/>
        <color theme="1"/>
        <rFont val="Calibri"/>
        <family val="2"/>
        <scheme val="minor"/>
      </rPr>
      <t xml:space="preserve">
ACTA AUDIENCIA CIERRE CON-20-07-2017
30-11-2017 05:22 PM
Recursos de vigencias futuras EXCEPCIONALES 2018
ACTA AUDIENCIA DE RIESGOS Y ACLARACION DE PLIEGOS CON-20-07-2017
16-11-2017 04:46 PM</t>
    </r>
  </si>
  <si>
    <t>Andrés Mauricio Rodríguez Collazos</t>
  </si>
  <si>
    <t>MEJORAMIENTO, REHABILITACION Y MANTENIMIENTO DE LAS VIAS DE LAS SUBREGIONES NORTE Y BAJO CAUCA DEL DEPARTAMENTO DE ANTIOQUIA, SE EXCLUYEN LAS VÍAS DE INFLUENCIA DEL PEAJE DE PAJARITO EN LA SUBREGIÓN NORTE.</t>
  </si>
  <si>
    <t>LIC-20-07-2017</t>
  </si>
  <si>
    <t>19997 de 04/01/2018
20000 de 04/01/2018
20003 de 04/01/2018
20006 de 04/01/2018</t>
  </si>
  <si>
    <t>S2018060000097 de 02/01/2018</t>
  </si>
  <si>
    <t>2018-OO-20-0002</t>
  </si>
  <si>
    <t>EXPLANACIONES DEL SUR S.A., con NIT 890921363-1
NOMBRE REPRESENTANTE LEGAL: JAVIER URREGO HERRERA</t>
  </si>
  <si>
    <t>Sandra Lucia Orozco Salazar/CONSORCIO INTEC BAJO CAUCA (Ingeniería y Consultoría INGECON S.A.S con un 50% y ESTUTEC S.A.S con un 50%)</t>
  </si>
  <si>
    <t>INTERVENTORÍA TÉCNICA, ADMINISTRATIVA, AMBIENTAL FINANCIERA Y LEGAL PARA El MEJORAMIENTO, REHABILITACION Y MANTENIMIENTO DE LAS VIAS DE LAS SUBREGIONES NORTE Y BAJO CAUCA DEL DEPARTAMENTO DE ANTIOQUIA, SE EXCLUYEN LAS VÍAS DE INFLUENCIA DEL PEAJE DE PAJARITO EN LA SUBREGIÓN NORTE.</t>
  </si>
  <si>
    <t>CON-20-08-2017</t>
  </si>
  <si>
    <t>20035 de 04/01/2017</t>
  </si>
  <si>
    <t>S2018060000830 de 11/01/2018</t>
  </si>
  <si>
    <t>2018-SS-20-0005</t>
  </si>
  <si>
    <t>CONSORCIO INTEC BAJO CAUCA (Ingeniería y Consultoría INGECON S.A.S con un 50% y ESTUTEC S.A.S con un 50%)</t>
  </si>
  <si>
    <t>72141003 72141104 72141106 81101510</t>
  </si>
  <si>
    <t>MEJORAMIENTO, REHABILITACION Y MANTENIMIENTO DE LAS VIAS DE LAS SUBREGIONES DEL DEPARTAMENTO DE ANTIOQUIA
Nota: Recursos disponibles para invertir en el  proyecto para el Mantenimiento y Mejoramiento de la RVS en Antioquia</t>
  </si>
  <si>
    <t>Edir Amparo Graciano Gómez</t>
  </si>
  <si>
    <t xml:space="preserve">MEJORAMIENTO, REHABILITACIÓN Y MANTENIMIENTO DE LAS VÍAS  DE INFLUENCIA DEL PEAJE DE PAJARITO DE LA SUBREGIÓN NORTE DEL DEPARTAMENTO DE ANTIOQUIA
</t>
  </si>
  <si>
    <t>Rehabilitación y mantenimiento de vías específicas con recursos del peaje Pajarito en la subregión Norte del departamento de Antioquia</t>
  </si>
  <si>
    <t>LIC-20-04-2017</t>
  </si>
  <si>
    <t>19987 de 03/01/2018</t>
  </si>
  <si>
    <t>S2018060000141 de 03/01/2018</t>
  </si>
  <si>
    <t>2018-OO-20-0003</t>
  </si>
  <si>
    <t>EXPLANAN S.A. ; NIT 8909105915
NOMBRE REPRESENTANTE LEGAL: DAVID ARISTIZABAL ZULUAGA</t>
  </si>
  <si>
    <t>Fecha de Firma del Contrato 30 de enero de 2018
Fecha de Inicio de Ejecución del Contrato 30 de enero de 2018
Plazo de Ejecución del Contrato 7 Meses
En trámite RPC a 17/01/2018 del contrato 2018-OO-20-0003
INFORME DE EVALUACION
07-12-2017 05:28 PM
ACTA DE CIERRE Y APERTURA DE PROPUESTAS LISTADO DE ASISTENCIA HORA LEGAL ACTA DE RECIBO
21-11-2017 03:43 PM</t>
  </si>
  <si>
    <t>Hernan Giraldo Atheortua/HACE INGENIEROS S.A.S.</t>
  </si>
  <si>
    <t xml:space="preserve">INTERVENTORÍA TÉCNICA, ADMINISTRATIVA, AMBIENTAL, FINANCIERA Y LEGAL PARA EL MEJORAMIENTO, REHABILITACIÓN Y MANTENIMIENTO DE LAS VÍAS  DE INFLUENCIA DEL PEAJE DE PAJARITO DE LA SUBREGIÓN NORTE DEL DEPARTAMENTO DE ANTIOQUIA
</t>
  </si>
  <si>
    <t>CON-20-05-2017</t>
  </si>
  <si>
    <t>19988 de 03/01/2018</t>
  </si>
  <si>
    <t>S2018060000828 de 11/01/2018</t>
  </si>
  <si>
    <t>2018-SS-20-0006</t>
  </si>
  <si>
    <t>HACE INGENIEROS S.A.S.; NIT 8001297891
NOMBRE REPRESENTANTE LEGAL: ANTONIO ESTEBAN SANCHEZ</t>
  </si>
  <si>
    <t>Fecha de Firma del Contrato 29 de enero de 2018
Fecha de Inicio de Ejecución del Contrato 29 de enero de 2018
Plazo de Ejecución del Contrato 8 Meses
En trámite RPC a 17/01/2018 del contrato 2018-SS-20-0006
ACTA DE CIERRE Y APERTURA DE PROPUESTA
30-11-2017 03:51 PM
Recursos de vigencias futuras EXCEPCIONALES 2018
ACTA DE AUDIENCIA PARA PACTAR RIESGOS Y ACLARAR PLIEGOS
15-11-2017 05:01 PM</t>
  </si>
  <si>
    <t>Hernan Giraldo Atheortua</t>
  </si>
  <si>
    <t>MEJORAMIENTO, REHABILITACIÓN Y MANTENIMIENTO DE LAS VÍAS  DE INFLUENCIA DEL PEAJE DE PAJARITO DE LA SUBREGIÓN NORTE DEL DEPARTAMENTO DE ANTIOQUIA.</t>
  </si>
  <si>
    <t xml:space="preserve">81101510
</t>
  </si>
  <si>
    <r>
      <t xml:space="preserve">ESTUDIOS Y DISEÑOS </t>
    </r>
    <r>
      <rPr>
        <sz val="10"/>
        <color rgb="FFFF0000"/>
        <rFont val="Calibri"/>
        <family val="2"/>
        <scheme val="minor"/>
      </rPr>
      <t>TÉCNICOS</t>
    </r>
    <r>
      <rPr>
        <sz val="10"/>
        <rFont val="Calibri"/>
        <family val="2"/>
        <scheme val="minor"/>
      </rPr>
      <t xml:space="preserve"> PARA EL MEJORAMIENTO, REHABILITACION Y/O PAVIMENTACION DEL TRAMO DE VIA COLORADO-NECHI (CODIGO DE VIA 25AN18) EN LA SUBREGION BAJO CAUCA DEL DEPARTAMENTO DE ANTIOQUIA</t>
    </r>
  </si>
  <si>
    <t>Estudios y seguimientos para la planeación y desarrollo de la Infraestructura de transporte</t>
  </si>
  <si>
    <r>
      <t xml:space="preserve">Estudios de infraestructura elaborados (31050212)
</t>
    </r>
    <r>
      <rPr>
        <sz val="10"/>
        <color rgb="FFFF0000"/>
        <rFont val="Calibri"/>
        <family val="2"/>
        <scheme val="minor"/>
      </rPr>
      <t>310502000</t>
    </r>
  </si>
  <si>
    <t>Estudios de infraestructura en la Red Vial Secundaria</t>
  </si>
  <si>
    <t>Estudios y diseños realizados</t>
  </si>
  <si>
    <t>Estudios y diseños técnicos</t>
  </si>
  <si>
    <r>
      <t xml:space="preserve">20692 de 16/01/2018
</t>
    </r>
    <r>
      <rPr>
        <strike/>
        <sz val="10"/>
        <color rgb="FFFF0000"/>
        <rFont val="Calibri"/>
        <family val="2"/>
        <scheme val="minor"/>
      </rPr>
      <t>18958 de 26/09/2017</t>
    </r>
    <r>
      <rPr>
        <sz val="10"/>
        <rFont val="Calibri"/>
        <family val="2"/>
        <scheme val="minor"/>
      </rPr>
      <t xml:space="preserve">
21197 de 05/03/2018</t>
    </r>
  </si>
  <si>
    <t>S2017060178050 de 21/12/2017</t>
  </si>
  <si>
    <t>Adjudicar al proponente ESTRUCTURAS, INTERVENTORÍAS Y PROYECTOS S.A.S.., representado por Jaider Eugenio Sepúlveda García, mayor de edad, identificado con la Cedula de Ciudadanía N° 71.661.365, el Contrato derivado del concurso de méritos 7705</t>
  </si>
  <si>
    <t>A 27/12/2017 en trámite RPC del contrato 4600007991 
Estado del Proceso Adjudicado
RESOLUCIÓN ADJUDICACIÓN 7705 22-12-2017 12:28 PM
INFORME DE EVALUACION 7705
24-11-2017 04:52 PM
SOLICITUD DE SUBSANACIONES Y ACLARACIONES
21-11-2017 05:13 PM
ACTA DE CIERRE 7705 CON ANEXOS
15-11-2017 02:55 PM</t>
  </si>
  <si>
    <t>Oscar Ivan Osorio Pelaez</t>
  </si>
  <si>
    <t>Tipo A2: Supervisión e Interventoría Técnica</t>
  </si>
  <si>
    <t>INTERVENTORIA TECNICA, ADMINISTRATIVA, AMBIENTAL, FINANCIERA Y LEGAL PARA LOS ESTUDIOS Y DISEÑOS PARA EL MEJORAMIENTO, REHABILITACION Y/O PAVIMENTACION DEL TRAMO DE VIA COLORADO-NECHI (CODIGO DE VIA 25AN18) EN LA SUBREGION BAJO CAUCA DEL DEPARTAMENTO DE ANTIOQUIA</t>
  </si>
  <si>
    <t>3.5 meses</t>
  </si>
  <si>
    <t>Estudios de infraestructura en la red vial secundaria</t>
  </si>
  <si>
    <t xml:space="preserve">18959 de 26/09/2017 </t>
  </si>
  <si>
    <t xml:space="preserve">S2017060111364 de 28/11/2017 </t>
  </si>
  <si>
    <t>Desierto</t>
  </si>
  <si>
    <t>Estado del Proceso  Terminado Anormalmente después de Convocado
Motivo de Terminación Anormal Después de Convocado:  NO SE PRESENTARON OFERENTES
28-11-2017 05:28 PM</t>
  </si>
  <si>
    <t>PRESTAR EL SERVICIO DE ADMINISTRACIÓN Y OPERACIÓN DE MAQUINARIA PARA EL DEPARTAMENTO DE ANTIOQUIA</t>
  </si>
  <si>
    <t>11,5 meses</t>
  </si>
  <si>
    <t>km de vías de la RVS mantenidas, mejoradas y/o rehabilitadas en afirmado (31050305),
km de vías de la RVS mantenidas, mejoradas y/o rehabilitadas en pavimento (31050306).</t>
  </si>
  <si>
    <t>Conservación de la transitabilidad en vías en el Departamento</t>
  </si>
  <si>
    <t>Vías atendidas o mantenidas</t>
  </si>
  <si>
    <t>Kit maquinaria restaurar transitabilidad,
Fortalecimiento Institucional</t>
  </si>
  <si>
    <t>CD-20-02-2017</t>
  </si>
  <si>
    <t>19989 de 03/01/2018</t>
  </si>
  <si>
    <t>S2017060108506 de 08/1/2017</t>
  </si>
  <si>
    <t>2017-SS-20-0003</t>
  </si>
  <si>
    <t>RENTING DE ANTIOQUIA S.A.S</t>
  </si>
  <si>
    <t>Fecha de Firma del Contrato 10 de noviembre de 2017
Fecha de Inicio de Ejecución del Contrato 02 de enero de 2018
Plazo de Ejecución del Contrato 345 Dí­as
Recursos de vigencias futuras EXCEPCIONALES 2018</t>
  </si>
  <si>
    <t>Henry Alzate Aguirre</t>
  </si>
  <si>
    <t xml:space="preserve">95121634; 72141108; 72141103
</t>
  </si>
  <si>
    <r>
      <t xml:space="preserve">CONSTRUCCIÓN DEL PROYECTO TÚNEL DEL TOYO Y SUS VÍAS DE ACCESO EN SUS FASES DE PRECONSTRUCCIÓN, CONSTRUCCIÓN, OPERACIÓN Y MANTENIMIENTO 
Nota: El objeto se registra en la planeación de la contratación de 2018 por tratarse de la </t>
    </r>
    <r>
      <rPr>
        <b/>
        <sz val="10"/>
        <rFont val="Calibri"/>
        <family val="2"/>
        <scheme val="minor"/>
      </rPr>
      <t xml:space="preserve">vigencia futura 2018 </t>
    </r>
    <r>
      <rPr>
        <sz val="10"/>
        <rFont val="Calibri"/>
        <family val="2"/>
        <scheme val="minor"/>
      </rPr>
      <t>de los contratos del proyecto adjudicados en diciembre de 2015</t>
    </r>
  </si>
  <si>
    <t>Recursos del crédito</t>
  </si>
  <si>
    <t>Proyectos estratégicos Departamentales</t>
  </si>
  <si>
    <t>Porcentaje de avance de la etapa de preconstrucción del Túnel del Toyo (31050405)
Porcentaje de avance de la etapa de construcción del Túnel del Toyo (31050406)</t>
  </si>
  <si>
    <t>Construcción de las autopistas para la prosperidad</t>
  </si>
  <si>
    <t>Red vial concesionada construída</t>
  </si>
  <si>
    <t>Construcción Túnel del Toyo,
Fortalecimiento Institucional.</t>
  </si>
  <si>
    <t>4396-LIC-20-18-2015</t>
  </si>
  <si>
    <t>9722 de 06/03/2015</t>
  </si>
  <si>
    <t>201500300434 14/10/2015</t>
  </si>
  <si>
    <t xml:space="preserve">CONSORCIO ANTIOQUIA AL MAR </t>
  </si>
  <si>
    <t xml:space="preserve">Fecha de Firma del Contrato  11 de diciembre de 2015  
Fecha de Inicio de Ejecución del Contrato  24 de diciembre de 2015  
Plazo de Ejecución del Contrato  120 Meses  
</t>
  </si>
  <si>
    <t>CONSORCIO INTEGRAL TÚNEL EL TOYO integrado por INTEGRAL INGENIERÍA DE SUPERVISIÓN S.A.S 49% e INTEGRAL DISEÑOS E INTERVENTORÍA S.A.S. 51%./Luis Eduardo Tobón Cardona</t>
  </si>
  <si>
    <t>CONSTRUCCIÓN DEL PROYECTO TÚNEL DEL TOYO Y SUS VÍAS DE ACCESO EN SUS FASES DE PRECONSTRUCCIÓN, CONSTRUCCIÓN, OPERACIÓN Y MANTENIMIENTO 
Nota: El objeto se registra en la planeación de la contratación de 2018 por tratarse de la INDEXACION de las VF, de los contratos del proyecto adjudicados en diciembre de 2015</t>
  </si>
  <si>
    <t xml:space="preserve">Actualización vigencia futura 6000001756 Contrucción del Proyecto Túnel del Toyo y sus Vías de Acceso en sus fases de Preconstrucción, Construcción, Operación y Mantenimiento
</t>
  </si>
  <si>
    <t>21147 de 15/02/2018</t>
  </si>
  <si>
    <t>201500300434 de 14/10/2015</t>
  </si>
  <si>
    <r>
      <t xml:space="preserve">CONSORCIO ANTIOQUIA AL MAR
</t>
    </r>
    <r>
      <rPr>
        <sz val="8"/>
        <color theme="1"/>
        <rFont val="Calibri"/>
        <family val="2"/>
        <scheme val="minor"/>
      </rPr>
      <t>Integrado por COLOMBIANA DE INFRAESTRUCTURAS S.A.S (40%), CASS CONSTRUCTORES &amp; CIA SCA (20%), CARLOS ALBERTO SOLARTE SOLARTE (20%) y ESTYMA ESTUDIOS Y MANEJOS S.A (20%).</t>
    </r>
  </si>
  <si>
    <t>Fecha de Firma del Contrato  11 de diciembre de 2015  
Fecha de Inicio de Ejecución del Contrato  24 de diciembre de 2015  
Plazo de Ejecución del Contrato  120 Meses  
Vigencia 2018: Actualización vigencia futura 6000001756  
A-F.9.1/1120/0-8115/310504000/183023001 $80.515.439.350 Necesidad 21147 de 15/02/2018</t>
  </si>
  <si>
    <t>CONSORCIO INTEGRAL TÚNEL EL TOYO
Integrado por INTEGRAL INGENIERÍA DE SUPERVISIÓN S.A.S 49% e INTEGRAL DISEÑOS E INTERVENTORÍA S.A.S. 51%. Representante Legal del CONSORCIO INTEGRAL TÚNEL EL TOYO, señor ROGELIO DE JESÚS SOSA BARRERA, identificado con la cédula de ciudadanía No. 8.391.298 expedida en la Ciudad de Bello, Antioquia</t>
  </si>
  <si>
    <t>Actualización vigencia futura 6000001756 Interventorìa Técnica, Administrativa, Financiera, Ambiental, Social, Predial Y Legal Para La Construcción Del Proyecto Túnel Del Toyo Y Sus Vías De Acceso En Sus Fases De Preconstrucciòn, Construcción, Operación Y Mantenimiento</t>
  </si>
  <si>
    <t>4752-CON-20-16-2015</t>
  </si>
  <si>
    <t>21148 de 15/02/2018</t>
  </si>
  <si>
    <t>2015000305149 de  17/11/2015</t>
  </si>
  <si>
    <r>
      <t xml:space="preserve">CONSORCIO INTEGRAL TÚNEL EL TOYO
</t>
    </r>
    <r>
      <rPr>
        <sz val="8"/>
        <color theme="1"/>
        <rFont val="Calibri"/>
        <family val="2"/>
        <scheme val="minor"/>
      </rPr>
      <t>Integrado por INTEGRAL INGENIERÍA DE SUPERVISIÓN S.A.S 49% e INTEGRAL DISEÑOS E INTERVENTORÍA S.A.S. 51%. Representante Legal del CONSORCIO INTEGRAL TÚNEL EL TOYO, señor ROGELIO DE JESÚS SOSA BARRERA, identificado con la cédula de ciudadanía No. 8.391.298 expedida en la Ciudad de Bello, Antioquia</t>
    </r>
  </si>
  <si>
    <t>Fecha de Firma del Contrato 11 de diciembre de 2015
Fecha de Inicio de Ejecución del Contrato 23 de diciembre de 2015
Plazo de Ejecución del Contrato 126 Meses
Vigencia 2018: Actualización vigencia futura 6000001756
A-F.9.1/1120/0-8115/310504000/183023001 $4.149.836.066 Necesidad 21148 de 15/02/2018</t>
  </si>
  <si>
    <t>CONSORCIO GERENCIA TÚNEL DEL TOYO
Integrado por COMPAÑÍA COLOMBIANA DE CONSULTORES S.A. (CCC) en un (50%) y RESTREPO Y URIBE S.A.S en un (50%).</t>
  </si>
  <si>
    <t xml:space="preserve">Actualización vigencia futura 6000001756 Contratación de la Gerencia del Proyecto, Encargada de efectuar la Administración integral de los contratos asociados a el Proyecto Túnel del Toyo y sus vías de acceso en todos los aspectos Técnicos Financieros, contables, Administrativos, Prediales, Ambientales, Documentales, Sociales y Juridicos
</t>
  </si>
  <si>
    <t>4793-CON-20-17-2015</t>
  </si>
  <si>
    <t>21149 de 15/02/2018</t>
  </si>
  <si>
    <t>201500357156 de 24/12/2015</t>
  </si>
  <si>
    <r>
      <t xml:space="preserve">CONSORCIO GERENCIA TÚNEL DEL TOYO
</t>
    </r>
    <r>
      <rPr>
        <sz val="9"/>
        <color theme="1"/>
        <rFont val="Calibri"/>
        <family val="2"/>
        <scheme val="minor"/>
      </rPr>
      <t>Integrado por COMPAÑÍA COLOMBIANA DE CONSULTORES S.A. (CCC) en un (50%) y RESTREPO Y URIBE S.A.S en un (50%).</t>
    </r>
  </si>
  <si>
    <t>Fecha de Firma del Contrato 30 de diciembre de 2015
Fecha de Inicio de Ejecución del Contrato 19 de diciembre de 2016
Plazo de Ejecución del Contrato 132 Meses
Vigencia 2018: Actualización vigencia futura 6000001756
A-F.9.1/1120/0-8115/310504000/183023001 $ 1.856.720.917  Necesidad 21149 de 15/02/2018</t>
  </si>
  <si>
    <t>Luis Eduardo Tobón Cardona</t>
  </si>
  <si>
    <t>Actualización vigencia futura 6000001756 Contrato interadministrativo entre el Departamenteo de Antioquia y el Instituto Para el Desarrollo de Antioquia - IDEA- para la administración y pagos para el manejo de los recursos del proyecto túnel del Toyo y sus conexiones viales, en el Departamento de Antioquia en el marco del Contrato 2015-AS-20-0006</t>
  </si>
  <si>
    <t>21150 de 15/02/2018</t>
  </si>
  <si>
    <t>INSTITUTO PARA EL DESARROLLO DE ANTIOQUIA (IDEA)</t>
  </si>
  <si>
    <t>Fecha de Firma del Contrato 29 de abril de 2015
Fecha de Inicio de Ejecución del Contrato 29 de abril de 2015
Plazo de Ejecución del Contrato 132 Meses
Vigencia 2018: Actualización vigencia futura 6000001756 
A-F.9.1/1120/0-8115/310504000/183023001 $97.500.000  Necesidad 21150 de 15/02/2018</t>
  </si>
  <si>
    <t>RODRIGO ECHEVERRY OCHOA</t>
  </si>
  <si>
    <t>Actualización vigencia futura 6000001756 Construcción del Proyecto Túnel del Toyo y sus Vías de Acceso en sus fases de Preconstrucción, Construcción, Operación y Mantenimiento - IMPREVISTOS</t>
  </si>
  <si>
    <t>21151 de 15/02/2018</t>
  </si>
  <si>
    <t>Fecha de Firma del Contrato  11 de diciembre de 2015  
Fecha de Inicio de Ejecución del Contrato  24 de diciembre de 2015  
Plazo de Ejecución del Contrato  120 Meses  
Vigencia 2018: Actualización vigencia futura 6000001756 - IMPREVISTOS
A-F.9.1/1120/0-8115/310504000/183023001 $2.152.729.000  Necesidad 21151 de 15/02/2018</t>
  </si>
  <si>
    <t>Actualización vigencia futura 6000001756 Construcción del Proyecto Túnel del Toyo y sus Vías de Acceso en sus fases de Preconstrucción, Construcción, Operación y Mantenimiento -PROVISION CONTINGENTES</t>
  </si>
  <si>
    <t>21152  de 15/02/2018</t>
  </si>
  <si>
    <t>Fecha de Firma del Contrato  11 de diciembre de 2015  
Fecha de Inicio de Ejecución del Contrato  24 de diciembre de 2015  
Plazo de Ejecución del Contrato  120 Meses  
Vigencia 2018: Actualización vigencia futura 6000001756 -PROVISION CONTINGENTES
A-F.9.1/1120/0-8115/310504000/183023001 $8.727.774.667  Necesidad 21152  de 15/02/2018</t>
  </si>
  <si>
    <t>EL DEPARTAMENTO DE ANTIOQUIA COLABORA AL MUNICIPIO DE YOLOMBO CON RECURSOS ECONOMICOS PARA QUE ESTE LLEVE A CABO LA PAVIMENTACION DE VIAS TERCIARIAS.</t>
  </si>
  <si>
    <t>14 meses</t>
  </si>
  <si>
    <t>Infraestructura de vías terciarias como apoyo a la comercialización de productos agropecuarios, pesqueros y forestales</t>
  </si>
  <si>
    <t>Vías con placa huella intervenidas (32040205)
320402000</t>
  </si>
  <si>
    <t>Construcción de Placa Huella en la Red Víal Terciaria de Antioquia</t>
  </si>
  <si>
    <t>Red vial terciaria construída</t>
  </si>
  <si>
    <t>Pavimentación Placa Huella,
Interventoría.</t>
  </si>
  <si>
    <t>RE-20-12-2017</t>
  </si>
  <si>
    <t>19939 de 03/01/2018</t>
  </si>
  <si>
    <t>S2017060108702 de 08/11/2017</t>
  </si>
  <si>
    <t>2017-AS-20-0012</t>
  </si>
  <si>
    <t>MUNICIPIO DE YOLOMBO</t>
  </si>
  <si>
    <t xml:space="preserve">Fecha de Firma del Contrato  09 de noviembre de 2017  
Fecha de Inicio de Ejecución del Contrato  20 de noviembre de 2017  
Plazo de Ejecución del Contrato  14 Meses
</t>
  </si>
  <si>
    <t>Luis Alberto Correa Ossa</t>
  </si>
  <si>
    <t>EL DEPARTAMENTO DE ANTIOQUIA COLABORA AL MUNICIPIO DE BRICEÑO CON RECURSOS ECONOMICOS PARA QUE ESTE LLEVE A CABO LA PAVIMENTACION DE VIAS TERCIARIAS. BRICEÑO LAS AURAS</t>
  </si>
  <si>
    <t>13 meses</t>
  </si>
  <si>
    <t>RE-20-13-2017</t>
  </si>
  <si>
    <t>19942 de 03/01/2018</t>
  </si>
  <si>
    <t>S2017060109249 de 10/11/2017</t>
  </si>
  <si>
    <t>2017-AS-20-0013</t>
  </si>
  <si>
    <t>MUNICIPIO DE BRICEÑO</t>
  </si>
  <si>
    <t>Fecha de Firma del Contrato 10 de noviembre de 2017
Fecha de Inicio de Ejecución del Contrato 26 de diciembre de 2017
Plazo de Ejecución del Contrato 13 Meses
Recursos de vigencias futuras EXCEPCIONALES 2018</t>
  </si>
  <si>
    <t xml:space="preserve">Margarita Rosa Lopera Duque
</t>
  </si>
  <si>
    <t>EL DEPARTAMENTO DE ANTIOQUIA COLABORA AL MUNICIPIO DE EL CARMEN DE VIBORAL CON RECURSOS ECONOMICOS PARA QUE ESTE LLEVE A CABO LA PAVIMENTACION DE VIAS TERCIARIAS.</t>
  </si>
  <si>
    <t>16 meses</t>
  </si>
  <si>
    <t>RE-20-14-2017</t>
  </si>
  <si>
    <t>19943 de 03/01/2018</t>
  </si>
  <si>
    <t>S2017060108691 de 08/11/2017</t>
  </si>
  <si>
    <t>2017-AS-20-0014</t>
  </si>
  <si>
    <t>MUNICIPIO DE EL CARMEN DE VIBORAL</t>
  </si>
  <si>
    <r>
      <t xml:space="preserve">Fecha de Firma del Contrato 09 de noviembre de 2017
Fecha de Inicio de Ejecución del Contrato 20 de diciembre de 2017
</t>
    </r>
    <r>
      <rPr>
        <sz val="10"/>
        <color rgb="FFFF0000"/>
        <rFont val="Calibri"/>
        <family val="2"/>
        <scheme val="minor"/>
      </rPr>
      <t>Plazo de Ejecución del Contrato 16 Meses</t>
    </r>
    <r>
      <rPr>
        <sz val="10"/>
        <rFont val="Calibri"/>
        <family val="2"/>
        <scheme val="minor"/>
      </rPr>
      <t xml:space="preserve">
Recursos de vigencias futuras EXCEPCIONALES 2018</t>
    </r>
  </si>
  <si>
    <t>Daisy Lorena Duque Sepulveda</t>
  </si>
  <si>
    <t>EL DEPARTAMENTO DE ANTIOQUIA COLABORA AL MUNICIPIO DE EL SANTUARIO CON RECURSOS ECONOMICOS PARA QUE ESTE LLEVE A CABO LA PAVIMENTACION DE VIAS TERCIARIAS.</t>
  </si>
  <si>
    <t>RE-20-15-2017</t>
  </si>
  <si>
    <t>19945 de 03/01/2018</t>
  </si>
  <si>
    <t>S2017060108693 de 08/11/2017</t>
  </si>
  <si>
    <t>2017-AS-20-0015</t>
  </si>
  <si>
    <t>MUNICIPIO DE EL SANTUARIO</t>
  </si>
  <si>
    <r>
      <t xml:space="preserve">Fecha de Firma del Contrato 09 de noviembre de 2017
Fecha de Inicio de Ejecución del Contrato 13 de diciembre de 2017
</t>
    </r>
    <r>
      <rPr>
        <sz val="10"/>
        <color rgb="FFFF0000"/>
        <rFont val="Calibri"/>
        <family val="2"/>
        <scheme val="minor"/>
      </rPr>
      <t xml:space="preserve">Plazo de Ejecución del Contrato 13 Meses
</t>
    </r>
    <r>
      <rPr>
        <sz val="10"/>
        <color theme="1"/>
        <rFont val="Calibri"/>
        <family val="2"/>
        <scheme val="minor"/>
      </rPr>
      <t xml:space="preserve">
Recursos de vigencias futuras EXCEPCIONALES 2018</t>
    </r>
  </si>
  <si>
    <t>EL DEPARTAMENTO DE ANTIOQUIA COLABORA AL MUNICIPIO DE MARINILLA CON RECURSOS ECONOMICOS PARA QUE ESTE LLEVE A CABO LA PAVIMENTACION DE VIAS TERCIARIAS.</t>
  </si>
  <si>
    <t>RE-20-16-2017</t>
  </si>
  <si>
    <t>19949 de 03/01/2018</t>
  </si>
  <si>
    <t>S2017060108696 de 08/11/2017</t>
  </si>
  <si>
    <t>2017-AS-20-0016</t>
  </si>
  <si>
    <t>MUNICIPIO DE MARINILLA</t>
  </si>
  <si>
    <t>Fecha de Firma del Contrato 09 de noviembre de 2017
Fecha de Inicio de Ejecución del Contrato 13 de diciembre de 2017
Plazo de Ejecución del Contrato 14 Meses
Recursos de vigencias futuras EXCEPCIONALES 2018</t>
  </si>
  <si>
    <t>EL DEPARTAMENTO DE ANTIOQUIA COLABORA AL MUNICIPIO DE CONCORDIA CON RECURSOS ECONOMICOS PARA QUE ESTE LLEVE A CABO LA PAVIMENTACION DE VIAS TERCIARIAS.</t>
  </si>
  <si>
    <t>RE-20-17-2017</t>
  </si>
  <si>
    <t>19952 de 03/01/2018</t>
  </si>
  <si>
    <t>S2017060108700 de 08/11/2017</t>
  </si>
  <si>
    <t>2017-AS-20-0017</t>
  </si>
  <si>
    <t>MUNICIPIO DE CONCORDIA</t>
  </si>
  <si>
    <t>EL DEPARTAMENTO DE ANTIOQUIA COLABORA AL MUNICIPIO DE VENECIA CON RECURSOS ECONOMICOS PARA QUE ESTE LLEVE A CABO LA PAVIMENTACION DE VIAS TERCIARIAS.</t>
  </si>
  <si>
    <t>RE-20-18-2017</t>
  </si>
  <si>
    <t>19954 de 03/01/2018</t>
  </si>
  <si>
    <t>S2017060108701 de 08/11/2017</t>
  </si>
  <si>
    <t>2017-AS-20-0018</t>
  </si>
  <si>
    <t>MUNICIPIO DE VENECIA</t>
  </si>
  <si>
    <t>Fecha de Firma del Contrato 09 de noviembre de 2017
Fecha de Inicio de Ejecución del Contrato 04 de diciembre de 2017
Plazo de Ejecución del Contrato 14 Meses
Recursos de vigencias futuras EXCEPCIONALES 2018</t>
  </si>
  <si>
    <t>EL DEPARTAMENTO DE ANTIOQUIA COLABORA AL MUNICIPIO DE SAN PEDRO DE URABA CON RECURSOS ECONOMICOS PARA QUE ESTE LLEVE A CABO LA PAVIMENTACION DE VIAS TERCIARIAS.</t>
  </si>
  <si>
    <t>RE-20-19-2017</t>
  </si>
  <si>
    <t>19956 de 03/01/2018</t>
  </si>
  <si>
    <t>S2017060108704 de 08/11/2017</t>
  </si>
  <si>
    <t>2017-AS-20-0019</t>
  </si>
  <si>
    <t>MUNICIPIO DE SAN PEDRO DE URABA</t>
  </si>
  <si>
    <t>Fecha de Firma del Contrato 09 de noviembre de 2017
Fecha de Inicio de Ejecución del Contrato 19 de enero de 2018
Plazo de Ejecución del Contrato 14 Meses
Recursos de vigencias futuras EXCEPCIONALES 2018</t>
  </si>
  <si>
    <t>Dalis Milena Hincapié Piedrahita</t>
  </si>
  <si>
    <t>EL DEPARTAMENTO DE ANTIOQUIA COLABORA AL MUNICIPIO DE VEGACHI CON RECURSOS ECONOMICOS PARA QUE ESTE LLEVE A CABO LA PAVIMENTACION DE VIAS URBANAS.</t>
  </si>
  <si>
    <t>RE-20-20-2017</t>
  </si>
  <si>
    <t>19964 de 03/01/2018</t>
  </si>
  <si>
    <t>S2017060108685 de 08/11/2017</t>
  </si>
  <si>
    <t>2017-AS-20-0020</t>
  </si>
  <si>
    <t>MUNICIPIO DE VEGACHI</t>
  </si>
  <si>
    <t>Fecha de Firma del Contrato 09 de noviembre de 2017
Fecha de Inicio de Ejecución del Contrato 21 de diciembre de 2017
Plazo de Ejecución del Contrato 13 Meses
Recursos de vigencias futuras EXCEPCIONALES 2018</t>
  </si>
  <si>
    <t>EL DEPARTAMENTO DE ANTIOQUIA COLABORA AL MUNICIPIO DE AMAGA CON RECURSOS ECONOMICOS PARA QUE ESTE LLEVE A CABO LA PAVIMENTACION DE VIAS URBANAS.</t>
  </si>
  <si>
    <t>RE-20-21-2017</t>
  </si>
  <si>
    <t>19966 de 03/01/2018</t>
  </si>
  <si>
    <t>S2017060108695 de 08/11/2017</t>
  </si>
  <si>
    <t>2017-AS-20-0021</t>
  </si>
  <si>
    <t>MUNICIPIO DE AMAGA</t>
  </si>
  <si>
    <t>Fecha de Firma del Contrato 09 de noviembre de 2017
Fecha de Inicio de Ejecución del Contrato 30 de noviembre de 2017
Plazo de Ejecución del Contrato 13 Meses
Recursos de vigencias futuras EXCEPCIONALES 2018</t>
  </si>
  <si>
    <t>Adriana Patricia Muñoz Londoño</t>
  </si>
  <si>
    <t>EL DEPARTAMENTO DE ANTIOQUIA COLABORA AL MUNICIPIO DE SAN VICENTE FERRER CON RECURSOS ECONOMICOS PARA QUE ESTE LLEVE A CABO LA PAVIMENTACION DE VIAS URBANAS.</t>
  </si>
  <si>
    <t>RE-20-22-2017</t>
  </si>
  <si>
    <t>19969 de 03/01/2018</t>
  </si>
  <si>
    <t>S2017060108699 de 08/11/2017</t>
  </si>
  <si>
    <t>2017-AS-20-0022</t>
  </si>
  <si>
    <t>MUNICIPIO DE SAN VICENTE FERRER</t>
  </si>
  <si>
    <t>EL DEPARTAMENTO DE ANTIOQUIA COLABORA AL MUNICIPIO DE VALDIVIA CON RECURSOS ECONOMICOS Y EN ESPECIE PARA QUE ESTE LLEVE A CABO LA REHABILITACION Y PAVIMENTACION DE LA VIA TERCIARIA MONTEBLANCO - LA SIBERIA, EN EL MUNICIPIO DE VALDIVIA
Nota: La competencia para la contratación de este objeto es de la Secretaría de Infraestructura, el proceso será adelantado por esta dependencia. Como la Secretaría de Gobierno también participa en el proceso, ha entregado el CDP respectivo por valor de $70.000.000 a la Secretaría de Infraestructura para su contratación.</t>
  </si>
  <si>
    <t>RE-20-24-2017</t>
  </si>
  <si>
    <t>19961 de 03/01/2018</t>
  </si>
  <si>
    <t>S2017060109257 de 10/11/2017</t>
  </si>
  <si>
    <t>2017-AS-20-0023</t>
  </si>
  <si>
    <t>MUNICIPIO DE VALDIVIA</t>
  </si>
  <si>
    <r>
      <t xml:space="preserve">Fecha de Firma del Contrato  10 de noviembre de 2017  
Fecha de Inicio de Ejecución del Contrato  10 de noviembre de 2017  
</t>
    </r>
    <r>
      <rPr>
        <sz val="10"/>
        <color rgb="FFFF0000"/>
        <rFont val="Calibri"/>
        <family val="2"/>
        <scheme val="minor"/>
      </rPr>
      <t xml:space="preserve">Plazo de Ejecución del Contrato  12 Meses </t>
    </r>
    <r>
      <rPr>
        <sz val="10"/>
        <color theme="1"/>
        <rFont val="Calibri"/>
        <family val="2"/>
        <scheme val="minor"/>
      </rPr>
      <t xml:space="preserve">
Recursos de vigencias futuras EXCEPCIONALES 2018
Secretaría de Infraestructura $1.000.000.000 y Secretaría de Gobierno $70.000.000</t>
    </r>
  </si>
  <si>
    <t>EL DEPARTAMENTO DE ANTIOQUIA COLABORA AL MUNICIPIO DE GOMEZ PLATA CON RECURSOS ECONOMICOS PARA QUE ESTE LLEVE A CABO LA PAVIMENTACION DE VIAS URBANAS EN EL CORREGIMIENTO EL SALTO EN EL MUNICIPIO DE GOMEZ PLATA</t>
  </si>
  <si>
    <t>RE-20-25-2017</t>
  </si>
  <si>
    <t>19974 de 03/01/2018</t>
  </si>
  <si>
    <t>S2017060109243 de 10/11/2017</t>
  </si>
  <si>
    <t>2017-AS-20-0024</t>
  </si>
  <si>
    <t>MUNICIPIO DE GOMEZ PLATA</t>
  </si>
  <si>
    <t>Fecha de Firma del Contrato 10 de noviembre de 2017
Fecha de Inicio de Ejecución del Contrato 18 de diciembre de 2017
Plazo de Ejecución del Contrato 14 Meses
Recursos de vigencias futuras EXCEPCIONALES 2018</t>
  </si>
  <si>
    <t>72141103 30111601</t>
  </si>
  <si>
    <t>EL DEPARTAMENTO DE ANTIOQUIA COLABORARÁ A LOS MUNICIPIOS CON RECURSOS ECONOMICOS PARA QUE ESTOS LLEVEN A CABO LA PAVIMENTACION DE VÍAS URBANAS</t>
  </si>
  <si>
    <t>Proyectos de infraestructura cofinanciados en los municipios</t>
  </si>
  <si>
    <t>Km de vías urbanas mejoradas (31050601)</t>
  </si>
  <si>
    <t>Apoyo al mejoramiento de vías urbanas en algunos municipios de Antioquia</t>
  </si>
  <si>
    <t>180041001</t>
  </si>
  <si>
    <t>Red vial urbana construída</t>
  </si>
  <si>
    <t>Intervención en vías urbanas,
Intervención en senderos peatonales,
Fortalecimiento Institucional.</t>
  </si>
  <si>
    <t>Jaime Alejandro Gomez Restrepo</t>
  </si>
  <si>
    <t xml:space="preserve">FORMULACIÓN TITULACIÓN DE PREDIOS RELACIONADOS CON LA INFRAESTRUCTURA DE TRANSPORTE DE ANTIOQUIA. LA GESTIÓN PREDIAL DE PROYECTOS VIALES ENTRE ELLOS EL PROYECTO ANORÍ-LIMON.
</t>
  </si>
  <si>
    <t>1 mes</t>
  </si>
  <si>
    <t xml:space="preserve">Régimen Especial - Artículo 14 Ley 9 de 1989, Ley 388 de 1997 </t>
  </si>
  <si>
    <t>% de avance en el inventario para la legalización de predios en las vías a cargo del departamento realizado (31050201)
Predios para proyectos de infraestructura RVS adquiridos y/o saneados (31050202)</t>
  </si>
  <si>
    <t>Formulación titulación de predios relacionados con la infraestructura de transporte de Antioquia</t>
  </si>
  <si>
    <t>Predios adquiridos</t>
  </si>
  <si>
    <t>Saneamiento predial en vías,
Adquisición y/o saneamiento de predios.</t>
  </si>
  <si>
    <t>Armid Benjamin Muñoz Ramirez</t>
  </si>
  <si>
    <r>
      <t xml:space="preserve">CONSULTORÍA PARA EFECTUAR ESTUDIOS Y ALTERNATIVAS DE DISEÑO EN DIFERENTES </t>
    </r>
    <r>
      <rPr>
        <b/>
        <sz val="10"/>
        <rFont val="Calibri"/>
        <family val="2"/>
        <scheme val="minor"/>
      </rPr>
      <t>PUNTOS CRÍTICOS</t>
    </r>
    <r>
      <rPr>
        <sz val="10"/>
        <rFont val="Calibri"/>
        <family val="2"/>
        <scheme val="minor"/>
      </rPr>
      <t xml:space="preserve"> DE ORIGEN GEOMORFOLÓGICO E HIDROCLIMÁTICO, EN LA RED VIAL A CARGO DEL DEPARTAMENTO DE ANTIOQUIA</t>
    </r>
  </si>
  <si>
    <t>Estudios de infraestructura elaborados (31050212)</t>
  </si>
  <si>
    <t>Estudios de infraestructura en la red vial secundaria en Antioqua</t>
  </si>
  <si>
    <r>
      <t xml:space="preserve">CONSULTORÍA PARA EFECTUAR ESTUDIOS </t>
    </r>
    <r>
      <rPr>
        <b/>
        <sz val="10"/>
        <rFont val="Calibri"/>
        <family val="2"/>
        <scheme val="minor"/>
      </rPr>
      <t xml:space="preserve">AMBIENTALES </t>
    </r>
    <r>
      <rPr>
        <sz val="10"/>
        <rFont val="Calibri"/>
        <family val="2"/>
        <scheme val="minor"/>
      </rPr>
      <t>EN LA RED VIAL A CARGO DEL DEPARTAMENTO DE ANTIOQUIA</t>
    </r>
  </si>
  <si>
    <t>CONSULTORÍA PARA EFECTUAR ESTUDIOS Y DISEÑOS DE VIAS EN LA RED VIAL A CARGO DEL DEPARTAMENTO DE ANTIOQUIA</t>
  </si>
  <si>
    <t>N.A.</t>
  </si>
  <si>
    <t>PAVIMENTACIÓN DE LA VÍA PUERTO NARE-PUERTO TRIUNFO DEL DEPARTAMENTO DE ANTIOQUIA</t>
  </si>
  <si>
    <t>Recursos Propios</t>
  </si>
  <si>
    <t>No solicitadas</t>
  </si>
  <si>
    <t xml:space="preserve">Edir Amparo Graciano Gómez </t>
  </si>
  <si>
    <t>INTERVENTORÍA TECNICA, ADMINISTRATIVA, AMBIENTAL, FINANCIERA Y LEGAL PARA LA  PAVIMENTACIÓN DE LA VÍA PUERTO NARE-PUERTO TRIUNFO DEL DEPARTAMENTO DE ANTIOQUIA</t>
  </si>
  <si>
    <t>95111603 95121909 95121645 95111500</t>
  </si>
  <si>
    <t>km de vías en el desarrollo vial Aburrá-Norte construidas, operadas, mantenidas y rehabilitadas 31050403</t>
  </si>
  <si>
    <t>Mejoramiento Conexión Vial Aburrá Norte</t>
  </si>
  <si>
    <t>Red vial operada y mantenida</t>
  </si>
  <si>
    <t>Mantenimiento y operación de vías</t>
  </si>
  <si>
    <t>Gilberto Quintero Zapata/Interventoría Externa</t>
  </si>
  <si>
    <t xml:space="preserve">Rehabilitación y mantenimiento de vías específicas con recursos del peaje Pajarito en la subregión Norte del departamento.
NOTA: Recursos disponibles para inversión en la vía de pajarito y/o en el contrato derivado del proceso de contratación LIC-20-04-2017 - MEJORAMIENTO, REHABILITACIÓN Y MANTENIMIENTO DE LAS VÍAS  DE INFLUENCIA DEL PEAJE DE PAJARITO DE LA SUBREGIÓN NORTE DEL DEPARTAMENTO DE ANTIOQUIA.
</t>
  </si>
  <si>
    <t>km de vías de la RVS mantenidas, mejoradas y/o rehabilitadas en afirmado  (31050305)
km de vías de la RVS mantenidas, mejoradas y/o rehabilitadas en pavimento (31050305)</t>
  </si>
  <si>
    <t>Red vial rehabilitada y mantenida</t>
  </si>
  <si>
    <t>72141002 55121704 55121712 55121715 55121718</t>
  </si>
  <si>
    <t>CONVENIO INTERADMINISTRATIVO CON LA AGENCIA DE SEGURIDAD VIAL PARA EL SUMINISTRO E INSTALACIÓN DE LA SEÑALIZACIÓN VERTICAL Y HORIZONTAL EN LA RED VIAL A CARGO DEL DEPARTAMENTO DE ANTIOQUIA</t>
  </si>
  <si>
    <t>4,5 meses</t>
  </si>
  <si>
    <t>km de vías de la RVS señalizadas (31050307)
Programa: Infraestructura de vías terciarias como apoyo a la comercialización de productos agropecuarios, pesqueros y forestales/´Producto: señalización RVT realizada (32040209)
310503000
320402000</t>
  </si>
  <si>
    <t xml:space="preserve">Renovación y aumento de la señalización en las vías de la red vial Secundaria en el Departamento de Antioquia 
Renovación y aumento de la señalización en las vías de la red vial Terciaria en el Departamento de Antioquia </t>
  </si>
  <si>
    <t xml:space="preserve">180031001
180067001
</t>
  </si>
  <si>
    <t>RVS señalizada
RVT señalizada</t>
  </si>
  <si>
    <t>Señaización vial,
Fortalecimiento Institucional RVS</t>
  </si>
  <si>
    <t>Paulo Andrés Pérez Giraldo/Interventoría Externa</t>
  </si>
  <si>
    <t>Paulo Andrés Pérez Giraldo</t>
  </si>
  <si>
    <t>CONSTRUCCIÓN DEL PUENTE EN LA VÍA 25AN02 SANTA BÁRBARA (RUTA 25) -YE A FREDONIA en el km16+00, EN LA SUBREGIÓN SUROESTE DEL DEPARTAMENTO DE ANTIOQUIA</t>
  </si>
  <si>
    <t>Puentes RVS construidos, rehabilitados y/o mantenidos
31050302
310503000</t>
  </si>
  <si>
    <t>Construcción y/o mejoramiento de puentes en la RVS</t>
  </si>
  <si>
    <t>Puentes RVS construidos,
Puentes RVS rehabilitados
Puentes RVS mantenidos</t>
  </si>
  <si>
    <t>Construcción de puentes en la RVS
Mejoramiento de puentes en la RVS
Mantenimiento de puentes en la RVS
Interventoría de puentes en la RVS</t>
  </si>
  <si>
    <t>INTERVENTORÍA TECNICA, ADMINISTRATIVA, AMBIENTAL, FINANCIERA Y LEGAL PARA LA CONSTRUCCIÓN DEL PUENTE EN LA VÍA 25AN02 SANTA BÁRBARA (RUTA 25) -YE A FREDONIA en el km16+00, EN LA SUBREGIÓN SUROESTE DEL DEPARTAMENTO DE ANTIOQUIA</t>
  </si>
  <si>
    <t xml:space="preserve">LA CONSTRUCCIÓN DE CINCO (5) PUENTES VEHICULARES DISTRIBUIDOS EN LAS SUBREGIONES DE URABÁ Y SUROESTE EN LAS VIAS SECUNDARIAS DEL DEPARTAMENTO DE ANTIOQUIA
</t>
  </si>
  <si>
    <t>6 MESES</t>
  </si>
  <si>
    <t xml:space="preserve">INTERVENTORÍA TECNICA, ADMINISTRATIVA, AMBIENTAL, FINANCIERA Y LEGAL PARA LA CONSTRUCCIÓN DE CINCO (5) PUENTES VEHICULARES DISTRIBUIDOS EN LAS SUBREGIONES DE URABÁ Y SUROESTE EN LAS VIAS SECUNDARIAS DEL DEPARTAMENTO DE ANTIOQUIA
</t>
  </si>
  <si>
    <t xml:space="preserve">CONSTRUCCIÓN DE CINCO(5) PUENTES VEHICULARES DISTRIBUIDOS EN LAS SUBREGIONES DEL NORTE, MAGDALENA MEDIO Y OCCIDENTE EN LAS VIAS SECUNDARIAS DEL DEPARTAMENTO DE ANTIOQUIA
</t>
  </si>
  <si>
    <t xml:space="preserve">INTERVENTORÍA TECNICA, ADMINISTRATIVA, AMBIENTAL, FINANCIERA Y LEGAL PARA LA CONSTRUCCIÓN DE CINCO(5) PUENTES VEHICULARES DISTRIBUIDOS EN LAS SUBREGIONES DEL NORTE, MAGDALENA MEDIO Y OCCIDENTE EN LAS VIAS SECUNDARIAS DEL DEPARTAMENTO DE ANTIOQUIA
</t>
  </si>
  <si>
    <t xml:space="preserve">CONSTRUCCIÓN DE PUENTES VEHICULARES EN LAS VIAS SECUNDARIAS DEL DEPARTAMENTO DE ANTIOQUIA
</t>
  </si>
  <si>
    <t>INTERVENTORÍA TECNICA, ADMINISTRATIVA, AMBIENTAL, FINANCIERA Y LEGAL PARA LA CONSTRUCCIÓN DE PUENTES VEHICULARES EN LAS VIAS SECUNDARIAS DEL DEPARTAMENTO DE ANTIOQUIA</t>
  </si>
  <si>
    <t>(2) EL DEPARTAMENTO DE ANTIOQUIA COLABORARÁ A LOS MUNICIPIOS CON RECURSOS ECONOMICOS PARA LLEVAR A CABO LAS OBRAS DE MEJORAMIENTO Y MANTENIMIENTO DEL ESPACIO PUBLICO DEL PARQUE PRINCIPAL DEL MUNICIPIO</t>
  </si>
  <si>
    <t>Espacios públicos municipales intervenidos (31050602)</t>
  </si>
  <si>
    <t>Apoyo a la intervención de espacios públicos Municipales</t>
  </si>
  <si>
    <t>Espacios de diálogo social fortalecidos</t>
  </si>
  <si>
    <t>Intervención de espacios públicos</t>
  </si>
  <si>
    <t>(2) EL DEPARTAMENTO DE ANTIOQUIA COLABORARÁ A LOS MUNICIPIOS CON RECURSOS ECONOMICOS PARA LLEVAR A CABO LAS OBRAS DE MEJORAMIENTO Y MANTENIMIENTO DE Otros espacios públicos (muelles, malecones, entre otros) construidos y/o mantenidos (31050603)</t>
  </si>
  <si>
    <t>Otros espacios públicos (muelles, malecones, entre otros) construidos y/o mantenidos (31050603)</t>
  </si>
  <si>
    <t>Apoyo a otros espacios públicos (muelles, malecones, entre otros) en Antioquia</t>
  </si>
  <si>
    <t>Construcción de espacios públicos,
Mantenimiento de espacios públicos,
Estudios otros espacios.</t>
  </si>
  <si>
    <t xml:space="preserve">72141103
</t>
  </si>
  <si>
    <t>(15) EL DEPARTAMENTO DE ANTIOQUIA COLABORA A LOS MUNICIPIOS CON RECURSOS ECONOMICOS PARA QUE ESTOS LLEVEN A CABO LA PAVIMENTACION DE VIAS TERCIARIAS</t>
  </si>
  <si>
    <t>Vías con placa huella intervenidas (32040205)</t>
  </si>
  <si>
    <t>Vías pavimentadas</t>
  </si>
  <si>
    <t>Pavimentación de vías</t>
  </si>
  <si>
    <t>72141107 72141109</t>
  </si>
  <si>
    <t>(4) EL DEPARTAMENTO DE ANTIOQUIA COFINANCIA A LOS MUNICIPIOS PARA LA CONSTRUCCION DE PUENTES VEHICULARES DE LA RED VIAL TERCIARIA</t>
  </si>
  <si>
    <t>2 meses</t>
  </si>
  <si>
    <t xml:space="preserve">Puentes de la RVT construidos, rehabilitados y/o mantenidos (32040203,)
Construcción, rehabilitación y/o mantenimiento de puentes peatonales RVT (32040204)
</t>
  </si>
  <si>
    <t>Apoyo a la construcción o mejoramiento de puentes en los municipios</t>
  </si>
  <si>
    <t xml:space="preserve">Puentes en la red vial terciaria rehabilitados
Puentes de la RVT construidos,
Puentes de la RVT  mantenidos </t>
  </si>
  <si>
    <t>Intervención de puentes vehiculares
Intervención de puentes peatonales</t>
  </si>
  <si>
    <t>(8) EL DEPARTAMENTO DE ANTIOQUIA COLABORARA PARA LA EJECUCION DEL PROYECTO DE LOS CAMINOS DE HERRADURA EN JURISDICCION DE LOS MUNICIPIOS DEL DEPARTAMENTO DE ANTIOQUIA</t>
  </si>
  <si>
    <t>Vías para sistemas alternativos de transporte</t>
  </si>
  <si>
    <t>Caminos de Herradura mejorados (32040206,)
Caminos de Herradura mantenidos (32040207,)
Moto-rutas en caminos de herradura intervenidos (32040208)</t>
  </si>
  <si>
    <t>Apoyo al mejoramiento de caminos de herradura o motorrutas en Antioquia</t>
  </si>
  <si>
    <t>Caminos de heradura rehabilitadoas o mantenidos</t>
  </si>
  <si>
    <t>Mejoramiento de caminos,
Mantenimiento de caminos,
Mejoramiento de motorrutas.</t>
  </si>
  <si>
    <r>
      <t xml:space="preserve">MANTENIMIENTO DE </t>
    </r>
    <r>
      <rPr>
        <b/>
        <sz val="10"/>
        <rFont val="Calibri"/>
        <family val="2"/>
        <scheme val="minor"/>
      </rPr>
      <t>CABLES AÉREOS</t>
    </r>
    <r>
      <rPr>
        <sz val="10"/>
        <rFont val="Calibri"/>
        <family val="2"/>
        <scheme val="minor"/>
      </rPr>
      <t xml:space="preserve"> EN ANTIOQUIA</t>
    </r>
  </si>
  <si>
    <t>Plan de cables aéreos</t>
  </si>
  <si>
    <t>Cables aéreos operados y mantenidos (32040301)</t>
  </si>
  <si>
    <t>Mantenimiento y operación de cables aéreos en Antioquia</t>
  </si>
  <si>
    <t>Obras de protección y adecuación realizados</t>
  </si>
  <si>
    <t>Mantenimiento de cables aéreos,
Operación de cables aéreos,
Estudios sostenibilidad cables.</t>
  </si>
  <si>
    <t>Joan Manuel Galeano</t>
  </si>
  <si>
    <r>
      <t xml:space="preserve">INTERVENTORÍA TECNICA, ADMINISTRATIVA, AMBIENTAL, FINANCIERA Y LEGAL PARA EL MANTENIMIENTO DE </t>
    </r>
    <r>
      <rPr>
        <b/>
        <sz val="10"/>
        <rFont val="Calibri"/>
        <family val="2"/>
        <scheme val="minor"/>
      </rPr>
      <t>CABLES AÉREOS</t>
    </r>
    <r>
      <rPr>
        <sz val="10"/>
        <rFont val="Calibri"/>
        <family val="2"/>
        <scheme val="minor"/>
      </rPr>
      <t xml:space="preserve"> EN ANTIOQUIA</t>
    </r>
  </si>
  <si>
    <t>81112501 81122000 81111500 43232100 43232200</t>
  </si>
  <si>
    <t xml:space="preserve">ADQUIRIR LA SUSCRIPCIÓN DE ADOBE CREATIVE CLOUD FOR TEAMS PARA LAS DIFERENTES DEPENDENCIAS DE LA GOBERNACIÓN DE ANTIOQUIA, INCLUYENDO SOPORTE TÉCNICO. 
Nota: La competencia para la contratación de este objeto es de la Dirección de Informática, el proceso de contratación será adelantado por la Secretaría General y entregado el CDP respectivo para su contratación (Centro de Costos 112000G222)
</t>
  </si>
  <si>
    <t>1 meses</t>
  </si>
  <si>
    <t>Estudios de Sistemas viales subregionales elaborados (31050205)</t>
  </si>
  <si>
    <t>Desarrollo de Sistemas de Información en la Secretaría de Infraestructura Física</t>
  </si>
  <si>
    <t>Sistemas de Información implementados</t>
  </si>
  <si>
    <t>Compra de equipos,
Desarrollo de sistemas informáticos y bases de datos,
Estructuración, desarrollo y operación Centro de Gestión,
Mantenimiento licencias y Software,
Fortalecimiento Institucional.</t>
  </si>
  <si>
    <t xml:space="preserve">Nota: La competencia para la contratación de este objeto es de la Dirección de Informática, el proceso de contratación será adelantado por la Secretaría General y entregado el CDP respectivo para su contratación (Centro de Costos 112000G222)
</t>
  </si>
  <si>
    <t>Cristian Alberto Quiceno Gutierrez</t>
  </si>
  <si>
    <t>81112501 43231500</t>
  </si>
  <si>
    <t>SUSCRIPCIÓN DE OFFICE 365 (SERVICIO DE CORREO ELECTRONICO)
Nota: La competencia para la contratación de este objeto es de la Dirección de Informática, el proceso de contratación será adelantado por la Secretaría General y entregado el CDP respectivo para su contratación (Centro de Costos 112000G222)</t>
  </si>
  <si>
    <t>Estudios de Sistemas viales subregionales elaborados (31050205)
310502000</t>
  </si>
  <si>
    <t>81112501 81110000</t>
  </si>
  <si>
    <t>ADQUISICIÓN Y ACTUALIZACIÓN DE LICENCIAS DE ARCGIS PARA LOS ORGANISMOS DE LA GOBERNACIÓN DE ANTIOQUIA INCLUYENDO SOPORTE TÉCNICO, A TRAVÉS DE ACUERDO MARCO DE PRECIOS.
Nota: La competencia para la contratación de este objeto es de la Dirección de Informática, el proceso de contratación será adelantado por la Secretaría General y entregado el CDP respectivo para su contratación (Centro de Costos 112000G222)</t>
  </si>
  <si>
    <t>Nota: La competencia para la contratación de este objeto es de la Dirección de Informática, el proceso de contratación será adelantado por la Secretaría General y entregado el CDP respectivo para su contratación (Centro de Costos 112000G222)</t>
  </si>
  <si>
    <t>PRESTACIÓN DE SERVICIOS DE TRANSPORTE TERRESTRE AUTOMOTOR PARA APOYAR LA GESTIÓN DE LAS DEPENDENCIAS DE LA GOBERNACIÓN
Nota: La competencia para la contratación de este objeto es de la Secretaría General, el proceso será adelantado por dicha dependencia y entregado el CDP respectivo para su contratación (Centro de Costos 112000G222)</t>
  </si>
  <si>
    <t xml:space="preserve">Puntos críticos de la RVS intervenidos (31050303)
km de vías de la RVS mantenidas, mejoradas y/o rehabilitadas en afirmado (31050305)
km de vías de la RVS mantenidas, mejoradas y/o rehabilitadas en pavimento (31050306)
310503000
</t>
  </si>
  <si>
    <t xml:space="preserve">Mantenimiento y Mejoramiento de la RVS en Antioquia
</t>
  </si>
  <si>
    <t>Mantenimiento rutinario,
Intervención de puntos críticos,
Fortalecimiento Institucional.</t>
  </si>
  <si>
    <t>20103 de 05/01/2018</t>
  </si>
  <si>
    <t>Blanca Margarita Granda Cortes/La supervisión del contrato la realiza la Secretaría General</t>
  </si>
  <si>
    <t>ADICIÓN 1 Y PRORROGA 1 AL CONTRATO INTERADMINISTRATIVO 4600006343 DE 2017 BRINDAR APOYO TÉCNICO, ADMINISTRATIVO, FINANCIERO, CONTABLE, PREDIAL,  LEGAL, SOCIAL, AMBIENTAL DE LOS PROYECTOS,   PROCESOS Y CONTRATOS LLEVADOS A CABO EN LA SECRETARIA DE INFRAESTRUCTURA FISICA DEL DEPARTAMENTO DE ANTIOQUIA</t>
  </si>
  <si>
    <t>Mantenimiento, mejoramiento y/o rehabilitación de la RVS
Infraestructura de vías terciarias como apoyo a la comercialización de productos agropecuarios, pesqueros y forestales</t>
  </si>
  <si>
    <t xml:space="preserve">Puntos críticos de la RVS intervenidos (31050303)
km de vías de la RVS mantenidas, mejoradas y/o rehabilitadas en afirmado (31050305)
km de vías de la RVS mantenidas, mejoradas y/o rehabilitadas en pavimento (31050306)
Vías con placa huella intervenidas (32040205)
320402000
</t>
  </si>
  <si>
    <t>Mantenimiento y Mejoramiento de la RVS en Antioquia
Apoyo al mejoramiento y/o mantenimiento de la RVT en Antioquia</t>
  </si>
  <si>
    <t xml:space="preserve">180035001  
180068001  
</t>
  </si>
  <si>
    <t>Red vial secundaria y terciaria rehabilitada y mantenida</t>
  </si>
  <si>
    <t xml:space="preserve">
20967 de 26/01/2018
20968 de 26/01/2018
17979 de 20/06/2017 
17980 de 20/06/2017 
17981 de 20/06/2017 
17982 de 20/06/2017 
17983 de 20/06/2017 
17984 de 20/06/2017 
17985 de 20/06/2017
POR SUSTITUCION FONDO DEL CDP 3500036559
16710 de 14/02/2017
16712 de 14/02/2017
16713 de 14/02/2017
16714 de 14/02/2017
16715 de 14/02/2017
16716 de 14/02/2017
16717 de 14/02/2017
16718 de 14/02/2017</t>
  </si>
  <si>
    <t xml:space="preserve">S2017060043284 de 09/03/2017 </t>
  </si>
  <si>
    <t>Fecha de Firma del Contrato 10 de marzo de 2017
Fecha de Inicio de Ejecución del Contrato 16 de marzo de 2017
Plazo de Ejecución del Contrato 9 Meses, sin sobrepasar el 15/12/2017
Prórroga 1: 5 meses más con nueva fecha de terminación 14/05/2018
26/01/2018: ACTUALIZACION VIGENCIA FUTURA 6000002370, 6000002371  ADICIÓN 1 Y PRORROGA 1 AL CONTRATO INTERADMINISTRATIVO 4600006343 DE 2017
Se realizó modificación al CDP y al RPC del contato por sustitución de FONDOS.</t>
  </si>
  <si>
    <t>Blanca Margarita Granda Cortes/Juan Carlos Arroyave Pelaez</t>
  </si>
  <si>
    <t>Supervisión técnica, jurídica, administrativa, contable y/o financiera</t>
  </si>
  <si>
    <t>BRINDAR APOYO TÉCNICO, ADMINISTRATIVO, FINANCIERO, CONTABLE, PREDIAL,  LEGAL, SOCIAL, AMBIENTAL DE LOS PROYECTOS,   PROCESOS Y CONTRATOS LLEVADOS A CABO EN LA SECRETARIA DE INFRAESTRUCTURA FISICA DEL DEPARTAMENTO DE ANTIOQUIA</t>
  </si>
  <si>
    <t>Puntos críticos de la RVS intervenidos (31050303),
km de vías de la RVS mantenidas, mejoradas y/o rehabilitadas en afirmado  (31050305), 
km de vías de la RVS mantenidas, mejoradas y/o rehabilitadas en pavimento (31050306)</t>
  </si>
  <si>
    <t>Puntos críticos de la RVS intervenidos (31050303)
km de vías de la RVS mantenidas, mejoradas y/o rehabilitadas en afirmado (31050305)
km de vías de la RVS mantenidas, mejoradas y/o rehabilitadas en pavimento (31050306)
310503000</t>
  </si>
  <si>
    <t>20336 de 10/01/2018</t>
  </si>
  <si>
    <t xml:space="preserve">Contrato  interadministrativo de mandato  para la promoción, creación, elaboración desarrollo y conceptualización de las campañas, estrategias y necesidades comunicacionales de la Gobernación de Antioquia.
Nota: La competencia para la contratación de este objeto es de la Gerencia de Comunicaciones, el proceso será adelantado por dicha dependencia y entregado el CDP respectivo para su contratación (Centro Costos 112000A311).  </t>
  </si>
  <si>
    <t xml:space="preserve">Blanca Margarita Granda Cortes/ La supervisión del contrato la realiza la Gerencia de Comunicaciones de la Gobernación de Antioquia </t>
  </si>
  <si>
    <t xml:space="preserve">Contrato interadministrativo de prestación de servicios como operador logístico para la organización, administración, ejecución y demás acciones logísticas necesarias para la realización de los eventos programados por la Gobernación de Antioquia
Nota: La competencia para la contratación de este objeto es de la Gerencia de Comunicaciones, el proceso será adelantado por dicha dependencia y entregado el CDP respectivo para su contratación (Centro Costos 112000A311).   </t>
  </si>
  <si>
    <t>95121634 72141108 72141103 72141003</t>
  </si>
  <si>
    <t>Construcción, mantenimiento y operación conexión vial Aburrá Oriente (Km de Túnel de Oriente construido)
Nota: DERECHOS DE CONECTIVIDAD: SI SE DA LA OPERACIÓN CON EL IDEA POR LA VENTA DE LOS FLUJOS FUTUROS DE ESTA RENTA NO SE DEBEN PRESUPUESTAR</t>
  </si>
  <si>
    <t>km del Túnel de Oriente construido (31050401)</t>
  </si>
  <si>
    <t>Construcción, mantenimiento y operación vial Aburrá Oriente</t>
  </si>
  <si>
    <t>182317001</t>
  </si>
  <si>
    <t>Túnel de Oriente construido</t>
  </si>
  <si>
    <t>Construcción Túnel de Oriente, operación y mantenimento</t>
  </si>
  <si>
    <r>
      <t xml:space="preserve">Construcción, mantenimiento y operación conexión vial Aburrá Oriente (Km de Túnel de Oriente construido)
Nota: El objeto se registra en la planeación de la contratación de 2018 por tratarse de la </t>
    </r>
    <r>
      <rPr>
        <b/>
        <sz val="10"/>
        <rFont val="Calibri"/>
        <family val="2"/>
        <scheme val="minor"/>
      </rPr>
      <t>vigencia futura 2018</t>
    </r>
    <r>
      <rPr>
        <sz val="10"/>
        <rFont val="Calibri"/>
        <family val="2"/>
        <scheme val="minor"/>
      </rPr>
      <t xml:space="preserve"> del contrato de Concesión no incluida en el presupuesto </t>
    </r>
  </si>
  <si>
    <t>Inversión Túnel de Oriente,
Mantenimiento Las Palmas y Santa Elena.</t>
  </si>
  <si>
    <t>INVESTIGACION PARA REVERSION DEL PROCESO DE EROSION EN LAS COSTAS DEL MAR DE ANTIOQUIA
Nota: La competencia para la contratación de este objeto es de la Secretaría de Infraestructura, el proceso será adelantado por esta dependencia. Como el DAPARD también participa en el proceso, será entregada la VF respectiva a la Secretaría de Infraestructura para su contratación.</t>
  </si>
  <si>
    <t>CD-20-03-2017</t>
  </si>
  <si>
    <t>21192 de 02/03/2018</t>
  </si>
  <si>
    <t>S2017060109204 de 10/11/2017</t>
  </si>
  <si>
    <t>2017-SS-20-0004</t>
  </si>
  <si>
    <t>UNIVERSIDAD DE ANTIOQUIA</t>
  </si>
  <si>
    <r>
      <t xml:space="preserve">22101600 </t>
    </r>
    <r>
      <rPr>
        <sz val="10"/>
        <rFont val="Calibri"/>
        <family val="2"/>
        <scheme val="minor"/>
      </rPr>
      <t>22101502 22101511  22101509  25101601</t>
    </r>
  </si>
  <si>
    <t>ADQUISICIÓN DE MAQUINARIA Y VEHÍCULOS NUEVOS, PARA LA CONSERVACIÓN Y EL MANTENIMIENTO DE LA RED VIAL TERCIARIA Y OTRAS OBRAS DE INFRAESTRUCTURA MUNICIPALES EN EL DEPARTAMENTO DE ANTIOQUIA</t>
  </si>
  <si>
    <t>Vías de la RVT mantenidas, mejoradas, rehabilitadas y/o pavimentadas (32040201)</t>
  </si>
  <si>
    <t>Apoyo al mejoramiento y/o mantenimiento de la RVT en Antioquia</t>
  </si>
  <si>
    <t>Vías mantenidas con mantenimiento rutinario</t>
  </si>
  <si>
    <t>Mantenimiento rutinario</t>
  </si>
  <si>
    <t>SA-20-01-2018</t>
  </si>
  <si>
    <t>21231 de 16/03/2018
21232 de 16/03/2018
21241 de 20/03/2018</t>
  </si>
  <si>
    <t>Rubro: VI.9.4/1120/4-1010/320402000/000050  Vigencia:2018  Valor  $10,000,000,000
Con recursos de DEPARTAMENTO Y 55 MUNICIPIOS DE ANTIOQUIA</t>
  </si>
  <si>
    <t>Santiago Diaz Marin</t>
  </si>
  <si>
    <t>ADQUISICIÓN DE TIQUETES AÉREOS PARA LA GOBERNACIÓN DE ANTIOQUIA
Nota: La competencia para la contratación de este objeto es de la Secretaría General, el proceso será adelantado por dicha dependencia y entregado el CDP respectivo para su contratación (Centro de Costos 112000G222)</t>
  </si>
  <si>
    <t>15 meses</t>
  </si>
  <si>
    <t>FUNCIONAMIENTO</t>
  </si>
  <si>
    <t>20969 de 26/01/2018
18643 de 29/08/2017</t>
  </si>
  <si>
    <t>S2017060102139 de 22/09/2017</t>
  </si>
  <si>
    <t xml:space="preserve">Fecha de Firma del Contrato  03 de octubre de 2017  
Fecha de Inicio de Ejecución del Contrato  03 de octubre de 2017  
Plazo de Ejecución del Contrato  15 Meses
Fecha de terminación 31 de Diciembre de 2018 
NOTA: ACTUALIZACION VIGENCIA FUTURA 6000002254 de 02/08/2017 CONTRATO 4600007506 DE 2017 por $120.000.000  Necesidad 20969 de 26/01/2018 con CDP 3700010395 de 30/01/2018
</t>
  </si>
  <si>
    <t>Blanca Margarita Granda Cortes/Maria Victoria Hoyos Velasquez: Supervisor del contrato de la Secretaría General</t>
  </si>
  <si>
    <t>ADICION 1 Y PRORROGA 1 AL CONTRATO 4600006532 DE 2017 ADMINISTRACIÓN Y OPERACIÓN DE LA ESTACIÓN DE PEAJE PAJARITO EN LA VÍA PAJARITO - SAN PEDRO DE LOS MILAGROS - LA YE -  ENTRERRÍOS - SANTA ROSA DE OSOS EN EL DEPARTAMENTO DE ANTIOQUIA</t>
  </si>
  <si>
    <t xml:space="preserve">19936 de 09/01/2018
15845 de 12/01/2017
</t>
  </si>
  <si>
    <t>S2017060052841 de 21/03/2017</t>
  </si>
  <si>
    <t>THOMAS INSTRUMENTS S.A.S.</t>
  </si>
  <si>
    <t>Fecha de Firma del Contrato  27 de marzo de 2017  
Fecha de Inicio de Ejecución del Contrato  01 de abril de 2017  
Plazo de Ejecución del Contrato  9 Meses
ADICIÓN 1 con VF de 2018 Y PRORROGA 1  con fecha de 17/11/2017
Fecha de Firma de Adición 1 y Prorroga 1:  17 de noviembre de 2017. 
Valor Adicionado por $432,128,476.00
Tiempo Adicionado: 4 meses 
Nueva Fecha de terminación: 30 de abril de 2018</t>
  </si>
  <si>
    <t>Jesus Dairo Restrepo Restrepo</t>
  </si>
  <si>
    <t>93151610
93151600
93151500
80161500</t>
  </si>
  <si>
    <t>ADMINISTRACIÓN Y OPERACIÓN DE LA ESTACIÓN DE PEAJE PAJARITO EN LA VÍA PAJARITO - SAN PEDRO DE LOS MILAGROS - LA YE -  ENTRERRÍOS - SANTA ROSA DE OSOS EN EL DEPARTAMENTO DE ANTIOQUIA</t>
  </si>
  <si>
    <t>19938 de 03/01/2018</t>
  </si>
  <si>
    <t>SUMINISTRO DE PAPELERÍA, INSUMOS DE ASEO Y CAFETERÍA  
Nota: La competencia para la contratación de este objeto es de la Secretaría General, se trata de un objeto derivado de un proceso de selección de mayor cuantía que será adelantado por dicha dependencia y entregado el CDP respectivo para su contratación.</t>
  </si>
  <si>
    <t>3  meses</t>
  </si>
  <si>
    <t>Blanca Margarita Granda Cortes/Supervisión del contrato realizada por de la Secretaría General</t>
  </si>
  <si>
    <t>SUSCRIPCIÓN A LOS PERIÓDICOS MUNDO Y COLOMBIANO PARA EL DESPACHO DEL SECRETARIO
Nota: La competencia para la contratación de este objeto es de la Secretaría General, el proceso será adelantado por dicha dependencia y entregado el CDP respectivo para su contratación.</t>
  </si>
  <si>
    <t>ADQUISICION DE SERVICIOS RELACIONADOS CON LA EDICIÓN DE FORMAS, ESCRITOS, PUBLICACIONES, REVISTAS Y LIBROS, ETC ENTRE OTROS.    
Nota: La competencia para la contratación de este objeto es de la Secretaría General, el proceso será adelantado por dicha dependencia y entregado el CDP respectivo para su contratación.</t>
  </si>
  <si>
    <t>ARRENDAMIENTO DE BIENES MUEBLES E INMUEBLES PARA EL FUNCIONAMIENTO A CARGO DE LA ENTIDAD 
Nota: La competencia para la contratación de este objeto es de la Secretaría General, el proceso será adelantado por dicha dependencia y entregado el CDP respectivo para su contratación.</t>
  </si>
  <si>
    <t>MANTENIMIENTO PREVENTIVO PARA PLOTTER HP T2300 EXISTENTE EN LA SECRETARÍA DE INFRAESTRUCTURA FÏSICA, QUE COMPRENDE: LIMPIEZA INTERNA Y EXTERNA,  DESENSAMBLE COMPLETO Y LIMPIEZA DE TODOS SUS COMPONENTES,  Y CALIBRACION, Y SUMINISTRO DE PIEZAS Y ELEMENTOS QUE SE REQUIERAN.
Nota: La competencia para la contratación de este objeto es de la Secretaría General, se trata de un objeto derivado de un proceso de selección de mayor cuantía que será adelantado por dicha dependencia y entregado el CDP respectivo para su contratación.</t>
  </si>
  <si>
    <t>Blanca Margarita Granda Cortes</t>
  </si>
  <si>
    <t>MEJORAMIENTO Y CONSTRUCCIÓN DE OBRAS COMPLEMENTARIAS SOBRE EL CORREDOR VIAL CONCEPCIÓN-ALEJANDRIA (CODIGO 62AN19-1), DE LA SUBREGION ORIENTE</t>
  </si>
  <si>
    <t>Recursos de Regalías-Recursos Propios</t>
  </si>
  <si>
    <t xml:space="preserve">km de vías de la RVS mantenidas, mejoradas y/o rehabilitadas en afirmado  (31050305)
310503000
</t>
  </si>
  <si>
    <t>Aplicación de tratamiento superficial para el mantenimiento de vías de la Red Vial Secundaria en Antioquia.
Mantenimiento y mejoramiento de la RVS Antiquia</t>
  </si>
  <si>
    <t xml:space="preserve">180119001
180035001
</t>
  </si>
  <si>
    <t>Vía secundaria mejorada</t>
  </si>
  <si>
    <t>Mejoramiento de la capa de rodadura y obras de drenaje</t>
  </si>
  <si>
    <r>
      <t xml:space="preserve">18677 de 01/09/2017
</t>
    </r>
    <r>
      <rPr>
        <strike/>
        <sz val="10"/>
        <color rgb="FFFF0000"/>
        <rFont val="Arial"/>
        <family val="2"/>
      </rPr>
      <t>19152 de 10/10/2017</t>
    </r>
    <r>
      <rPr>
        <sz val="10"/>
        <rFont val="Arial"/>
        <family val="2"/>
      </rPr>
      <t xml:space="preserve">
21102 de 13/02/2018</t>
    </r>
  </si>
  <si>
    <t>LINA MARÍA CÓRDOBA DÍAZ/Interventoría Externa</t>
  </si>
  <si>
    <t>INTERVENTORIA TECNICA, ADMINISTRATIVA, AMBIENTAL, FINANCIERA Y LEGAL PARA EL MEJORAMIENTO Y CONSTRUCCIÓN DE OBRAS COMPLEMENTARIAS SOBRE EL CORREDOR VIAL CONCEPCIÓN-ALEJANDRIA (CODIGO 62AN19-1), DE LA SUBREGION ORIENTE</t>
  </si>
  <si>
    <t>5,5 meses</t>
  </si>
  <si>
    <r>
      <t xml:space="preserve">18678 de 01/09/2017
</t>
    </r>
    <r>
      <rPr>
        <strike/>
        <sz val="10"/>
        <color rgb="FFFF0000"/>
        <rFont val="Arial"/>
        <family val="2"/>
      </rPr>
      <t>19153 de 10/10/2017</t>
    </r>
    <r>
      <rPr>
        <sz val="10"/>
        <rFont val="Arial"/>
        <family val="2"/>
      </rPr>
      <t xml:space="preserve">
21103 de 13/02/2018</t>
    </r>
  </si>
  <si>
    <t>Estado del Proceso Convocado
ACTA DE CIERRE Y APERTURA DE PROPUESTAS 06-03-2018 11:07 AM
Estado del Proceso Borrador
Recursos de Regalías-Recursos Propios</t>
  </si>
  <si>
    <t>LINA MARÍA CÓRDOBA DÍAZ</t>
  </si>
  <si>
    <t xml:space="preserve">MEJORAMIENTO Y CONSTRUCCIÓN DE OBRAS COMPLEMENTARIAS SOBRE EL CORREDOR VIAL SAN JERÓNIMO-POLEAL (62AN16), DE LA SUBREGION OCCIDENTE
</t>
  </si>
  <si>
    <r>
      <t xml:space="preserve">18679 de 01/09/2017
</t>
    </r>
    <r>
      <rPr>
        <strike/>
        <sz val="10"/>
        <color rgb="FFFF0000"/>
        <rFont val="Arial"/>
        <family val="2"/>
      </rPr>
      <t xml:space="preserve">19155 de 10/10/2017
</t>
    </r>
    <r>
      <rPr>
        <sz val="10"/>
        <rFont val="Arial"/>
        <family val="2"/>
      </rPr>
      <t>21165 de 21/02/2018</t>
    </r>
  </si>
  <si>
    <t>Estado del Proceso Convocado
ACTA DE CIERRE Y APERTURA PTAS 22-03-2018 05:30 PM
RESOLUCION DE APERTURA 19-02-2018 05:47 PM
EP de 29 de noviembre de 2017 05:13 p.m.
Recursos de Regalías-Recursos Propios</t>
  </si>
  <si>
    <t>Santiago Marín Diaz/Interventoría Externa</t>
  </si>
  <si>
    <t>INTERVENTORIA TECNICA, ADMINISTRATIVA, AMBIENTAL, FINANCIERA Y LEGAL PARA EL MEJORAMIENTO Y CONSTRUCCIÓN DE OBRAS COMPLEMENTARIAS SOBRE EL CORREDOR VIAL SAN JERÓNIMO-POLEAL (62AN16), DE LA SUBREGION OCCIDENTE</t>
  </si>
  <si>
    <r>
      <t xml:space="preserve">18680 de 01/09/2017
</t>
    </r>
    <r>
      <rPr>
        <strike/>
        <sz val="10"/>
        <color rgb="FFFF0000"/>
        <rFont val="Arial"/>
        <family val="2"/>
      </rPr>
      <t>19156 de 10/10/2017</t>
    </r>
    <r>
      <rPr>
        <sz val="10"/>
        <rFont val="Arial"/>
        <family val="2"/>
      </rPr>
      <t xml:space="preserve">
21166 de 21/02/2018</t>
    </r>
  </si>
  <si>
    <t>Estado del Proceso Borrador
Recursos de Regalías-Recursos Propios</t>
  </si>
  <si>
    <t>Santiago Marín Diaz</t>
  </si>
  <si>
    <t>MEJORAMIENTO Y CONSTRUCCIÓN DE OBRAS COMPLEMENTARIAS SOBRE EL CORREDOR VIAL ALTO DEL CHUSCAL-ARMENIA (60AN08-1), DE LA SUBREGION OCCIDENTE</t>
  </si>
  <si>
    <r>
      <t xml:space="preserve">18681 de 01/09/2017
</t>
    </r>
    <r>
      <rPr>
        <strike/>
        <sz val="10"/>
        <color rgb="FFFF0000"/>
        <rFont val="Arial"/>
        <family val="2"/>
      </rPr>
      <t>19157 de 10/10/2017</t>
    </r>
    <r>
      <rPr>
        <sz val="10"/>
        <rFont val="Arial"/>
        <family val="2"/>
      </rPr>
      <t xml:space="preserve">
21167 de 21/02/2018</t>
    </r>
  </si>
  <si>
    <t>Estado del Proceso Convocado
ACTA DE CIERRE CON ANEXOS (2) 15-03-2018 11:48 AM
ACTA DE AUDIENCIA CON ANEXOS 05-03-2018 03:58 PM
Estado del Proceso Borrador
EP de , 01 de diciembre de 2017 01:02 p.m.
Recursos de Regalías-Recursos Propios</t>
  </si>
  <si>
    <t>PAULO ANDRÉS PÉREZ GIRALDO/Interventoría Externa</t>
  </si>
  <si>
    <t>INTERVENTORIA TECNICA, ADMINISTRATIVA, AMBIENTAL, FINANCIERA Y LEGAL PARA EL MEJORAMIENTO Y CONSTRUCCIÓN DE OBRAS COMPLEMENTARIAS SOBRE EL CORREDOR VIAL ALTO DEL CHUSCAL-ARMENIA (60AN08-1), DE LA SUBREGION OCCIDENTE</t>
  </si>
  <si>
    <r>
      <t xml:space="preserve">18682 de 01/09/2017
</t>
    </r>
    <r>
      <rPr>
        <strike/>
        <sz val="10"/>
        <color rgb="FFFF0000"/>
        <rFont val="Arial"/>
        <family val="2"/>
      </rPr>
      <t>19158 de 10/10/2017</t>
    </r>
    <r>
      <rPr>
        <sz val="10"/>
        <rFont val="Arial"/>
        <family val="2"/>
      </rPr>
      <t xml:space="preserve">
21168 de 21/02/2018</t>
    </r>
  </si>
  <si>
    <t>Estado del Proceso Convocado
RESOLUCION DE APERTURA 8003 09-03-2018 04:18 PM
Recursos de Regalías-Recursos Propios</t>
  </si>
  <si>
    <t xml:space="preserve">MEJORAMIENTO Y CONSTRUCCIÓN DE OBRAS COMPLEMENTARIAS SOBRE EL CORREDOR VIAL SAN FERMIN-BRICEÑO (25AN13), DE LA SUBREGION NORTE
</t>
  </si>
  <si>
    <r>
      <t xml:space="preserve">18683 de 01/09/2017
</t>
    </r>
    <r>
      <rPr>
        <strike/>
        <sz val="10"/>
        <color rgb="FFFF0000"/>
        <rFont val="Arial"/>
        <family val="2"/>
      </rPr>
      <t>19159 de 10/10/2017</t>
    </r>
    <r>
      <rPr>
        <sz val="10"/>
        <rFont val="Arial"/>
        <family val="2"/>
      </rPr>
      <t xml:space="preserve">
21169 de 21/02/2018</t>
    </r>
  </si>
  <si>
    <t>Estado del Proceso Convocado
ACTA DE CIERRE 16-03-2018 10:24 AM
AUDIENCIA PUBLICA DE RIESOS LIC-7993 05-03-2018 05:13 PM
EP de 30 de noviembre de 2017 04:26 p.m.
Recursos de Regalías-Recursos Propios</t>
  </si>
  <si>
    <t>MARIA YANET VALENCIA CEBALLOS/Interventoría Externa</t>
  </si>
  <si>
    <t>INTERVENTORIA TECNICA, ADMINISTRATIVA, AMBIENTAL, FINANCIERA Y LEGAL PARA EL MEJORAMIENTO Y CONSTRUCCIÓN DE OBRAS COMPLEMENTARIAS SOBRE EL CORREDOR VIAL SAN FERMIN-BRICEÑO (25AN13), DE LA SUBREGION NORTE</t>
  </si>
  <si>
    <r>
      <t xml:space="preserve">18684 de 01/09/2017
</t>
    </r>
    <r>
      <rPr>
        <strike/>
        <sz val="10"/>
        <color rgb="FFFF0000"/>
        <rFont val="Arial"/>
        <family val="2"/>
      </rPr>
      <t>19160 de 10/10/2017</t>
    </r>
    <r>
      <rPr>
        <sz val="10"/>
        <rFont val="Arial"/>
        <family val="2"/>
      </rPr>
      <t xml:space="preserve">
21170 de 21/02/2018 </t>
    </r>
  </si>
  <si>
    <t>Estado del Proceso Borrador
RESOLUCION APERTURA 08-03-2018 05:28 PM
Recursos de Regalías-Recursos Propios</t>
  </si>
  <si>
    <t>MARIA YANET VALENCIA CEBALLOS</t>
  </si>
  <si>
    <t xml:space="preserve">MEJORAMIENTO Y CONSTRUCCIÓN DE OBRAS COMPLEMENTARIAS SOBRE EL CORREDOR VIAL SALGAR-LA CÁMARA-LA QUIEBRA (60AN05-1), DE LA SUBREGION SUROESTE
</t>
  </si>
  <si>
    <r>
      <t xml:space="preserve">18685 de 01/09/2017
</t>
    </r>
    <r>
      <rPr>
        <strike/>
        <sz val="10"/>
        <color rgb="FFFF0000"/>
        <rFont val="Arial"/>
        <family val="2"/>
      </rPr>
      <t>19161 de 10/10/2017</t>
    </r>
    <r>
      <rPr>
        <sz val="10"/>
        <rFont val="Arial"/>
        <family val="2"/>
      </rPr>
      <t xml:space="preserve">
21171 de 21/02/2018</t>
    </r>
  </si>
  <si>
    <t>Estado del Proceso Convocado
ACTA CIERRE Y APERTURA PROPUESTAS 7990 16-03-2018 06:01 PM
ACTA DE AUDIENCIA RIESGOS LIC 7990 02-03-2018 03:54 PM
Estado del Proceso Borrador
EP de 01 de diciembre de 2017 11:16 a.m.
Recursos de Regalías-Recursos Propios</t>
  </si>
  <si>
    <t>MABEL EMILCE GARCIA BUITRAGO/Interventoría Externa</t>
  </si>
  <si>
    <t>INTERVENTORIA TECNICA, ADMINISTRATIVA, AMBIENTAL, FINANCIERA Y LEGAL PARA EL MEJORAMIENTO Y CONSTRUCCIÓN DE OBRAS COMPLEMENTARIAS SOBRE EL CORREDOR VIAL SALGAR-LA CÁMARA-LA QUIEBRA (60AN05-1), DE LA SUBREGION SUROESTE</t>
  </si>
  <si>
    <r>
      <t xml:space="preserve">18686 de 01/09/2017
</t>
    </r>
    <r>
      <rPr>
        <strike/>
        <sz val="10"/>
        <color rgb="FFFF0000"/>
        <rFont val="Arial"/>
        <family val="2"/>
      </rPr>
      <t>19162 de 10/10/2017</t>
    </r>
    <r>
      <rPr>
        <sz val="10"/>
        <rFont val="Arial"/>
        <family val="2"/>
      </rPr>
      <t xml:space="preserve">
21173 de 21/02/2018</t>
    </r>
  </si>
  <si>
    <t>Estado del Proceso Convocado
RESOLUCION APERTURA PROCESO 7997 09-03-2018 04:10 PM
Recursos de Regalías-Recursos Propios</t>
  </si>
  <si>
    <t>MABEL EMILCE GARCIA BUITRAGO</t>
  </si>
  <si>
    <t>MEJORAMIENTO Y CONSTRUCCIÓN DE OBRAS COMPLEMENTARIAS SOBRE EL CORREDOR VIAL SONSÓN-LA QUIEBRA-NARIÑO (56AN10), DE LA SUBREGION ORIENTE</t>
  </si>
  <si>
    <r>
      <t xml:space="preserve">18687 de 01/09/2017
</t>
    </r>
    <r>
      <rPr>
        <strike/>
        <sz val="10"/>
        <color rgb="FFFF0000"/>
        <rFont val="Arial"/>
        <family val="2"/>
      </rPr>
      <t>19163 de 10/10/2017</t>
    </r>
    <r>
      <rPr>
        <sz val="10"/>
        <rFont val="Arial"/>
        <family val="2"/>
      </rPr>
      <t xml:space="preserve">
21104 de 13/02/2018</t>
    </r>
  </si>
  <si>
    <t>MARCO ALFONSO GOMEZ PUCHE/Interventoría Externa</t>
  </si>
  <si>
    <t>INTERVENTORIA TECNICA, ADMINISTRATIVA, AMBIENTAL, FINANCIERA Y LEGAL PARA EL MEJORAMIENTO Y CONSTRUCCIÓN DE OBRAS COMPLEMENTARIAS SOBRE EL CORREDOR VIAL SONSÓN-LA QUIEBRA-NARIÑO (56AN10), DE LA SUBREGION ORIENTE</t>
  </si>
  <si>
    <r>
      <t xml:space="preserve">18688 de 01/09/2017
</t>
    </r>
    <r>
      <rPr>
        <strike/>
        <sz val="10"/>
        <color rgb="FFFF0000"/>
        <rFont val="Arial"/>
        <family val="2"/>
      </rPr>
      <t>19164 de 10/10/2017</t>
    </r>
    <r>
      <rPr>
        <sz val="10"/>
        <rFont val="Arial"/>
        <family val="2"/>
      </rPr>
      <t xml:space="preserve">
21105 de 13/02/2018</t>
    </r>
  </si>
  <si>
    <t>Estado del Proceso Convocado
ACTA DE CIERRE 7998 05-03-2018 11:42 AM
RESOLUCION DE APERTURA 2018060023871 19-02-2018 05:55 PM
Estado del Proceso Borrador
Recursos de Regalías-Recursos Propios</t>
  </si>
  <si>
    <t>MARCO ALFONSO GOMEZ PUCHE</t>
  </si>
  <si>
    <t xml:space="preserve">MEJORAMIENTO Y CONSTRUCCIÓN DE OBRAS COMPLEMENTARIAS SOBRE EL CORREDOR VIAL LA QUIEBRA-ARGELIA (56AN10-1), DE LA SUBREGION ORIENTE
</t>
  </si>
  <si>
    <r>
      <t xml:space="preserve">18689 de 01/09/2017
</t>
    </r>
    <r>
      <rPr>
        <strike/>
        <sz val="10"/>
        <color rgb="FFFF0000"/>
        <rFont val="Arial"/>
        <family val="2"/>
      </rPr>
      <t>19165 de 10/10/2017
19166 de 10/10/2017</t>
    </r>
    <r>
      <rPr>
        <sz val="10"/>
        <rFont val="Arial"/>
        <family val="2"/>
      </rPr>
      <t xml:space="preserve">
21106 de 13/02/2018</t>
    </r>
  </si>
  <si>
    <t>DAVID CALLEJAS SAULE/Interventoría Externa</t>
  </si>
  <si>
    <t>INTERVENTORIA TECNICA, ADMINISTRATIVA, AMBIENTAL, FINANCIERA Y LEGAL PARA EL MEJORAMIENTO Y CONSTRUCCIÓN DE OBRAS COMPLEMENTARIAS SOBRE EL CORREDOR VIAL LA QUIEBRA-ARGELIA (56AN10-1), DE LA SUBREGION ORIENTE</t>
  </si>
  <si>
    <r>
      <t xml:space="preserve">18690 de 01/09/2017
</t>
    </r>
    <r>
      <rPr>
        <strike/>
        <sz val="10"/>
        <color rgb="FFFF0000"/>
        <rFont val="Arial"/>
        <family val="2"/>
      </rPr>
      <t>19167 de 10/10/2017</t>
    </r>
    <r>
      <rPr>
        <sz val="10"/>
        <rFont val="Arial"/>
        <family val="2"/>
      </rPr>
      <t xml:space="preserve">
21107 de 13/02/2018</t>
    </r>
  </si>
  <si>
    <t>Estado del Proceso Convocado
ACTAPERTURA 06-03-2018 03:36 PM
RESOLUCION DE APERTURA 19-02-2018 05:40 PM
Estado del Proceso Borrador
Recursos de Regalías-Recursos Propios</t>
  </si>
  <si>
    <t>DAVID CALLEJAS SAULE</t>
  </si>
  <si>
    <t>MEJORAMIENTO Y CONSTRUCCIÓN DE OBRAS COMPLEMENTARIAS SOBRE EL CORREDOR VIAL COCORNÁ - EL RAMAL (GRANADA)(60AN17-1), DE LA SUBREGION ORIENTE</t>
  </si>
  <si>
    <r>
      <t xml:space="preserve">19722 de 28/11/2017
</t>
    </r>
    <r>
      <rPr>
        <strike/>
        <sz val="10"/>
        <color rgb="FFFF0000"/>
        <rFont val="Arial"/>
        <family val="2"/>
      </rPr>
      <t>19838 de 30/11/2017</t>
    </r>
    <r>
      <rPr>
        <sz val="10"/>
        <rFont val="Arial"/>
        <family val="2"/>
      </rPr>
      <t xml:space="preserve">
21174 de 21/02/2018</t>
    </r>
  </si>
  <si>
    <t>Estado del Proceso Convocado
ACTA DE CIERRE Y APERTURA DE PROPUESTAS LIC-7993 15-03-2018 11:35 AM
ACTA DE AUDIENCIA DE RIESGOS LIC-7993 02-03-2018 03:47 PM
Estado del Proceso Borrador
Recursos de Regalías-Recursos Propios</t>
  </si>
  <si>
    <t>IVAN DARIO DE VARGAS CABARCAS/Interventoría Externa</t>
  </si>
  <si>
    <t>INTERVENTORIA TECNICA, ADMINISTRATIVA, AMBIENTAL, FINANCIERA Y LEGAL PARA EL MEJORAMIENTO Y CONSTRUCCIÓN DE OBRAS COMPLEMENTARIAS SOBRE EL CORREDOR VIAL COCORNÁ - EL RAMAL (GRANADA)(60AN17-1), DE LA SUBREGION ORIENTE</t>
  </si>
  <si>
    <r>
      <t xml:space="preserve">19723 de 28/11/2017
</t>
    </r>
    <r>
      <rPr>
        <strike/>
        <sz val="10"/>
        <color rgb="FFFF0000"/>
        <rFont val="Arial"/>
        <family val="2"/>
      </rPr>
      <t>19839 de 30/11/2017</t>
    </r>
    <r>
      <rPr>
        <sz val="10"/>
        <rFont val="Arial"/>
        <family val="2"/>
      </rPr>
      <t xml:space="preserve">
21175 de 21/02/2018</t>
    </r>
  </si>
  <si>
    <t>Estado del Proceso Convocado
RESOLUCION DE APERTURA 8004  09-03-2018 04:50 PM
Recursos de Regalías-Recursos Propios</t>
  </si>
  <si>
    <t>IVAN DARIO DE VARGAS CABARCAS</t>
  </si>
  <si>
    <t>MEJORAMIENTO Y CONSTRUCCIÓN DE OBRAS COMPLEMENTARIAS SOBRE EL CORREDOR VIAL SOFIA-YOLOMBÓ (62AN23), DE LA SUBREGION NORDESTE</t>
  </si>
  <si>
    <r>
      <t xml:space="preserve">18693 de 01/09/2017
</t>
    </r>
    <r>
      <rPr>
        <strike/>
        <sz val="10"/>
        <color rgb="FFFF0000"/>
        <rFont val="Arial"/>
        <family val="2"/>
      </rPr>
      <t>19170 de 10/10/2017</t>
    </r>
    <r>
      <rPr>
        <sz val="10"/>
        <rFont val="Arial"/>
        <family val="2"/>
      </rPr>
      <t xml:space="preserve">
21108 de 13/02/2018
21109 de 13/02/2018</t>
    </r>
  </si>
  <si>
    <t>OSCAR IVAN OSORIO PELAEZ/Interventoría Externa</t>
  </si>
  <si>
    <t>INTERVENTORIA TECNICA, ADMINISTRATIVA, AMBIENTAL, FINANCIERA Y LEGAL PARA EL MEJORAMIENTO Y CONSTRUCCIÓN DE OBRAS COMPLEMENTARIAS SOBRE EL CORREDOR VIAL SOFIA-YOLOMBÓ (62AN23), DE LA SUBREGION NORDESTE</t>
  </si>
  <si>
    <r>
      <t xml:space="preserve">18694 de 01/09/2017
</t>
    </r>
    <r>
      <rPr>
        <strike/>
        <sz val="10"/>
        <color rgb="FFFF0000"/>
        <rFont val="Arial"/>
        <family val="2"/>
      </rPr>
      <t>19171 de 10/10/2017</t>
    </r>
    <r>
      <rPr>
        <sz val="10"/>
        <rFont val="Arial"/>
        <family val="2"/>
      </rPr>
      <t xml:space="preserve">
21110 de 13/02/2018</t>
    </r>
  </si>
  <si>
    <t>Estado del Proceso Convocado
ACTA DE CIERRE Y APERTURA DE PROPUESTAS 7999 06-03-2018 03:33 PM
RESOLUCION APERTURA 2018060023870 19-02-2018 06:04 PM
Estado del Proceso Borrador
Recursos de Regalías-Recursos Propios</t>
  </si>
  <si>
    <t>OSCAR IVAN OSORIO PELAEZ</t>
  </si>
  <si>
    <t> 95111601</t>
  </si>
  <si>
    <r>
      <t xml:space="preserve">CONVENIO PARA LA ENTREGA DE LOS RECURSOS PROVENIENTES POR LA VENTA DE ISAGEN AL DEPARTAMENTO DE ANTIOQUIA, PARA LA CONSTRUCCION DE CICLOINFRAESTRUCTURA EN LAS SUBREGIONES DE URABA, OCCIDENTE Y AREA METROPOLITANA </t>
    </r>
    <r>
      <rPr>
        <sz val="10"/>
        <color rgb="FFFF0000"/>
        <rFont val="Calibri"/>
        <family val="2"/>
        <scheme val="minor"/>
      </rPr>
      <t>DEL VALLE DE ABURRA</t>
    </r>
    <r>
      <rPr>
        <sz val="10"/>
        <rFont val="Calibri"/>
        <family val="2"/>
        <scheme val="minor"/>
      </rPr>
      <t xml:space="preserve"> DEL DEPARTAMENTO DE ANTIOQUIA</t>
    </r>
  </si>
  <si>
    <t>Recursos de Isagen</t>
  </si>
  <si>
    <t xml:space="preserve">km ciclo-vías, senderos peatonales y/o moto-rutas construidos (31050701)
</t>
  </si>
  <si>
    <t>Construcción de cicloinfraestructura en subregiones del Departamento de Antioquia</t>
  </si>
  <si>
    <t>180127
BPIN 2017003050010</t>
  </si>
  <si>
    <t>Construcción de ciclovías</t>
  </si>
  <si>
    <t xml:space="preserve">Gestíon y adquisición de predios; señalización y semaforos, plan manejo de transito, obras hidrosanitarias, estructuras de concreto, estructuras de pavimento y paisajismo.  
</t>
  </si>
  <si>
    <t>RE-20-26-2017</t>
  </si>
  <si>
    <r>
      <t xml:space="preserve">21053 de 06/02/2018 
</t>
    </r>
    <r>
      <rPr>
        <strike/>
        <sz val="10"/>
        <color rgb="FFFF0000"/>
        <rFont val="Arial"/>
        <family val="2"/>
      </rPr>
      <t>21015 de 02/02/2018</t>
    </r>
  </si>
  <si>
    <t>S2017060109419 de 10/11/2017</t>
  </si>
  <si>
    <t>2017-AS-20-0025</t>
  </si>
  <si>
    <t>INSTITUTO DEPARTAMENTAL DE DEPORTES DE ANTIOQUIA
Indeportes Antioquia</t>
  </si>
  <si>
    <t>Fecha de Firma del Contrato 10 de noviembre de 2017
Fecha de Inicio de Ejecución del Contrato 01 de febrero de 2018
Plazo de Ejecución del Contrato 13 Meses</t>
  </si>
  <si>
    <t>Leticia Omaira Hoyos Zuluaga</t>
  </si>
  <si>
    <t xml:space="preserve">CONVENIO DE COOPERACIÓN PARA LA ENTREGA DE RECURSOS PROVENIENTES DE LA VENTA DE ISAGEN PARA REALIZAR LA CONSTRUCCION DE PASEOS URBANOS DE MALECON TURISTICO ETAPA 1 EN LOS BARRIOS SANTAFE Y LA PLAYA DEL MUNICIPIO DE TURBO
</t>
  </si>
  <si>
    <t>otros espacios públicos (muelles, malecones, entre otros) construidos y/o mantenidos (31050603)</t>
  </si>
  <si>
    <t>Construcción de paseos urbanos de malecón, Etapa 1 en los Barrios Santafe y La Playa de Turbo Antioquia</t>
  </si>
  <si>
    <t>180128
BPIN 2017003050012</t>
  </si>
  <si>
    <t>Malecón construido
Vía urbana pavimentada</t>
  </si>
  <si>
    <t>Construcción de andenes, obras de drenaje, pavimentación de vía y obras urbanisticas.</t>
  </si>
  <si>
    <t>RE-20-27-2017</t>
  </si>
  <si>
    <r>
      <t xml:space="preserve">21052 de 06/02/2018
</t>
    </r>
    <r>
      <rPr>
        <strike/>
        <sz val="10"/>
        <color rgb="FFFF0000"/>
        <rFont val="Arial"/>
        <family val="2"/>
      </rPr>
      <t>21014 de 02/02/2018</t>
    </r>
  </si>
  <si>
    <t>2017-AS-20-0026</t>
  </si>
  <si>
    <r>
      <t xml:space="preserve">MEJORAMIENTO DE VIAS SECUNDARIAS EN LA SUBREGION ORIENTE DE ANTIOQUIA CON RECURSOS PROVENIENTES DE LA ENAGENACION DE ISAGEN PARA LA VIA  LA AURORA - SONADORA DEL </t>
    </r>
    <r>
      <rPr>
        <sz val="10"/>
        <rFont val="Arial"/>
        <family val="2"/>
      </rPr>
      <t>MUNICIPIO DE GUATAPE</t>
    </r>
  </si>
  <si>
    <t xml:space="preserve">5 MESES </t>
  </si>
  <si>
    <t>km de vías de la RVS mantenidas, mejoradas y/o rehabilitadas en afirmado 
(31050305)
310503000</t>
  </si>
  <si>
    <t>Mejoramiento de vías secundarias en la subregión Oriente de Antioquia</t>
  </si>
  <si>
    <t>Vías secundarias mejoradas</t>
  </si>
  <si>
    <t>Construcción de obras de drenaje
Mejoramiento de la capa de rodadura
Señalización de los tramos a intervenir</t>
  </si>
  <si>
    <r>
      <rPr>
        <strike/>
        <sz val="10"/>
        <color rgb="FFFF0000"/>
        <rFont val="Arial"/>
        <family val="2"/>
      </rPr>
      <t>21032 de 06/02/2018</t>
    </r>
    <r>
      <rPr>
        <sz val="10"/>
        <rFont val="Arial"/>
        <family val="2"/>
      </rPr>
      <t xml:space="preserve">
21087 de 12/02/2018</t>
    </r>
  </si>
  <si>
    <t>Estado del Proceso Convocado
RESOLUSION APERTURA 8118 16-03-2018 04:21 PM</t>
  </si>
  <si>
    <t>Luis Eduardo Tobón Cardona/Interventoría Externa contratada por INVIAS</t>
  </si>
  <si>
    <t>72141003
72141104
72141106</t>
  </si>
  <si>
    <t xml:space="preserve">MEJORAMIENTO DE VIAS SECUNDARIAS EN LA SUBREGION ORIENTE DE ANTIOQUIA CON RECURSOS PROVENIENTES DE LA ENAJENACION DE ISAGEN EN LA VIA  EL PEÑOL- SAN VICENTE DEL MUNICIPIO DE EL PEÑOL </t>
  </si>
  <si>
    <t>7 MESES</t>
  </si>
  <si>
    <t>3837980 3837982</t>
  </si>
  <si>
    <t>km de vías de la RVS mantenidas, mejoradas y/o rehabilitadas en afirmado 
(31050305)
310503001</t>
  </si>
  <si>
    <t>21083 de 12/02/2018</t>
  </si>
  <si>
    <t>Estado del Proceso Convocado
ADENDA No 1 CRONOGRAMA 13-03-2018 06:28 PM:
Publicación del Informe de Evaluación 23 de abril de 2018.
RESOLUCION DE APERTURA 05-03-2018 10:48 PM</t>
  </si>
  <si>
    <t xml:space="preserve">MEJORAMIENTO DE VIAS SECUNDARIAS EN LA SUBREGION ORIENTE DE ANTIOQUIA CON RECURSOS PROVENIENTES DE LA ENAJENACION DE ISAGEN EN LAS VIAS  ALEJANDRIA- EL BIZCOCHO  Y LA PALMA - EL VERTEDERO DEL MUNICIPIO DE SAN RAFAEL 
</t>
  </si>
  <si>
    <t>3837980 3837983</t>
  </si>
  <si>
    <t>km de vías de la RVS mantenidas, mejoradas y/o rehabilitadas en afirmado 
(31050305)
310503002</t>
  </si>
  <si>
    <t>21084 de 12/02/2018</t>
  </si>
  <si>
    <t>Estado del Proceso Convocado
 3 RESOLUCIÓN DE APERTURA 16-03-2018 05:46 PM</t>
  </si>
  <si>
    <r>
      <t xml:space="preserve">MEJORAMIENTO DE VIAS SECUNDARIAS EN LA SUBREGION ORIENTE DE ANTIOQUIA CON RECURSOS PROVENIENTES DE LA ENAGENACION DE ISAGEN PARA LA VIA  MARINILLA- EL SANTUARIO DEL </t>
    </r>
    <r>
      <rPr>
        <sz val="10"/>
        <rFont val="Arial"/>
        <family val="2"/>
      </rPr>
      <t xml:space="preserve">MUNICIPIO DE </t>
    </r>
    <r>
      <rPr>
        <sz val="10"/>
        <color rgb="FFFF0000"/>
        <rFont val="Arial"/>
        <family val="2"/>
      </rPr>
      <t xml:space="preserve">EL </t>
    </r>
    <r>
      <rPr>
        <sz val="10"/>
        <rFont val="Arial"/>
        <family val="2"/>
      </rPr>
      <t>SANTUARIO</t>
    </r>
  </si>
  <si>
    <t>21033 de 06/02/2018</t>
  </si>
  <si>
    <t>Estado del Proceso Convocado
RESOLUCION DE APERTURA 8124 16-03-2018 05:14 PM</t>
  </si>
  <si>
    <t xml:space="preserve">MEJORAMIENTO DE VIAS SECUNDARIAS EN LA SUBREGION ORIENTE DE ANTIOQUIA CON RECURSOS PROVENIENTES DE LA ENAGENACION DE ISAGEN PARA LA VIA SAN ROQUE - EL VERTEDERO DEL MUNICIPIO DE SAN ROQUE </t>
  </si>
  <si>
    <t xml:space="preserve">7 MESES </t>
  </si>
  <si>
    <t>21035 de 06/02/2018</t>
  </si>
  <si>
    <t>Estado del Proceso Convocado
RESOLUCION DE APERTURA 05-03-2018 10:42 PM</t>
  </si>
  <si>
    <t>MEJORAMIENTO DE VIAS SECUNDARIAS EN VARIAS SUBREGIONES DE ANTIOQUIA CON RECURSOS PROVENIENTES DE LA ENAGENACION DE ISAGEN PARA LA  VIA  ARMENIA - ALTO EL CHUSCAL DEL MUNICIPIO DE ARMENIA EN LA SUBREGION OCCIDENTE DE ANTIOQUIA</t>
  </si>
  <si>
    <t>Mejoramiento de vías secundarias en varias subregiones de Antioquia</t>
  </si>
  <si>
    <t>21037 de 06/02/2018</t>
  </si>
  <si>
    <t>Estado del Proceso Convocado
ACTA DE CIERRE Y APERTURA DE PROPUESTAS 8114  22-03-2018 03:50 PM
RESOLUCION APERTURA 2018060026414 - 8114  05-03-2018 09:12 PM</t>
  </si>
  <si>
    <t>MEJORAMIENTO DE VIAS SECUNDARIAS EN VARIAS SUBREGIONES DE ANTIOQUIA CON RECURSOS PROVENIENTES DE LA ENAGENACION DE ISAGEN PARA LA  VIA  CAICEDO - LA USA  DEL MUNICIPIO DE CAICEDO EN LA SUBREGION OCCIDENTE DE ANTIOQUIA</t>
  </si>
  <si>
    <t>5 MESES</t>
  </si>
  <si>
    <t>21038 de 06/02/2018</t>
  </si>
  <si>
    <t>Estado del Proceso Convocado
RESOLUSION APERTURA PROCESO 8116 16-03-2018 03:29 PM</t>
  </si>
  <si>
    <t>MEJORAMIENTO DE VIAS SECUNDARIAS EN VARIAS SUBREGIONES DE ANTIOQUIA CON RECURSOS PROVENIENTES DE LA ENAGENACION DE ISAGEN PARA LA VIA CAÑAS GORDAS - FRONTINO DEL MUNICIPIO DE FRONTINO EN LA SUBREGION OCCIDENTE DE ANTIOQUIA</t>
  </si>
  <si>
    <t>21039 de 06/02/2018</t>
  </si>
  <si>
    <t>Suspendido</t>
  </si>
  <si>
    <r>
      <rPr>
        <sz val="8"/>
        <color rgb="FFFF0000"/>
        <rFont val="Calibri"/>
        <family val="2"/>
        <scheme val="minor"/>
      </rPr>
      <t>AVISO SUSPENSIÓN
22-02-2018 02:17 PM</t>
    </r>
    <r>
      <rPr>
        <sz val="8"/>
        <rFont val="Calibri"/>
        <family val="2"/>
        <scheme val="minor"/>
      </rPr>
      <t xml:space="preserve">
De: MARYI YAMILE ZULUAGA GARCES 
Enviado el: jueves, 22 de febrero de 2018 10:15 a. m.
Para: DIANA VELEZ BETANCUR &lt;Diana.Velez@antioquia.gov.co&gt;
CC: RODRIGO ECHEVERRY OCHOA &lt;rodrigo.echeverry@antioquia.gov.co&gt;
Asunto: INFORMACION PARA CREACION DE NECESIDAD
Envio archivo adjunto con informacion para creacion de necesidad convenio Municipio de Concepcion y la anulacion de CDP 3500039455 convenio Municipio de Frontino
</t>
    </r>
  </si>
  <si>
    <t>MEJORAMIENTO DE VIAS SECUNDARIAS EN VARIAS SUBREGIONES DE ANTIOQUIA CON RECURSOS PROVENIENTES DE LA ENAGENACION DE ISAGEN PARA LA VIA  HELICONIA - ALTO EL CHUSCAL DEL MUNICIPIO DE HELICONIA EN LA SUBREGION OCCIDENTE DE ANTIOQUIA</t>
  </si>
  <si>
    <t>21040 de 06/02/2018</t>
  </si>
  <si>
    <t>Estado del Proceso Convocado
ADENDA No 1 CRONOGRAMA 13-03-2018 06:31 PM: 
Entrega de propuestas – Cierre 22 de marzo de 2018 a las 14:30 horas.
RESOLUCION DE APERTURA 05-03-2018 10:55 PM</t>
  </si>
  <si>
    <t>MEJORAMIENTO DE VIAS SECUNDARIAS EN VARIAS SUBREGIONES DE ANTIOQUIA CON RECURSOS PROVENIENTES DE LA ENAGENACION DE ISAGEN PARA LA VIA   ABRIAQUI - FRONTINO DEL MUNICIPIO DE FRONTINO EN LA SUBREGION OCCIDENTE DE ANTIOQUIA</t>
  </si>
  <si>
    <t>21036 de 06/02/2018</t>
  </si>
  <si>
    <t>Estado del Proceso Convocado
RESOLUCION DE APERTURA 8121 16-03-2018 06:01 PM</t>
  </si>
  <si>
    <t>MEJORAMIENTO DE VIAS TERCIARIAS CON RECURSOS PROVENIENTES DE LA ENAGENACION DE ISAGEN EN LA SUBREGIÓN ORIENTE DE ANTIOQUIA PARA LAS VIAS CHAPARRAL - JUAN XXIII  Y  LAS HOJAS - RIO ABAJO, Y EN VARIAS SUBREGIONES DE ANTIOQUIA PARA LA VÍA CORAL - SANTA RITA CHAPARRAL DEL MUNICIPIO DE SAN VICENTE</t>
  </si>
  <si>
    <t xml:space="preserve">Vías de la RVT mantenidas, mejoradas, rehabilitadas y/o pavimentadas
(32040201)
320402000 </t>
  </si>
  <si>
    <t>Mejoramiento de vías terciarias en la subregión Oriente de Antioquia
Mejoramiento de vías terciarias en varias subregiones de Antioquia</t>
  </si>
  <si>
    <t xml:space="preserve">180124
180129
</t>
  </si>
  <si>
    <t>Vías terciarias mejoradas</t>
  </si>
  <si>
    <t>21042 de 06/02/2018
21061 de 07/02/2018</t>
  </si>
  <si>
    <t>Estado del Proceso Convocado
RESOLUCION DE APERTURA 16-03-2018 02:38 PM</t>
  </si>
  <si>
    <t>MEJORAMIENTO DE VIAS TERCIARIAS EN LA SUBREGION DE ORIENTE DE ANTIOQUIA CON RECURSOS PROVENIENTES DE LA ENAGENACION DE ISAGEN PARA LAS LAS VIAS GARRIDO - TOLDAS Y MOSQUITA - CARMIN - TOLDAS DEL MUNICIPIO DE GUARNE</t>
  </si>
  <si>
    <t>Mejoramiento de vías terciarias en la subregión Oriente de Antioquia</t>
  </si>
  <si>
    <t>21043 de 06/02/2018</t>
  </si>
  <si>
    <t>Estado del Proceso Convocado
RESOLUCION DE APERTURA 8119 16-03-2018 06:08 PM</t>
  </si>
  <si>
    <r>
      <t xml:space="preserve">MEJORAMIENTO DE VIAS TERCIARIAS EN LA SUBREGION DE ORIENTE DE ANTIOQUIA CON RECURSOS PROVENIENTES DE LA ENAGENACION DE ISAGEN PARA LA VIA EL CARMEN-MARINILLA  DEL MUNICIPIO DEL CARMEN </t>
    </r>
    <r>
      <rPr>
        <sz val="10"/>
        <color rgb="FFFF0000"/>
        <rFont val="Calibri"/>
        <family val="2"/>
        <scheme val="minor"/>
      </rPr>
      <t>DE VIBORAL</t>
    </r>
  </si>
  <si>
    <t>21044 de 06/02/2018</t>
  </si>
  <si>
    <t>MEJORAMIENTO DE VIAS TERCIARIAS EN LA SUBREGION DE ORIENTE DE ANTIOQUIA CON RECURSOS PROVENIENTES DE LA ENAJENACION DE ISAGEN EN LAS VIAS  RANCHO TRISTE-SAN JOSE, SAN JOSE-NAZARETH, TABACAL ALTO - SAN JOSE Y LA LUCHA-SAN NICOLAS DEL MUNICIPIO DE LA CEJA</t>
  </si>
  <si>
    <t>Vías de la RVT mantenidas, mejoradas, rehabilitadas y/o pavimentadas
(32040201)
320402001</t>
  </si>
  <si>
    <t>21085 de 12/02/2018</t>
  </si>
  <si>
    <t>Estado del Proceso Convocado
RESOLUCION APERTURA 8108 16-03-2018 05:39 PM</t>
  </si>
  <si>
    <t xml:space="preserve">MEJORAMIENTO DE VIAS TERCIARIAS EN LA SUBREGION DE ORIENTE DE ANTIOQUIA CON RECURSOS PROVENIENTES DE LA ENAJENACION DE ISAGEN EN LA VIA  EL SANTUARIO- EL PEÑOL  DEL MUNICIPIO DEL SANTUARIO
</t>
  </si>
  <si>
    <t>Vías de la RVT mantenidas, mejoradas, rehabilitadas y/o pavimentadas
(32040201)
320402002</t>
  </si>
  <si>
    <t>21086 de 12/02/2018</t>
  </si>
  <si>
    <t>Estado del Proceso Convocado
RESOLUCION APERTURA-8106- 2018060026416 05-03-2018 09:05 PM</t>
  </si>
  <si>
    <t>MEJORAMIENTO DE VIAS TERCIARIAS EN LA SUBREGION DE ORIENTE DE ANTIOQUIA CON RECURSOS PROVENIENTES DE LA ENAGENACION DE ISAGEN PARA  LA VIA GALILEA-SANTA ANA DEL MUNICIPIO DE GRANADA</t>
  </si>
  <si>
    <t>21045 de 06/02/2018</t>
  </si>
  <si>
    <t>Estado del Proceso Convocado
Resolución Apertura LIC 8126 05-03-2018 09:29 PM</t>
  </si>
  <si>
    <t>MEJORAMIENTO DE VIAS TERCIARIAS EN LA SUBREGION DE ORIENTE DE ANTIOQUIA CON RECURSOS PROVENIENTES DE LA ENAGENACION DE ISAGEN PARA LAS VIAS LA PIEDRA-QUEBRADA ARRIBA Y CAZADIANA-LA PAVA DEL MUNICIPIO DE GUATAPE</t>
  </si>
  <si>
    <t>21046 de 06/02/2018</t>
  </si>
  <si>
    <t>Estado del Proceso Convocado
3 8115 RESOLUCION 2018060030232 16-03-2018 03:35 PM</t>
  </si>
  <si>
    <t>MEJORAMIENTO DE VIAS TERCIARIAS EN VARIAS SUBREGIONES DE ANTIOQUIA CON RECURSOS PROVENIENTES DE LA ENAGENACION DE ISAGEN  PARA LA VIA  ANZA-GUINTAR DEL MUNICIPIO DE ANZA  EN LA SUBREGION OCCIDENTE DE ANTIOQUIA</t>
  </si>
  <si>
    <t>Mejoramiento de vías terciarias en varias subregiones de Antioquia</t>
  </si>
  <si>
    <t>21050 de 06/02/2018</t>
  </si>
  <si>
    <t>Estado del Proceso Convocado
RESOLUCION DE APERTURA PROCESO 8120 16-03-2018 04:34 PM</t>
  </si>
  <si>
    <t>MEJORAMIENTO DE VIAS TERCIARIAS EN VARIAS SUBREGIONES DE ANTIOQUIA CON RECURSOS PROVENIENTES DE LA ENAGENACION DE ISAGEN PARA LA VIA  URRAO-LA ENCARNACION  DEL MUNICIPIO DE URRAO  EN LA SUBREGION SUROESTE  DE ANTIOQUIA</t>
  </si>
  <si>
    <t>21051 de 06/02/2018</t>
  </si>
  <si>
    <t>Estado del Proceso Convocado
RESOLUCION DE APERTURA LIC-8113 16-03-2018 02:06 PM</t>
  </si>
  <si>
    <t>MEJORAMIENTO DE VIAS SECUNDARIAS EN LA SUBREGION ORIENTE DE ANTIOQUIA CON RECURSOS PROVENIENTES DE LA ENAJENACION DE ISAGEN EN LA VIA  SAN VICENTE - CONCEPCION DEL MUNICIPIO DE SAN VICENTE</t>
  </si>
  <si>
    <t>MEJORAMIENTO DE VIAS SECUNDARIAS EN LA SUBREGION ORIENTE DE ANTIOQUIA CON RECURSOS PROVENIENTES DE LA ENAJENACION DE ISAGEN EN LA VIA  CONCEPCION - SAN VICENTE DEL MUNICIPIO DE CONCEPCION</t>
  </si>
  <si>
    <t xml:space="preserve">MEJORAMIENTO DE VIAS SECUNDARIAS EN VARIAS SUBREGIONES DE ANTIOQUIA CON RECURSOS PROVENIENTES DE LA ENAGENACION DE ISAGEN PARA LA VIA CONCEPCION - BARBOSA DEL MUNICIPIO DE CONCEPCION
</t>
  </si>
  <si>
    <t>21034 de 06/02/2018</t>
  </si>
  <si>
    <t>Estado del Proceso Convocado
RES APERTURA LIC 8137 No 2018060030216 16-03-2018 04:14 PM</t>
  </si>
  <si>
    <t>MEJORAMIENTO DE VIAS SECUNDARIAS EN VARIAS SUBREGIONES DE ANTIOQUIA CON RECURSOS PROVENIENTES DE LA ENAGENACION DE ISAGEN PARA LA  VIA  PUEBLORICO- JERICO DEL MUNICIPIO DE PUEBLORICO EN LA SUBREGION SUROESTE DE ANTIOQUIA</t>
  </si>
  <si>
    <t>21041 de 06/02/2018</t>
  </si>
  <si>
    <t xml:space="preserve">MEJORAMIENTO DE VIAS TERCIARIAS CON RECURSOS PROVENIENTES DE LA ENAJENACION DE ISAGEN EN LA SUBREGIÓN ORIENTE DE ANTIOQUIA EN LAS VIAS  BELEN-MARINILLA, EL SANTUARIO-GRANADA, Y EN VARIAS SUBREGIONES DE ANTIOQUIA EN LAS VÍAS LAS MERCEDES-CHAGUALO Y PRIMAVERA-LOS CABUYOS DEL MUNICIPIO DE MARINILLA </t>
  </si>
  <si>
    <t xml:space="preserve">MEJORAMIENTO DE VIAS TERCIARIAS EN LA SUBREGION DE ORIENTE DE ANTIOQUIA CON RECURSOS PROVENIENTES DE LA ENAJENACION DE ISAGEN EN LAS VIAS EL CHUSCAL-PONTEZUELA, CHUSCAL-PANTANILLO Y AMAPOLA-NAZARETH DEL MUNICIPIO DE EL RETIRO </t>
  </si>
  <si>
    <t xml:space="preserve">MEJORAMIENTO DE VIAS TERCIARIAS CON RECURSOS PROVENIENTES DE LA ENAGENACION DE ISAGEN EN LA SUBREGIÓN ORIENTE DE ANTIOQUIA EN LA VIA CRISTO REY - EL ROSAL, Y EN VARIAS SUBREGIONES DE ANTIOQUIA PARA LAS VÍAS LA AMALITA - LAS DELICIAS, UDEM - CANAAN, COMPLEX - TORRES AEROPUERTO Y CAPIRO - PONTEZUELA DEL MUNICIPIO DE RIONEGRO </t>
  </si>
  <si>
    <t>3837980 3837984</t>
  </si>
  <si>
    <t>MEJORAMIENTO DE VIAS TERCIARIAS EN VARIAS SUBREGIONES DE ANTIOQUIA CON RECURSOS PROVENIENTES DE LA ENAGENACION DE ISAGEN PARA  LA VIA  ANILLO VIAL LAS LOMAS-LA RAYA-EL PARAISO DE YONDO  DEL MUNICIPIO DE YONDO  EN LA SUBREGION MAGDALENA MEDIO  DE ANTIOQUIA</t>
  </si>
  <si>
    <t>21049 de 06/02/2018</t>
  </si>
  <si>
    <t>MEJORAMIENTO DE VIAS TERCIARIAS EN VARIAS SUBREGIONES DE ANTIOQUIA CON RECURSOS PROVENIENTES DE LA ENAGENACION DE ISAGEN PARA LA VIA  AUTOPISTA-AQUITANIA  DEL MUNICIPIO DE SAN FRANCISCO</t>
  </si>
  <si>
    <t>21047 de 06/02/2018</t>
  </si>
  <si>
    <t>El 12/02/2018 se solicita la ANULACION DE CDP 3500039444 asociado a la necesidad 21047 de 06/02/2018, ya que el proyecto requiere VF 2019 porque el plazo de ejecución sobrepasa la vigencia 2018</t>
  </si>
  <si>
    <t>MEJORAMIENTO DE VIAS TERCIARIAS EN VARIAS SUBREGIONES DE ANTIOQUIA CON RECURSOS PROVENIENTES DE LA ENAGENACION DE ISAGEN PARA LA VIA  RUBICON-CESTILLAL  DEL MUNICIPIO DE CAÑASGORDAS EN LA SUBREGION OCCIDENTE DE ANTIOQUIA</t>
  </si>
  <si>
    <t>21048 de 06/02/2018</t>
  </si>
  <si>
    <t>Mejoramiento y mantenimiento de vías terciarias para la paz PUERTO RAUDAL - RAUDAL en el Departamento de Antioquia</t>
  </si>
  <si>
    <t>Recursos de Fast Track</t>
  </si>
  <si>
    <t>Mejoramiento y mantenimiento de vías terciarias para la paz en el departamento de Antioquia</t>
  </si>
  <si>
    <t>Vías terciarias pavimentadas</t>
  </si>
  <si>
    <t>Pavimentación de vías - Mejoramiento</t>
  </si>
  <si>
    <t>Jaime Alejandro Gomez Restrepo/Interventoría Externa</t>
  </si>
  <si>
    <t>Interventoria técnica, administrativa, ambiental, financiera y legal para el Mejoramiento y mantenimiento de vías terciarias para la paz PUERTO RAUDAL - RAUDAL en el Departamento de Antioquia</t>
  </si>
  <si>
    <t>Mejoramiento y mantenimiento de vías terciarias para la paz EL 12 - BARRO BLANCO en el Departamento de Antioquia</t>
  </si>
  <si>
    <t>Interventoria técnica, administrativa, ambiental, financiera y legal para el Mejoramiento y mantenimiento de vías terciarias para la paz EL 12 - BARRO BLANCO en el Departamento de Antioquia</t>
  </si>
  <si>
    <t>Mejoramiento y mantenimiento de vías terciarias para la paz PASCUITA- PARTIDAS DE SANTA RITA en el Departamento de Antioquia</t>
  </si>
  <si>
    <t>Interventoria técnica, administrativa, ambiental, financiera y legal para el Mejoramiento y mantenimiento de vías terciarias para la paz PASCUITA- PARTIDAS DE SANTA RITA en el Departamento de Antioquia</t>
  </si>
  <si>
    <t>Mejoramiento y mantenimiento de vías terciarias para la paz VIA LOS CHIVOS - EL PATO en el Departamento de Antioquia</t>
  </si>
  <si>
    <t>Interventoria técnica, administrativa, ambiental, financiera y legal para el Mejoramiento y mantenimiento de vías terciarias para la paz VIA LOS CHIVOS - EL PATO en el Departamento de Antioquia</t>
  </si>
  <si>
    <t>Mejoramiento y mantenimiento de vías terciarias para la paz CAMPO ALEGRE - EL PESCADO  en el Departamento de Antioquia</t>
  </si>
  <si>
    <t>Interventoria técnica, administrativa, ambiental, financiera y legal para el Mejoramiento y mantenimiento de vías terciarias para la paz CAMPO ALEGRE - EL PESCADO  en el Departamento de Antioquia</t>
  </si>
  <si>
    <r>
      <t xml:space="preserve">Mejoramiento y mantenimiento de vías terciarias para la paz EL BAGRE - LOS AGUACATES en el Departamento de Antioquia </t>
    </r>
    <r>
      <rPr>
        <b/>
        <sz val="10"/>
        <color rgb="FFFF0000"/>
        <rFont val="Calibri"/>
        <family val="2"/>
        <scheme val="minor"/>
      </rPr>
      <t>(Esta vía no está en el proyecto)</t>
    </r>
  </si>
  <si>
    <r>
      <t>Interventoria técnica, administrativa, ambiental, financiera y legal para el Mejoramiento y mantenimiento de vías terciarias para la paz EL BAGRE - LOS AGUACATES en el Departamento de Antioquia</t>
    </r>
    <r>
      <rPr>
        <b/>
        <sz val="10"/>
        <color rgb="FFFF0000"/>
        <rFont val="Calibri"/>
        <family val="2"/>
        <scheme val="minor"/>
      </rPr>
      <t xml:space="preserve">  (Esta vía no está en el proyecto)</t>
    </r>
  </si>
  <si>
    <t>Mejoramiento y mantenimiento de vías terciarias para la paz PIAMONTE - LA REVERSA en el Departamento de Antioquia</t>
  </si>
  <si>
    <t>Interventoria técnica, administrativa, ambiental, financiera y legal para el Mejoramiento y mantenimiento de vías terciarias para la paz PIAMONTE - LA REVERSA en el Departamento de Antioquia</t>
  </si>
  <si>
    <t>Mejoramiento y mantenimiento de vías terciarias para la paz LA SOLITA - GUAYABITO A en el Departamento de Antioquia</t>
  </si>
  <si>
    <t>Interventoria técnica, administrativa, ambiental, financiera y legal para el Mejoramiento y mantenimiento de vías terciarias para la paz LA SOLITA - GUAYABITO  en el Departamento de Antioquia</t>
  </si>
  <si>
    <t>Mejoramiento y mantenimiento de vías terciarias para la paz LA VEREDA - EL CINCO en el Departamento de Antioquia</t>
  </si>
  <si>
    <t>Interventoria técnica, administrativa, ambiental, financiera y legal para el Mejoramiento y mantenimiento de vías terciarias para la paz LA VEREDA - EL CINCO en el Departamento de Antioquia</t>
  </si>
  <si>
    <t>Mejoramiento y mantenimiento de vías terciarias para la paz LAS CONCHAS - GRANADA en el Departamento de Antioquia</t>
  </si>
  <si>
    <t>Interventoria técnica, administrativa, ambiental, financiera y legal para el Mejoramiento y mantenimiento de vías terciarias para la paz LAS CONCHAS - GRANADA en el Departamento de Antioquia</t>
  </si>
  <si>
    <t>Mejoramiento y mantenimiento de vías terciarias para la paz SANTA LUCIA - PORVENIR en el Departamento de Antioquia</t>
  </si>
  <si>
    <t>Interventoria técnica, administrativa, ambiental, financiera y legal para el Mejoramiento y mantenimiento de vías terciarias para la paz SANTA LUCIA - PORVENIR en el Departamento de Antioquia</t>
  </si>
  <si>
    <t>Mejoramiento y mantenimiento de vías terciarias para la paz ARGELIA - VILLETA - FLORIDA en el Departamento de Antioquia</t>
  </si>
  <si>
    <t>Interventoria técnica, administrativa, ambiental, financiera y legal para el Mejoramiento y mantenimiento de vías terciarias para la paz ARGELIA - VILLETA - FLORIDA en el Departamento de Antioquia</t>
  </si>
  <si>
    <t>Mejoramiento y mantenimiento de vías terciarias para la paz NORIZAL - LA POLCA en el Departamento de Antioquia</t>
  </si>
  <si>
    <t>Cosntrucción de puente</t>
  </si>
  <si>
    <t>Interventoria técnica, administrativa, ambiental, financiera y legal para el Mejoramiento y mantenimiento de vías terciarias para la paz NORIZAL - LA POLCA en el Departamento de Antioquia</t>
  </si>
  <si>
    <t>Mejoramiento y mantenimiento de vías terciarias para la paz LA SIERRA - SOPETRAN en el Departamento de Antioquia</t>
  </si>
  <si>
    <t>Interventoria técnica, administrativa, ambiental, financiera y legal para el Mejoramiento y mantenimiento de vías terciarias para la paz LA SIERRA - SOPETRAN en el Departamento de Antioquia</t>
  </si>
  <si>
    <t>Mejoramiento y mantenimiento de vías terciarias para la paz TASAJO - MANZANARES ABAJO en el Departamento de Antioquia</t>
  </si>
  <si>
    <t>Interventoria técnica, administrativa, ambiental, financiera y legal para el Mejoramiento y mantenimiento de vías terciarias para la paz TASAJO - MANZANARES ABAJO en el Departamento de Antioquia</t>
  </si>
  <si>
    <t>Mejoramiento y mantenimiento de vías terciarias para la paz COCORNA - LA PIÑUELA en el Departamento de Antioquia</t>
  </si>
  <si>
    <t>Vías terciarias mejoradadas</t>
  </si>
  <si>
    <t>Interventoria técnica, administrativa, ambiental, financiera y legal para el Mejoramiento y mantenimiento de vías terciarias para la paz COCORNA - LA PIÑUELA en el Departamento de Antioquia</t>
  </si>
  <si>
    <t>Mejoramiento y mantenimiento de vías terciarias para la paz AUTOPISTA - AQUITANIA en el Departamento de Antioquia</t>
  </si>
  <si>
    <t>Interventoria técnica, administrativa, ambiental, financiera y legal para el Mejoramiento y mantenimiento de vías terciarias para la paz AUTOPISTA - AQUITANIA en el Departamento de Antioquia</t>
  </si>
  <si>
    <r>
      <t>Mejoramiento y mantenimiento de vías terciarias para la paz NUTIBARA -PASO ANCHO en el Departamento de Antioquia</t>
    </r>
    <r>
      <rPr>
        <sz val="10"/>
        <color rgb="FFFF0000"/>
        <rFont val="Calibri"/>
        <family val="2"/>
        <scheme val="minor"/>
      </rPr>
      <t xml:space="preserve"> (</t>
    </r>
    <r>
      <rPr>
        <b/>
        <sz val="10"/>
        <color rgb="FFFF0000"/>
        <rFont val="Calibri"/>
        <family val="2"/>
        <scheme val="minor"/>
      </rPr>
      <t>Esta vía no está en el proyecto)</t>
    </r>
  </si>
  <si>
    <r>
      <t xml:space="preserve">Interventoria técnica, administrativa, ambiental, financiera y legal para el Mejoramiento y mantenimiento de vías terciarias para la paz NUTIBARA -PASO ANCHO en el Departamento de Antioquia </t>
    </r>
    <r>
      <rPr>
        <b/>
        <sz val="10"/>
        <color rgb="FFFF0000"/>
        <rFont val="Calibri"/>
        <family val="2"/>
        <scheme val="minor"/>
      </rPr>
      <t xml:space="preserve"> (Esta vía no está en el proyecto)</t>
    </r>
  </si>
  <si>
    <t>Mejoramiento y mantenimiento de vías secundarias para la paz SAN FERMÍN-BRICEÑO en el Departamento de Antioquia</t>
  </si>
  <si>
    <t>Mejoramiento y mantenimiento de vías secundarias para la paz en el departamento de Antioquia</t>
  </si>
  <si>
    <t>Edir Amparo Graciano Gómez/Interventoría Externa</t>
  </si>
  <si>
    <t>Interventoria técnica, administrativa, ambiental, financiera y legal para el Mejoramiento y mantenimiento de vías secundarias para la paz SAN FERMÍN-BRICEÑO en el Departamento de Antioquia</t>
  </si>
  <si>
    <t>Mejoramiento y mantenimiento de vías secundarias para la paz MUTATÁ-PAVARANDO GRANDE en el Departamento de Antioquia</t>
  </si>
  <si>
    <t>Interventoria técnica, administrativa, ambiental, financiera y legal para el Mejoramiento y mantenimiento de vías secundarias para la paz MUTATÁ-PAVARANDO GRANDE en el Departamento de Antioquia</t>
  </si>
  <si>
    <t>Mejoramiento y mantenimiento de vías secundarias para la paz ABRIAQUÍ-FRONTINO en el Departamento de Antioquia</t>
  </si>
  <si>
    <t>Interventoria técnica, administrativa, ambiental, financiera y legal para el Mejoramiento y mantenimiento de vías secundarias para la paz ABRIAQUÍ-FRONTINO en el Departamento de Antioquia</t>
  </si>
  <si>
    <t>Mejoramiento y mantenimiento de vías secundarias para la paz CAICEDO- LA USA (RÍO CAUCA) en el Departamento de Antioquia</t>
  </si>
  <si>
    <t>Interventoria técnica, administrativa, ambiental, financiera y legal para el Mejoramiento y mantenimiento de vías secundarias para la paz CAICEDO- LA USA (RÍO CAUCA) en el Departamento de Antioquia</t>
  </si>
  <si>
    <t>Mejoramiento y mantenimiento de vías secundarias para la paz PEQUE - URAMITA en el Departamento de Antioquia</t>
  </si>
  <si>
    <t>Interventoria técnica, administrativa, ambiental, financiera y legal para el Mejoramiento y mantenimiento de vías secundarias para la paz PEQUE - URAMITA en el Departamento de Antioquia</t>
  </si>
  <si>
    <t>Mejoramiento y mantenimiento de vías secundarias para la paz ALEJANDRÍA - EL BIZCOCHO en el Departamento de Antioquia</t>
  </si>
  <si>
    <t>Interventoria técnica, administrativa, ambiental, financiera y legal para el Mejoramiento y mantenimiento de vías secundarias para la paz ALEJANDRÍA - EL BIZCOCHO en el Departamento de Antioquia</t>
  </si>
  <si>
    <t>Mejoramiento y mantenimiento de vías secundarias para la paz ANGOSTURA - LA HERRADURA en el Departamento de Antioquia</t>
  </si>
  <si>
    <t>Interventoria técnica, administrativa, ambiental, financiera y legal para el Mejoramiento y mantenimiento de vías secundarias para la paz ANGOSTURA - LA HERRADURA en el Departamento de Antioquia</t>
  </si>
  <si>
    <t>Mejoramiento y mantenimiento de vías secundarias para la paz URRAO - CAICEDO ( JAIPERA - LA ANÁ) en el Departamento de Antioquia</t>
  </si>
  <si>
    <t>Interventoria técnica, administrativa, ambiental, financiera y legal para el Mejoramiento y mantenimiento de vías secundarias para la paz URRAO - CAICEDO ( JAIPERA - LA ANÁ) en el Departamento de Antioquia</t>
  </si>
  <si>
    <t>Mejoramiento y mantenimiento de vías secundarias para la paz CONCEPCIÓN - BARBOSA en el Departamento de Antioquia</t>
  </si>
  <si>
    <t>Mejoramiento y mantenimiento de vías para la paz en el departamento de Antioquia</t>
  </si>
  <si>
    <t>Interventoria técnica, administrativa, ambiental, financiera y legal para el Mejoramiento y mantenimiento de vías secundarias para la paz CONCEPCIÓN - BARBOSA en el Departamento de Antioquia</t>
  </si>
  <si>
    <t>Mejoramiento y mantenimiento de vías secundarias para la paz LA GRANJA - (MONTEBELLO) - EL RETIRO en el Departamento de Antioquia</t>
  </si>
  <si>
    <t>Interventoria técnica, administrativa, ambiental, financiera y legal para el Mejoramiento y mantenimiento de vías secundarias para la paz LA GRANJA - (MONTEBELLO) - EL RETIRO en el Departamento de Antioquia</t>
  </si>
  <si>
    <t>Mejoramiento y mantenimiento de vías secundarias para la paz GRANADA - SAN CARLOS en el Departamento de Antioquia</t>
  </si>
  <si>
    <t>Interventoria técnica, administrativa, ambiental, financiera y legal para el Mejoramiento y mantenimiento de vías secundarias para la paz GRANADA - SAN CARLOS en el Departamento de Antioquia</t>
  </si>
  <si>
    <r>
      <t>Mejoramiento y mantenimiento de vías secundarias para la paz DABEIBA - CAMPARUSIA en el Departamento de Antioquia</t>
    </r>
    <r>
      <rPr>
        <b/>
        <sz val="10"/>
        <color rgb="FFFF0000"/>
        <rFont val="Calibri"/>
        <family val="2"/>
        <scheme val="minor"/>
      </rPr>
      <t xml:space="preserve"> (Esta vía no está en el proyecto)</t>
    </r>
  </si>
  <si>
    <r>
      <t xml:space="preserve">Interventoria técnica, administrativa, ambiental, financiera y legal para el Mejoramiento y mantenimiento de vías secundarias para la paz DABEIBA - CAMPARUSIA en el Departamento de Antioquia  </t>
    </r>
    <r>
      <rPr>
        <b/>
        <sz val="10"/>
        <color rgb="FFFF0000"/>
        <rFont val="Calibri"/>
        <family val="2"/>
        <scheme val="minor"/>
      </rPr>
      <t>(Esta vía no está en el proyecto)</t>
    </r>
  </si>
  <si>
    <t>ADICIÓN 1 Y PRORROGA 1 AL CONTRATO 4600007123 DE 2017 CONSULTORIA PARA ESTUDIOS Y DISEÑOS TÉCNICOS PARA LA PAVIMENTACIÓN DE VIAS EN EL DEPARTAMENTO DE ANTIOQUIA POR EL SISTEMA DE VALORIZACIÓN</t>
  </si>
  <si>
    <t>3,5 meses</t>
  </si>
  <si>
    <t>Estudio Plan de infraestructura y movilidad 2030 departamento de Antioquia</t>
  </si>
  <si>
    <t>182124001</t>
  </si>
  <si>
    <t>Estudios de la red vial elaborados</t>
  </si>
  <si>
    <t xml:space="preserve">Elaboración proyectos Plan de Movilidad,
Fortalecimiento Institucional,
Estudios ciclorrutas, motorrutas y otros.
</t>
  </si>
  <si>
    <t>21013 de 02/02/2018
17989 de 20/06/2017
POR SUSTITUCION DE FONDO DEL CDP 3500036784
17352 de 05/04/2017 
17088 de 06/03/2017</t>
  </si>
  <si>
    <t>S2017060093282 27/07/2017</t>
  </si>
  <si>
    <t xml:space="preserve">ARREDONDO MADRID INGENIEROS CIVILES SAS (AIM. SAS) REPRESENTANTE LEGAL SUPLENTE, LA SEÑORA MARIA MARLENY FLOREZ ARENAS IDENTIFICADA CON CEDULA DE CIUDADANIA NUMERO 32.480.686 DE MEDELLIN </t>
  </si>
  <si>
    <t xml:space="preserve">Fecha de Firma del Contrato  01 de septiembre de 2017  
Fecha de Inicio de Ejecución del Contrato  25 de septiembre de 2017  
Plazo de Ejecución del Contrato  105 Dí­as hasta el 15 de diciembre de 2017
Fecha de Suspensión a partir del 12 de diciembre de 2017
Prorroga 1: Por 1 mes más a partir de la fecha de reanudación
ACTA DE SUSPENSION 4600007123 03-01-2018 10:25 AM
</t>
  </si>
  <si>
    <t>Paulo Andres Pérez Giraldo</t>
  </si>
  <si>
    <t>43211903</t>
  </si>
  <si>
    <t>SUMINISTRO DE Pantalla táctil multiclass touch screen
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</si>
  <si>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</si>
  <si>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SUMINISTRO DE Pantalla táctil multiclass touch screen para el auditorio de Infraestructura (Procesos de adjudicaciones)
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</si>
  <si>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52161505</t>
  </si>
  <si>
    <t>SUMINISTRO DE TV UHD 4K
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</si>
  <si>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43221503</t>
  </si>
  <si>
    <t>SUMINISTRO DE Parlante con tripode todo en uno  para el auditorio de Infraestructura (Procesos de adjudicaciones)
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</si>
  <si>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52161520</t>
  </si>
  <si>
    <t>SUMINISTRO DE Micrófono profesional UHF  para el auditorio de Infraestructura (Procesos de adjudicaciones)
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</si>
  <si>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SUMINISTRO DE Micrófono profesional  UHD, 2 auriculares para el auditorio de Infraestructura (Procesos de adjudicaciones)
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</si>
  <si>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SUSCRIPCION POR UN AÑO DE LICENCIAMIENTO EN RED AUTOCAD COLECTION 
Nota: La competencia para la contratación de este objeto es de la Dirección de Informática, el proceso de contratación será adelantado por la Secretaría General y entregado el CDP respectivo para su contratación (Centro de Costos 112000G222)</t>
  </si>
  <si>
    <t>COFINANCIAR LA ENTREGA DE RACIONES DENTRO DE LA EJECUCIÓN DEL PROGRAMA DE ALIMENTACIÓN ESCOLAR, ATRAVEZ DEL CUAL SE BRINDA COMPLEMENTO ALIMENTARIO A  LOS NIÑOS, NIÑAS, Y ADOLESCENTES DE LA MATRICULA OFICIAL,DEL MUNICIPIO DE   ABEJORRAL</t>
  </si>
  <si>
    <t>210 dias</t>
  </si>
  <si>
    <t>APROBADO</t>
  </si>
  <si>
    <t xml:space="preserve">Ana María Medina Gallón </t>
  </si>
  <si>
    <t xml:space="preserve">Profesional Unviersitario </t>
  </si>
  <si>
    <t>anamaria.medinag@antioquia.gov.co</t>
  </si>
  <si>
    <t>Seguridad alimentaria y nutricional en la población vulnerable- MANÁ</t>
  </si>
  <si>
    <t>Cupos atendidos en los programas de complementación alimentaria (PAE)</t>
  </si>
  <si>
    <t>PROGRAMA DE ALIMENTACION ESCOLAR PARA NIÑOS, NIÑAS Y JOVENES MATRICULADOS EN EL REGISTRO OFICIAL- SIMAT</t>
  </si>
  <si>
    <t>020158001</t>
  </si>
  <si>
    <t xml:space="preserve">complemento alimentario entregado a niños y niñas </t>
  </si>
  <si>
    <t>2017AS390063</t>
  </si>
  <si>
    <t>ABEJORRAL</t>
  </si>
  <si>
    <t>ELIANA MONTOYA</t>
  </si>
  <si>
    <t>Técnica</t>
  </si>
  <si>
    <t>COFINANCIAR LA ENTREGA DE RACIONES DENTRO DE LA EJECUCIÓN DEL PROGRAMA DE ALIMENTACIÓN ESCOLAR, ATRAVEZ DEL CUAL SE BRINDA COMPLEMENTO ALIMENTARIO A  LOS NIÑOS, NIÑAS, Y ADOLESCENTES DE LA MATRICULA OFICIAL,DEL MUNICIPIO DE   ABRIAQUI</t>
  </si>
  <si>
    <t>2017AS390064</t>
  </si>
  <si>
    <t>ABRIAQUI</t>
  </si>
  <si>
    <t>COFINANCIAR LA ENTREGA DE RACIONES DENTRO DE LA EJECUCIÓN DEL PROGRAMA DE ALIMENTACIÓN ESCOLAR, ATRAVEZ DEL CUAL SE BRINDA COMPLEMENTO ALIMENTARIO A  LOS NIÑOS, NIÑAS, Y ADOLESCENTES DE LA MATRICULA OFICIAL,DEL MUNICIPIO DE   ALEJANDRIA</t>
  </si>
  <si>
    <t>2017AS390065</t>
  </si>
  <si>
    <t>ALEJANDRÍA</t>
  </si>
  <si>
    <t>COFINANCIAR LA ENTREGA DE RACIONES DENTRO DE LA EJECUCIÓN DEL PROGRAMA DE ALIMENTACIÓN ESCOLAR, ATRAVEZ DEL CUAL SE BRINDA COMPLEMENTO ALIMENTARIO A  LOS NIÑOS, NIÑAS, Y ADOLESCENTES DE LA MATRICULA OFICIAL,DEL MUNICIPIO DE   AMAGA</t>
  </si>
  <si>
    <t>2017AS390066</t>
  </si>
  <si>
    <t>AMAGÁ</t>
  </si>
  <si>
    <t>COFINANCIAR LA ENTREGA DE RACIONES DENTRO DE LA EJECUCIÓN DEL PROGRAMA DE ALIMENTACIÓN ESCOLAR, ATRAVEZ DEL CUAL SE BRINDA COMPLEMENTO ALIMENTARIO A  LOS NIÑOS, NIÑAS, Y ADOLESCENTES DE LA MATRICULA OFICIAL,DEL MUNICIPIO DE   AMALFI</t>
  </si>
  <si>
    <t>2017AS390067</t>
  </si>
  <si>
    <t>AMALFI</t>
  </si>
  <si>
    <t>COFINANCIAR LA ENTREGA DE RACIONES DENTRO DE LA EJECUCIÓN DEL PROGRAMA DE ALIMENTACIÓN ESCOLAR, ATRAVEZ DEL CUAL SE BRINDA COMPLEMENTO ALIMENTARIO A  LOS NIÑOS, NIÑAS, Y ADOLESCENTES DE LA MATRICULA OFICIAL,DEL MUNICIPIO DE   ANDES</t>
  </si>
  <si>
    <t>2017AS390068</t>
  </si>
  <si>
    <t>ANDES</t>
  </si>
  <si>
    <t>COFINANCIAR LA ENTREGA DE RACIONES DENTRO DE LA EJECUCIÓN DEL PROGRAMA DE ALIMENTACIÓN ESCOLAR, ATRAVEZ DEL CUAL SE BRINDA COMPLEMENTO ALIMENTARIO A  LOS NIÑOS, NIÑAS, Y ADOLESCENTES DE LA MATRICULA OFICIAL,DEL MUNICIPIO DE   ANGELOPOLIS</t>
  </si>
  <si>
    <t>2017AS390069</t>
  </si>
  <si>
    <t>ANGELOPOLIS</t>
  </si>
  <si>
    <t>COFINANCIAR LA ENTREGA DE RACIONES DENTRO DE LA EJECUCIÓN DEL PROGRAMA DE ALIMENTACIÓN ESCOLAR, ATRAVEZ DEL CUAL SE BRINDA COMPLEMENTO ALIMENTARIO A  LOS NIÑOS, NIÑAS, Y ADOLESCENTES DE LA MATRICULA OFICIAL,DEL MUNICIPIO DE   ANGOSTURA</t>
  </si>
  <si>
    <t>2017AS390070</t>
  </si>
  <si>
    <t>ANGOSTURA</t>
  </si>
  <si>
    <t>COFINANCIAR LA ENTREGA DE RACIONES DENTRO DE LA EJECUCIÓN DEL PROGRAMA DE ALIMENTACIÓN ESCOLAR, ATRAVEZ DEL CUAL SE BRINDA COMPLEMENTO ALIMENTARIO A  LOS NIÑOS, NIÑAS, Y ADOLESCENTES DE LA MATRICULA OFICIAL,DEL MUNICIPIO DE   ANORI</t>
  </si>
  <si>
    <t>2017AS390071</t>
  </si>
  <si>
    <t>ANORÍ</t>
  </si>
  <si>
    <t>COFINANCIAR LA ENTREGA DE RACIONES DENTRO DE LA EJECUCIÓN DEL PROGRAMA DE ALIMENTACIÓN ESCOLAR, ATRAVEZ DEL CUAL SE BRINDA COMPLEMENTO ALIMENTARIO A  LOS NIÑOS, NIÑAS, Y ADOLESCENTES DE LA MATRICULA OFICIAL,DEL MUNICIPIO DE   ANZA</t>
  </si>
  <si>
    <t>2017AS390072</t>
  </si>
  <si>
    <t>ANZÁ</t>
  </si>
  <si>
    <t>COFINANCIAR LA ENTREGA DE RACIONES DENTRO DE LA EJECUCIÓN DEL PROGRAMA DE ALIMENTACIÓN ESCOLAR, ATRAVEZ DEL CUAL SE BRINDA COMPLEMENTO ALIMENTARIO A  LOS NIÑOS, NIÑAS, Y ADOLESCENTES DE LA MATRICULA OFICIAL,DEL MUNICIPIO DE   ARBOLETES</t>
  </si>
  <si>
    <t>2017AS390073</t>
  </si>
  <si>
    <t>ARBOLETES</t>
  </si>
  <si>
    <t xml:space="preserve">COFINANCIAR LA ENTREGA DE RACIONES DENTRO DE LA EJECUCIÓN DEL PROGRAMA DE ALIMENTACIÓN ESCOLAR, ATRAVEZ DEL CUAL SE BRINDA COMPLEMENTO ALIMENTARIO A  LOS NIÑOS, NIÑAS, Y ADOLESCENTES DE LA MATRICULA OFICIAL,DEL MUNICIPIO DE   ARGELIA </t>
  </si>
  <si>
    <t>2017AS390074</t>
  </si>
  <si>
    <t>ARGELIA</t>
  </si>
  <si>
    <t>COFINANCIAR LA ENTREGA DE RACIONES DENTRO DE LA EJECUCIÓN DEL PROGRAMA DE ALIMENTACIÓN ESCOLAR, ATRAVEZ DEL CUAL SE BRINDA COMPLEMENTO ALIMENTARIO A  LOS NIÑOS, NIÑAS, Y ADOLESCENTES DE LA MATRICULA OFICIAL,DEL MUNICIPIO DE   ARMENIA</t>
  </si>
  <si>
    <t>2017AS390075</t>
  </si>
  <si>
    <t>ARMENIA</t>
  </si>
  <si>
    <t>COFINANCIAR LA ENTREGA DE RACIONES DENTRO DE LA EJECUCIÓN DEL PROGRAMA DE ALIMENTACIÓN ESCOLAR, ATRAVEZ DEL CUAL SE BRINDA COMPLEMENTO ALIMENTARIO A  LOS NIÑOS, NIÑAS, Y ADOLESCENTES DE LA MATRICULA OFICIAL,DEL MUNICIPIO DE   BARBOSA</t>
  </si>
  <si>
    <t>2017AS390076</t>
  </si>
  <si>
    <t>BARBOSA</t>
  </si>
  <si>
    <t>COFINANCIAR LA ENTREGA DE RACIONES DENTRO DE LA EJECUCIÓN DEL PROGRAMA DE ALIMENTACIÓN ESCOLAR, ATRAVEZ DEL CUAL SE BRINDA COMPLEMENTO ALIMENTARIO A  LOS NIÑOS, NIÑAS, Y ADOLESCENTES DE LA MATRICULA OFICIAL,DEL MUNICIPIO DE    BELMIRA</t>
  </si>
  <si>
    <t>2017AS390077</t>
  </si>
  <si>
    <t>BELMIRA</t>
  </si>
  <si>
    <t>COFINANCIAR LA ENTREGA DE RACIONES DENTRO DE LA EJECUCIÓN DEL PROGRAMA DE ALIMENTACIÓN ESCOLAR, ATRAVEZ DEL CUAL SE BRINDA COMPLEMENTO ALIMENTARIO A  LOS NIÑOS, NIÑAS, Y ADOLESCENTES DE LA MATRICULA OFICIAL,DEL MUNICIPIO DE   BETANIA</t>
  </si>
  <si>
    <t>2017AS390078</t>
  </si>
  <si>
    <t>BETANIA</t>
  </si>
  <si>
    <t>COFINANCIAR LA ENTREGA DE RACIONES DENTRO DE LA EJECUCIÓN DEL PROGRAMA DE ALIMENTACIÓN ESCOLAR, ATRAVEZ DEL CUAL SE BRINDA COMPLEMENTO ALIMENTARIO A  LOS NIÑOS, NIÑAS, Y ADOLESCENTES DE LA MATRICULA OFICIAL,DEL MUNICIPIO DE   BETULIA</t>
  </si>
  <si>
    <t>2017AS390079</t>
  </si>
  <si>
    <t>BETULIA</t>
  </si>
  <si>
    <t>COFINANCIAR LA ENTREGA DE RACIONES DENTRO DE LA EJECUCIÓN DEL PROGRAMA DE ALIMENTACIÓN ESCOLAR, ATRAVEZ DEL CUAL SE BRINDA COMPLEMENTO ALIMENTARIO A  LOS NIÑOS, NIÑAS, Y ADOLESCENTES DE LA MATRICULA OFICIAL,DEL MUNICIPIO DE   BRICEÑO</t>
  </si>
  <si>
    <t>2017AS390080</t>
  </si>
  <si>
    <t>BRICEÑO</t>
  </si>
  <si>
    <t>COFINANCIAR LA ENTREGA DE RACIONES DENTRO DE LA EJECUCIÓN DEL PROGRAMA DE ALIMENTACIÓN ESCOLAR, ATRAVEZ DEL CUAL SE BRINDA COMPLEMENTO ALIMENTARIO A  LOS NIÑOS, NIÑAS, Y ADOLESCENTES DE LA MATRICULA OFICIAL,DEL MUNICIPIO DE    BURITICA</t>
  </si>
  <si>
    <t>2017AS390081</t>
  </si>
  <si>
    <t>BURITICÁ</t>
  </si>
  <si>
    <t>COFINANCIAR LA ENTREGA DE RACIONES DENTRO DE LA EJECUCIÓN DEL PROGRAMA DE ALIMENTACIÓN ESCOLAR, ATRAVEZ DEL CUAL SE BRINDA COMPLEMENTO ALIMENTARIO A  LOS NIÑOS, NIÑAS, Y ADOLESCENTES DE LA MATRICULA OFICIAL,DEL MUNICIPIO DE    CACERES</t>
  </si>
  <si>
    <t>2017AS390082</t>
  </si>
  <si>
    <t>CACERES</t>
  </si>
  <si>
    <t>COFINANCIAR LA ENTREGA DE RACIONES DENTRO DE LA EJECUCIÓN DEL PROGRAMA DE ALIMENTACIÓN ESCOLAR, ATRAVEZ DEL CUAL SE BRINDA COMPLEMENTO ALIMENTARIO A  LOS NIÑOS, NIÑAS, Y ADOLESCENTES DE LA MATRICULA OFICIAL,DEL MUNICIPIO DE   CAICEDO</t>
  </si>
  <si>
    <t>2017AS390083</t>
  </si>
  <si>
    <t>CAICEDO</t>
  </si>
  <si>
    <t>COFINANCIAR LA ENTREGA DE RACIONES DENTRO DE LA EJECUCIÓN DEL PROGRAMA DE ALIMENTACIÓN ESCOLAR, ATRAVEZ DEL CUAL SE BRINDA COMPLEMENTO ALIMENTARIO A  LOS NIÑOS, NIÑAS, Y ADOLESCENTES DE LA MATRICULA OFICIAL,DEL MUNICIPIO DE    CALDAS</t>
  </si>
  <si>
    <t>2017AS390084</t>
  </si>
  <si>
    <t>CALDAS</t>
  </si>
  <si>
    <t>COFINANCIAR LA ENTREGA DE RACIONES DENTRO DE LA EJECUCIÓN DEL PROGRAMA DE ALIMENTACIÓN ESCOLAR, ATRAVEZ DEL CUAL SE BRINDA COMPLEMENTO ALIMENTARIO A  LOS NIÑOS, NIÑAS, Y ADOLESCENTES DE LA MATRICULA OFICIAL,DEL MUNICIPIO DE   CAMPAMENTO</t>
  </si>
  <si>
    <t>2017AS390085</t>
  </si>
  <si>
    <t>CAMPAMENTO</t>
  </si>
  <si>
    <t>COFINANCIAR LA ENTREGA DE RACIONES DENTRO DE LA EJECUCIÓN DEL PROGRAMA DE ALIMENTACIÓN ESCOLAR, ATRAVEZ DEL CUAL SE BRINDA COMPLEMENTO ALIMENTARIO A  LOS NIÑOS, NIÑAS, Y ADOLESCENTES DE LA MATRICULA OFICIAL,DEL MUNICIPIO DE    CAÑASGORDAS</t>
  </si>
  <si>
    <t>2017AS390086</t>
  </si>
  <si>
    <t>CAÑASGORDAS</t>
  </si>
  <si>
    <t>COFINANCIAR LA ENTREGA DE RACIONES DENTRO DE LA EJECUCIÓN DEL PROGRAMA DE ALIMENTACIÓN ESCOLAR, ATRAVEZ DEL CUAL SE BRINDA COMPLEMENTO ALIMENTARIO A  LOS NIÑOS, NIÑAS, Y ADOLESCENTES DE LA MATRICULA OFICIAL,DEL MUNICIPIO DE   CARACOLI</t>
  </si>
  <si>
    <t>2017AS390087</t>
  </si>
  <si>
    <t>CARACOLÍ</t>
  </si>
  <si>
    <t>COFINANCIAR LA ENTREGA DE RACIONES DENTRO DE LA EJECUCIÓN DEL PROGRAMA DE ALIMENTACIÓN ESCOLAR, ATRAVEZ DEL CUAL SE BRINDA COMPLEMENTO ALIMENTARIO A  LOS NIÑOS, NIÑAS, Y ADOLESCENTES DE LA MATRICULA OFICIAL,DEL MUNICIPIO DE   CARAMANTA</t>
  </si>
  <si>
    <t>2017AS390088</t>
  </si>
  <si>
    <t>CARAMANTA</t>
  </si>
  <si>
    <t>COFINANCIAR LA ENTREGA DE RACIONES DENTRO DE LA EJECUCIÓN DEL PROGRAMA DE ALIMENTACIÓN ESCOLAR, ATRAVEZ DEL CUAL SE BRINDA COMPLEMENTO ALIMENTARIO A  LOS NIÑOS, NIÑAS, Y ADOLESCENTES DE LA MATRICULA OFICIAL,DEL MUNICIPIO DE   CAREPA</t>
  </si>
  <si>
    <t>2017AS390089</t>
  </si>
  <si>
    <t>CAREPA</t>
  </si>
  <si>
    <t>COFINANCIAR LA ENTREGA DE RACIONES DENTRO DE LA EJECUCIÓN DEL PROGRAMA DE ALIMENTACIÓN ESCOLAR, ATRAVEZ DEL CUAL SE BRINDA COMPLEMENTO ALIMENTARIO A  LOS NIÑOS, NIÑAS, Y ADOLESCENTES DE LA MATRICULA OFICIAL,DEL MUNICIPIO DE   EL CARMEN DE VIBORAL</t>
  </si>
  <si>
    <t>2017AS390090</t>
  </si>
  <si>
    <t>EL CARMEN DE VIBORAL</t>
  </si>
  <si>
    <t>COFINANCIAR LA ENTREGA DE RACIONES DENTRO DE LA EJECUCIÓN DEL PROGRAMA DE ALIMENTACIÓN ESCOLAR, ATRAVEZ DEL CUAL SE BRINDA COMPLEMENTO ALIMENTARIO A  LOS NIÑOS, NIÑAS, Y ADOLESCENTES DE LA MATRICULA OFICIAL,DEL MUNICIPIO DE   CAROLINA DEL PRINCIPE</t>
  </si>
  <si>
    <t>2017AS390091</t>
  </si>
  <si>
    <t>CAROLINA DEL PRINCIPE</t>
  </si>
  <si>
    <t>COFINANCIAR LA ENTREGA DE RACIONES DENTRO DE LA EJECUCIÓN DEL PROGRAMA DE ALIMENTACIÓN ESCOLAR, ATRAVEZ DEL CUAL SE BRINDA COMPLEMENTO ALIMENTARIO A  LOS NIÑOS, NIÑAS, Y ADOLESCENTES DE LA MATRICULA OFICIAL,DEL MUNICIPIO DE   CAUCASIA</t>
  </si>
  <si>
    <t>2017AS390092</t>
  </si>
  <si>
    <t>CAUCASIA</t>
  </si>
  <si>
    <t>COFINANCIAR LA ENTREGA DE RACIONES DENTRO DE LA EJECUCIÓN DEL PROGRAMA DE ALIMENTACIÓN ESCOLAR, ATRAVEZ DEL CUAL SE BRINDA COMPLEMENTO ALIMENTARIO A  LOS NIÑOS, NIÑAS, Y ADOLESCENTES DE LA MATRICULA OFICIAL,DEL MUNICIPIO DE   CHIGORODO</t>
  </si>
  <si>
    <t>2017AS390093</t>
  </si>
  <si>
    <t>CHIGORODÓ</t>
  </si>
  <si>
    <t>COFINANCIAR LA ENTREGA DE RACIONES DENTRO DE LA EJECUCIÓN DEL PROGRAMA DE ALIMENTACIÓN ESCOLAR, ATRAVEZ DEL CUAL SE BRINDA COMPLEMENTO ALIMENTARIO A  LOS NIÑOS, NIÑAS, Y ADOLESCENTES DE LA MATRICULA OFICIAL,DEL MUNICIPIO DE   CISNEROS</t>
  </si>
  <si>
    <t>2017AS390094</t>
  </si>
  <si>
    <t>CISNEROS</t>
  </si>
  <si>
    <t>COFINANCIAR LA ENTREGA DE RACIONES DENTRO DE LA EJECUCIÓN DEL PROGRAMA DE ALIMENTACIÓN ESCOLAR, ATRAVEZ DEL CUAL SE BRINDA COMPLEMENTO ALIMENTARIO A  LOS NIÑOS, NIÑAS, Y ADOLESCENTES DE LA MATRICULA OFICIAL,DEL MUNICIPIO DE   CIUDAD BOLIVAR</t>
  </si>
  <si>
    <t>2017AS390095</t>
  </si>
  <si>
    <t>CIUDAD BOLIVAR</t>
  </si>
  <si>
    <t>COFINANCIAR LA ENTREGA DE RACIONES DENTRO DE LA EJECUCIÓN DEL PROGRAMA DE ALIMENTACIÓN ESCOLAR, ATRAVEZ DEL CUAL SE BRINDA COMPLEMENTO ALIMENTARIO A  LOS NIÑOS, NIÑAS, Y ADOLESCENTES DE LA MATRICULA OFICIAL,DEL MUNICIPIO DE    COCORNA</t>
  </si>
  <si>
    <t>2017AS390096</t>
  </si>
  <si>
    <t>COCORNÁ</t>
  </si>
  <si>
    <t>COFINANCIAR LA ENTREGA DE RACIONES DENTRO DE LA EJECUCIÓN DEL PROGRAMA DE ALIMENTACIÓN ESCOLAR, ATRAVEZ DEL CUAL SE BRINDA COMPLEMENTO ALIMENTARIO A  LOS NIÑOS, NIÑAS, Y ADOLESCENTES DE LA MATRICULA OFICIAL,DEL MUNICIPIO DE   CONCEPCION</t>
  </si>
  <si>
    <t>2017AS390097</t>
  </si>
  <si>
    <t>CONCEPCIÓN</t>
  </si>
  <si>
    <t>COFINANCIAR LA ENTREGA DE RACIONES DENTRO DE LA EJECUCIÓN DEL PROGRAMA DE ALIMENTACIÓN ESCOLAR, ATRAVEZ DEL CUAL SE BRINDA COMPLEMENTO ALIMENTARIO A  LOS NIÑOS, NIÑAS, Y ADOLESCENTES DE LA MATRICULA OFICIAL,DEL MUNICIPIO DE   CONCORDIA</t>
  </si>
  <si>
    <t>2017AS390098</t>
  </si>
  <si>
    <t>CONCORDIA</t>
  </si>
  <si>
    <t>COFINANCIAR LA ENTREGA DE RACIONES DENTRO DE LA EJECUCIÓN DEL PROGRAMA DE ALIMENTACIÓN ESCOLAR, ATRAVEZ DEL CUAL SE BRINDA COMPLEMENTO ALIMENTARIO A  LOS NIÑOS, NIÑAS, Y ADOLESCENTES DE LA MATRICULA OFICIAL,DEL MUNICIPIO DE    COPACABANA</t>
  </si>
  <si>
    <t>2017AS390099</t>
  </si>
  <si>
    <t>COPACABANA</t>
  </si>
  <si>
    <t>COFINANCIAR LA ENTREGA DE RACIONES DENTRO DE LA EJECUCIÓN DEL PROGRAMA DE ALIMENTACIÓN ESCOLAR, ATRAVEZ DEL CUAL SE BRINDA COMPLEMENTO ALIMENTARIO A  LOS NIÑOS, NIÑAS, Y ADOLESCENTES DE LA MATRICULA OFICIAL,DEL MUNICIPIO DE  DABEIBA</t>
  </si>
  <si>
    <t>2017AS390100</t>
  </si>
  <si>
    <t>DABEIBA</t>
  </si>
  <si>
    <t>COFINANCIAR LA ENTREGA DE RACIONES DENTRO DE LA EJECUCIÓN DEL PROGRAMA DE ALIMENTACIÓN ESCOLAR, ATRAVEZ DEL CUAL SE BRINDA COMPLEMENTO ALIMENTARIO A  LOS NIÑOS, NIÑAS, Y ADOLESCENTES DE LA MATRICULA OFICIAL,DEL MUNICIPIO DE   DON MATIAS</t>
  </si>
  <si>
    <t>2017AS390101</t>
  </si>
  <si>
    <t>DON MATIAS</t>
  </si>
  <si>
    <t>COFINANCIAR LA ENTREGA DE RACIONES DENTRO DE LA EJECUCIÓN DEL PROGRAMA DE ALIMENTACIÓN ESCOLAR, ATRAVEZ DEL CUAL SE BRINDA COMPLEMENTO ALIMENTARIO A  LOS NIÑOS, NIÑAS, Y ADOLESCENTES DE LA MATRICULA OFICIAL,DEL MUNICIPIO DE   EBEJICO</t>
  </si>
  <si>
    <t>2017AS390102</t>
  </si>
  <si>
    <t>EBEJICO</t>
  </si>
  <si>
    <t>COFINANCIAR LA ENTREGA DE RACIONES DENTRO DE LA EJECUCIÓN DEL PROGRAMA DE ALIMENTACIÓN ESCOLAR, ATRAVEZ DEL CUAL SE BRINDA COMPLEMENTO ALIMENTARIO A  LOS NIÑOS, NIÑAS, Y ADOLESCENTES DE LA MATRICULA OFICIAL,DEL MUNICIPIO DE    EL BAGRE</t>
  </si>
  <si>
    <t>2017AS390103</t>
  </si>
  <si>
    <t>EL BAGRE</t>
  </si>
  <si>
    <t>COFINANCIAR LA ENTREGA DE RACIONES DENTRO DE LA EJECUCIÓN DEL PROGRAMA DE ALIMENTACIÓN ESCOLAR, ATRAVEZ DEL CUAL SE BRINDA COMPLEMENTO ALIMENTARIO A  LOS NIÑOS, NIÑAS, Y ADOLESCENTES DE LA MATRICULA OFICIAL,DEL MUNICIPIO DE   EL PEÑOL</t>
  </si>
  <si>
    <t>2017AS390104</t>
  </si>
  <si>
    <t>EL PEÑOL</t>
  </si>
  <si>
    <t>COFINANCIAR LA ENTREGA DE RACIONES DENTRO DE LA EJECUCIÓN DEL PROGRAMA DE ALIMENTACIÓN ESCOLAR, ATRAVEZ DEL CUAL SE BRINDA COMPLEMENTO ALIMENTARIO A  LOS NIÑOS, NIÑAS, Y ADOLESCENTES DE LA MATRICULA OFICIAL,DEL MUNICIPIO DE   EL RETIRO</t>
  </si>
  <si>
    <t>2017AS390105</t>
  </si>
  <si>
    <t xml:space="preserve">EL RETIRO </t>
  </si>
  <si>
    <t>COFINANCIAR LA ENTREGA DE RACIONES DENTRO DE LA EJECUCIÓN DEL PROGRAMA DE ALIMENTACIÓN ESCOLAR, ATRAVEZ DEL CUAL SE BRINDA COMPLEMENTO ALIMENTARIO A  LOS NIÑOS, NIÑAS, Y ADOLESCENTES DE LA MATRICULA OFICIAL,DEL MUNICIPIO DE   EL SANRUARIO</t>
  </si>
  <si>
    <t>2017AS390106</t>
  </si>
  <si>
    <t>EL SANTUARIO</t>
  </si>
  <si>
    <t>COFINANCIAR LA ENTREGA DE RACIONES DENTRO DE LA EJECUCIÓN DEL PROGRAMA DE ALIMENTACIÓN ESCOLAR, ATRAVEZ DEL CUAL SE BRINDA COMPLEMENTO ALIMENTARIO A  LOS NIÑOS, NIÑAS, Y ADOLESCENTES DE LA MATRICULA OFICIAL,DEL MUNICIPIO DE   ENTRERRIOS</t>
  </si>
  <si>
    <t>2017AS390107</t>
  </si>
  <si>
    <t>ENTRERRIOS</t>
  </si>
  <si>
    <t>COFINANCIAR LA ENTREGA DE RACIONES DENTRO DE LA EJECUCIÓN DEL PROGRAMA DE ALIMENTACIÓN ESCOLAR, ATRAVEZ DEL CUAL SE BRINDA COMPLEMENTO ALIMENTARIO A  LOS NIÑOS, NIÑAS, Y ADOLESCENTES DE LA MATRICULA OFICIAL,DEL MUNICIPIO DE   FREDONIA</t>
  </si>
  <si>
    <t>2017AS390108</t>
  </si>
  <si>
    <t>FREDONIA</t>
  </si>
  <si>
    <t>COFINANCIAR LA ENTREGA DE RACIONES DENTRO DE LA EJECUCIÓN DEL PROGRAMA DE ALIMENTACIÓN ESCOLAR, ATRAVEZ DEL CUAL SE BRINDA COMPLEMENTO ALIMENTARIO A  LOS NIÑOS, NIÑAS, Y ADOLESCENTES DE LA MATRICULA OFICIAL,DEL MUNICIPIO DE   FRONTINO</t>
  </si>
  <si>
    <t>2017AS390109</t>
  </si>
  <si>
    <t>FRONTINO</t>
  </si>
  <si>
    <t xml:space="preserve">COFINANCIAR LA ENTREGA DE RACIONES DENTRO DE LA EJECUCIÓN DEL PROGRAMA DE ALIMENTACIÓN ESCOLAR, ATRAVEZ DEL CUAL SE BRINDA COMPLEMENTO ALIMENTARIO A  LOS NIÑOS, NIÑAS, Y ADOLESCENTES DE LA MATRICULA OFICIAL,DEL MUNICIPIO DE   GIRALDO </t>
  </si>
  <si>
    <t>2017AS390110</t>
  </si>
  <si>
    <t>GIRALDO</t>
  </si>
  <si>
    <t>COFINANCIAR LA ENTREGA DE RACIONES DENTRO DE LA EJECUCIÓN DEL PROGRAMA DE ALIMENTACIÓN ESCOLAR, ATRAVEZ DEL CUAL SE BRINDA COMPLEMENTO ALIMENTARIO A  LOS NIÑOS, NIÑAS, Y ADOLESCENTES DE LA MATRICULA OFICIAL,DEL MUNICIPIO DE    GIRARDOTA</t>
  </si>
  <si>
    <t>2017AS390111</t>
  </si>
  <si>
    <t>GIRARDOTA</t>
  </si>
  <si>
    <t>COFINANCIAR LA ENTREGA DE RACIONES DENTRO DE LA EJECUCIÓN DEL PROGRAMA DE ALIMENTACIÓN ESCOLAR, ATRAVEZ DEL CUAL SE BRINDA COMPLEMENTO ALIMENTARIO A  LOS NIÑOS, NIÑAS, Y ADOLESCENTES DE LA MATRICULA OFICIAL,DEL MUNICIPIO DE    GOMEZ PLATA</t>
  </si>
  <si>
    <t>2017AS390112</t>
  </si>
  <si>
    <t>GOMEZ PLATA</t>
  </si>
  <si>
    <t>COFINANCIAR LA ENTREGA DE RACIONES DENTRO DE LA EJECUCIÓN DEL PROGRAMA DE ALIMENTACIÓN ESCOLAR, ATRAVEZ DEL CUAL SE BRINDA COMPLEMENTO ALIMENTARIO A  LOS NIÑOS, NIÑAS, Y ADOLESCENTES DE LA MATRICULA OFICIAL,DEL MUNICIPIO DE    GRANADA</t>
  </si>
  <si>
    <t>2017AS390113</t>
  </si>
  <si>
    <t>GRANADA</t>
  </si>
  <si>
    <t>COFINANCIAR LA ENTREGA DE RACIONES DENTRO DE LA EJECUCIÓN DEL PROGRAMA DE ALIMENTACIÓN ESCOLAR, ATRAVEZ DEL CUAL SE BRINDA COMPLEMENTO ALIMENTARIO A  LOS NIÑOS, NIÑAS, Y ADOLESCENTES DE LA MATRICULA OFICIAL,DEL MUNICIPIO DE   GUADALUPE</t>
  </si>
  <si>
    <t>2017AS390114</t>
  </si>
  <si>
    <t>GUADALUPE</t>
  </si>
  <si>
    <t>COFINANCIAR LA ENTREGA DE RACIONES DENTRO DE LA EJECUCIÓN DEL PROGRAMA DE ALIMENTACIÓN ESCOLAR, ATRAVEZ DEL CUAL SE BRINDA COMPLEMENTO ALIMENTARIO A  LOS NIÑOS, NIÑAS, Y ADOLESCENTES DE LA MATRICULA OFICIAL,DEL MUNICIPIO DE    GUARNE</t>
  </si>
  <si>
    <t>2017AS390115</t>
  </si>
  <si>
    <t>GUARNE</t>
  </si>
  <si>
    <t>COFINANCIAR LA ENTREGA DE RACIONES DENTRO DE LA EJECUCIÓN DEL PROGRAMA DE ALIMENTACIÓN ESCOLAR, ATRAVEZ DEL CUAL SE BRINDA COMPLEMENTO ALIMENTARIO A  LOS NIÑOS, NIÑAS, Y ADOLESCENTES DE LA MATRICULA OFICIAL,DEL MUNICIPIO DE    GUATAPE</t>
  </si>
  <si>
    <t>2017AS390116</t>
  </si>
  <si>
    <t>GUATAPÉ</t>
  </si>
  <si>
    <t>COFINANCIAR LA ENTREGA DE RACIONES DENTRO DE LA EJECUCIÓN DEL PROGRAMA DE ALIMENTACIÓN ESCOLAR, ATRAVEZ DEL CUAL SE BRINDA COMPLEMENTO ALIMENTARIO A  LOS NIÑOS, NIÑAS, Y ADOLESCENTES DE LA MATRICULA OFICIAL,DEL MUNICIPIO DE    HELICONIA</t>
  </si>
  <si>
    <t>2017AS390117</t>
  </si>
  <si>
    <t>HELICONIA</t>
  </si>
  <si>
    <t>COFINANCIAR LA ENTREGA DE RACIONES DENTRO DE LA EJECUCIÓN DEL PROGRAMA DE ALIMENTACIÓN ESCOLAR, ATRAVEZ DEL CUAL SE BRINDA COMPLEMENTO ALIMENTARIO A  LOS NIÑOS, NIÑAS, Y ADOLESCENTES DE LA MATRICULA OFICIAL,DEL MUNICIPIO DE    HISPANIA</t>
  </si>
  <si>
    <t>2017AS390118</t>
  </si>
  <si>
    <t>HISPANIA</t>
  </si>
  <si>
    <t>COFINANCIAR LA ENTREGA DE RACIONES DENTRO DE LA EJECUCIÓN DEL PROGRAMA DE ALIMENTACIÓN ESCOLAR, ATRAVEZ DEL CUAL SE BRINDA COMPLEMENTO ALIMENTARIO A  LOS NIÑOS, NIÑAS, Y ADOLESCENTES DE LA MATRICULA OFICIAL,DEL MUNICIPIO DE    ITUANGO</t>
  </si>
  <si>
    <t>2017AS390119</t>
  </si>
  <si>
    <t>ITUANGO</t>
  </si>
  <si>
    <t>COFINANCIAR LA ENTREGA DE RACIONES DENTRO DE LA EJECUCIÓN DEL PROGRAMA DE ALIMENTACIÓN ESCOLAR, ATRAVEZ DEL CUAL SE BRINDA COMPLEMENTO ALIMENTARIO A  LOS NIÑOS, NIÑAS, Y ADOLESCENTES DE LA MATRICULA OFICIAL,DEL MUNICIPIO DE    JARDIN</t>
  </si>
  <si>
    <t>2017AS390120</t>
  </si>
  <si>
    <t>JARDÍN</t>
  </si>
  <si>
    <t>COFINANCIAR LA ENTREGA DE RACIONES DENTRO DE LA EJECUCIÓN DEL PROGRAMA DE ALIMENTACIÓN ESCOLAR, ATRAVEZ DEL CUAL SE BRINDA COMPLEMENTO ALIMENTARIO A  LOS NIÑOS, NIÑAS, Y ADOLESCENTES DE LA MATRICULA OFICIAL,DEL MUNICIPIO DE    JERICO</t>
  </si>
  <si>
    <t>2017AS390121</t>
  </si>
  <si>
    <t>JERICÓ</t>
  </si>
  <si>
    <t>COFINANCIAR LA ENTREGA DE RACIONES DENTRO DE LA EJECUCIÓN DEL PROGRAMA DE ALIMENTACIÓN ESCOLAR, ATRAVEZ DEL CUAL SE BRINDA COMPLEMENTO ALIMENTARIO A  LOS NIÑOS, NIÑAS, Y ADOLESCENTES DE LA MATRICULA OFICIAL,DEL MUNICIPIO DE    LA CEJA</t>
  </si>
  <si>
    <t>2017AS390122</t>
  </si>
  <si>
    <t>LA CEJA</t>
  </si>
  <si>
    <t>COFINANCIAR LA ENTREGA DE RACIONES DENTRO DE LA EJECUCIÓN DEL PROGRAMA DE ALIMENTACIÓN ESCOLAR, ATRAVEZ DEL CUAL SE BRINDA COMPLEMENTO ALIMENTARIO A  LOS NIÑOS, NIÑAS, Y ADOLESCENTES DE LA MATRICULA OFICIAL,DEL MUNICIPIO DE     LA ESTRELLA</t>
  </si>
  <si>
    <t>2017AS390123</t>
  </si>
  <si>
    <t>LA ESTRELLA</t>
  </si>
  <si>
    <t>COFINANCIAR LA ENTREGA DE RACIONES DENTRO DE LA EJECUCIÓN DEL PROGRAMA DE ALIMENTACIÓN ESCOLAR, ATRAVEZ DEL CUAL SE BRINDA COMPLEMENTO ALIMENTARIO A  LOS NIÑOS, NIÑAS, Y ADOLESCENTES DE LA MATRICULA OFICIAL,DEL MUNICIPIO DE     LA PINTADA</t>
  </si>
  <si>
    <t>2017AS390124</t>
  </si>
  <si>
    <t>LA PINTADA</t>
  </si>
  <si>
    <t>COFINANCIAR LA ENTREGA DE RACIONES DENTRO DE LA EJECUCIÓN DEL PROGRAMA DE ALIMENTACIÓN ESCOLAR, ATRAVEZ DEL CUAL SE BRINDA COMPLEMENTO ALIMENTARIO A  LOS NIÑOS, NIÑAS, Y ADOLESCENTES DE LA MATRICULA OFICIAL,DEL MUNICIPIO DE   LA UNION</t>
  </si>
  <si>
    <t>2017AS390125</t>
  </si>
  <si>
    <t>LA UNIÓN</t>
  </si>
  <si>
    <t>COFINANCIAR LA ENTREGA DE RACIONES DENTRO DE LA EJECUCIÓN DEL PROGRAMA DE ALIMENTACIÓN ESCOLAR, ATRAVEZ DEL CUAL SE BRINDA COMPLEMENTO ALIMENTARIO A  LOS NIÑOS, NIÑAS, Y ADOLESCENTES DE LA MATRICULA OFICIAL,DEL MUNICIPIO DE   LIBORINA</t>
  </si>
  <si>
    <t>2017AS390126</t>
  </si>
  <si>
    <t>LIBORINA</t>
  </si>
  <si>
    <t>COFINANCIAR LA ENTREGA DE RACIONES DENTRO DE LA EJECUCIÓN DEL PROGRAMA DE ALIMENTACIÓN ESCOLAR, ATRAVEZ DEL CUAL SE BRINDA COMPLEMENTO ALIMENTARIO A  LOS NIÑOS, NIÑAS, Y ADOLESCENTES DE LA MATRICULA OFICIAL,DEL MUNICIPIO DE    MACEO</t>
  </si>
  <si>
    <t>2017AS390127</t>
  </si>
  <si>
    <t>MACEO</t>
  </si>
  <si>
    <t>COFINANCIAR LA ENTREGA DE RACIONES DENTRO DE LA EJECUCIÓN DEL PROGRAMA DE ALIMENTACIÓN ESCOLAR, ATRAVEZ DEL CUAL SE BRINDA COMPLEMENTO ALIMENTARIO A  LOS NIÑOS, NIÑAS, Y ADOLESCENTES DE LA MATRICULA OFICIAL,DEL MUNICIPIO DE    MARINILLA</t>
  </si>
  <si>
    <t>2017AS390128</t>
  </si>
  <si>
    <t>MARINILLA</t>
  </si>
  <si>
    <t>COFINANCIAR LA ENTREGA DE RACIONES DENTRO DE LA EJECUCIÓN DEL PROGRAMA DE ALIMENTACIÓN ESCOLAR, ATRAVEZ DEL CUAL SE BRINDA COMPLEMENTO ALIMENTARIO A  LOS NIÑOS, NIÑAS, Y ADOLESCENTES DE LA MATRICULA OFICIAL,DEL MUNICIPIO DE   MONTEBELLO</t>
  </si>
  <si>
    <t>2017AS390129</t>
  </si>
  <si>
    <t>MONTEBELLO</t>
  </si>
  <si>
    <t>COFINANCIAR LA ENTREGA DE RACIONES DENTRO DE LA EJECUCIÓN DEL PROGRAMA DE ALIMENTACIÓN ESCOLAR, ATRAVEZ DEL CUAL SE BRINDA COMPLEMENTO ALIMENTARIO A  LOS NIÑOS, NIÑAS, Y ADOLESCENTES DE LA MATRICULA OFICIAL,DEL MUNICIPIO DE    MURINDO</t>
  </si>
  <si>
    <t>2017AS390130</t>
  </si>
  <si>
    <t>MURINDÓ</t>
  </si>
  <si>
    <t>COFINANCIAR LA ENTREGA DE RACIONES DENTRO DE LA EJECUCIÓN DEL PROGRAMA DE ALIMENTACIÓN ESCOLAR, ATRAVEZ DEL CUAL SE BRINDA COMPLEMENTO ALIMENTARIO A  LOS NIÑOS, NIÑAS, Y ADOLESCENTES DE LA MATRICULA OFICIAL,DEL MUNICIPIO DE    MUTATA</t>
  </si>
  <si>
    <t>2017AS390131</t>
  </si>
  <si>
    <t>MUTATÁ</t>
  </si>
  <si>
    <t>COFINANCIAR LA ENTREGA DE RACIONES DENTRO DE LA EJECUCIÓN DEL PROGRAMA DE ALIMENTACIÓN ESCOLAR, ATRAVEZ DEL CUAL SE BRINDA COMPLEMENTO ALIMENTARIO A  LOS NIÑOS, NIÑAS, Y ADOLESCENTES DE LA MATRICULA OFICIAL,DEL MUNICIPIO DE   NARIÑO</t>
  </si>
  <si>
    <t>2017AS390132</t>
  </si>
  <si>
    <t>NARIÑO</t>
  </si>
  <si>
    <t>COFINANCIAR LA ENTREGA DE RACIONES DENTRO DE LA EJECUCIÓN DEL PROGRAMA DE ALIMENTACIÓN ESCOLAR, ATRAVEZ DEL CUAL SE BRINDA COMPLEMENTO ALIMENTARIO A  LOS NIÑOS, NIÑAS, Y ADOLESCENTES DE LA MATRICULA OFICIAL,DEL MUNICIPIO DE   NECHI</t>
  </si>
  <si>
    <t>2017AS390133</t>
  </si>
  <si>
    <t>NECHÍ</t>
  </si>
  <si>
    <t>COFINANCIAR LA ENTREGA DE RACIONES DENTRO DE LA EJECUCIÓN DEL PROGRAMA DE ALIMENTACIÓN ESCOLAR, ATRAVEZ DEL CUAL SE BRINDA COMPLEMENTO ALIMENTARIO A  LOS NIÑOS, NIÑAS, Y ADOLESCENTES DE LA MATRICULA OFICIAL,DEL MUNICIPIO DE    NECOCLI</t>
  </si>
  <si>
    <t>2017AS390134</t>
  </si>
  <si>
    <t>NECOCLÍ</t>
  </si>
  <si>
    <t>COFINANCIAR LA ENTREGA DE RACIONES DENTRO DE LA EJECUCIÓN DEL PROGRAMA DE ALIMENTACIÓN ESCOLAR, ATRAVEZ DEL CUAL SE BRINDA COMPLEMENTO ALIMENTARIO A  LOS NIÑOS, NIÑAS, Y ADOLESCENTES DE LA MATRICULA OFICIAL,DEL MUNICIPIO DE   OLAYA</t>
  </si>
  <si>
    <t>2017AS390135</t>
  </si>
  <si>
    <t>OLAYA</t>
  </si>
  <si>
    <t xml:space="preserve">COFINANCIAR LA ENTREGA DE RACIONES DENTRO DE LA EJECUCIÓN DEL PROGRAMA DE ALIMENTACIÓN ESCOLAR, ATRAVEZ DEL CUAL SE BRINDA COMPLEMENTO ALIMENTARIO A  LOS NIÑOS, NIÑAS, Y ADOLESCENTES DE LA MATRICULA OFICIAL,DEL MUNICIPIO DE   PEQUE  </t>
  </si>
  <si>
    <t>2017AS390136</t>
  </si>
  <si>
    <t>PEQUE</t>
  </si>
  <si>
    <t>COFINANCIAR LA ENTREGA DE RACIONES DENTRO DE LA EJECUCIÓN DEL PROGRAMA DE ALIMENTACIÓN ESCOLAR, ATRAVEZ DEL CUAL SE BRINDA COMPLEMENTO ALIMENTARIO A  LOS NIÑOS, NIÑAS, Y ADOLESCENTES DE LA MATRICULA OFICIAL,DEL MUNICIPIO DE    PUEBLORRICO</t>
  </si>
  <si>
    <t>2017AS390137</t>
  </si>
  <si>
    <t>PUEBLORRICO</t>
  </si>
  <si>
    <t>COFINANCIAR LA ENTREGA DE RACIONES DENTRO DE LA EJECUCIÓN DEL PROGRAMA DE ALIMENTACIÓN ESCOLAR, ATRAVEZ DEL CUAL SE BRINDA COMPLEMENTO ALIMENTARIO A  LOS NIÑOS, NIÑAS, Y ADOLESCENTES DE LA MATRICULA OFICIAL,DEL MUNICIPIO DE    PUERTO BERRIO</t>
  </si>
  <si>
    <t>2017AS390138</t>
  </si>
  <si>
    <t>PEUERTO BERRIO</t>
  </si>
  <si>
    <t>COFINANCIAR LA ENTREGA DE RACIONES DENTRO DE LA EJECUCIÓN DEL PROGRAMA DE ALIMENTACIÓN ESCOLAR, ATRAVEZ DEL CUAL SE BRINDA COMPLEMENTO ALIMENTARIO A  LOS NIÑOS, NIÑAS, Y ADOLESCENTES DE LA MATRICULA OFICIAL,DEL MUNICIPIO DE    PUERTO NARE</t>
  </si>
  <si>
    <t>2017AS390139</t>
  </si>
  <si>
    <t>PUERTO NARE</t>
  </si>
  <si>
    <t>COFINANCIAR LA ENTREGA DE RACIONES DENTRO DE LA EJECUCIÓN DEL PROGRAMA DE ALIMENTACIÓN ESCOLAR, ATRAVEZ DEL CUAL SE BRINDA COMPLEMENTO ALIMENTARIO A  LOS NIÑOS, NIÑAS, Y ADOLESCENTES DE LA MATRICULA OFICIAL,DEL MUNICIPIO DE    PUERTO TRIUNFO</t>
  </si>
  <si>
    <t>2017AS390140</t>
  </si>
  <si>
    <t>PUERTO TRIUNFO</t>
  </si>
  <si>
    <t>COFINANCIAR LA ENTREGA DE RACIONES DENTRO DE LA EJECUCIÓN DEL PROGRAMA DE ALIMENTACIÓN ESCOLAR, ATRAVEZ DEL CUAL SE BRINDA COMPLEMENTO ALIMENTARIO A  LOS NIÑOS, NIÑAS, Y ADOLESCENTES DE LA MATRICULA OFICIAL,DEL MUNICIPIO DE   REMEDIOS</t>
  </si>
  <si>
    <t>2017AS390141</t>
  </si>
  <si>
    <t>REMEDIOS</t>
  </si>
  <si>
    <t>COFINANCIAR LA ENTREGA DE RACIONES DENTRO DE LA EJECUCIÓN DEL PROGRAMA DE ALIMENTACIÓN ESCOLAR, ATRAVEZ DEL CUAL SE BRINDA COMPLEMENTO ALIMENTARIO A  LOS NIÑOS, NIÑAS, Y ADOLESCENTES DE LA MATRICULA OFICIAL,DEL MUNICIPIO DE   SABANALARGA</t>
  </si>
  <si>
    <t>2017AS390142</t>
  </si>
  <si>
    <t>SABANALARGA</t>
  </si>
  <si>
    <t>COFINANCIAR LA ENTREGA DE RACIONES DENTRO DE LA EJECUCIÓN DEL PROGRAMA DE ALIMENTACIÓN ESCOLAR, ATRAVEZ DEL CUAL SE BRINDA COMPLEMENTO ALIMENTARIO A  LOS NIÑOS, NIÑAS, Y ADOLESCENTES DE LA MATRICULA OFICIAL,DEL MUNICIPIO DE   SALGAR</t>
  </si>
  <si>
    <t>2017AS390143</t>
  </si>
  <si>
    <t>SALGAR</t>
  </si>
  <si>
    <t>COFINANCIAR LA ENTREGA DE RACIONES DENTRO DE LA EJECUCIÓN DEL PROGRAMA DE ALIMENTACIÓN ESCOLAR, ATRAVEZ DEL CUAL SE BRINDA COMPLEMENTO ALIMENTARIO A  LOS NIÑOS, NIÑAS, Y ADOLESCENTES DE LA MATRICULA OFICIAL,DEL MUNICIPIO DE   SAN ANDRES DE CUERQUIA</t>
  </si>
  <si>
    <t>2017AS390144</t>
  </si>
  <si>
    <t>SAN ANDRES DE CUERQUIA</t>
  </si>
  <si>
    <t>COFINANCIAR LA ENTREGA DE RACIONES DENTRO DE LA EJECUCIÓN DEL PROGRAMA DE ALIMENTACIÓN ESCOLAR, ATRAVEZ DEL CUAL SE BRINDA COMPLEMENTO ALIMENTARIO A  LOS NIÑOS, NIÑAS, Y ADOLESCENTES DE LA MATRICULA OFICIAL,DEL MUNICIPIO DE   SAN CARLOS</t>
  </si>
  <si>
    <t>2017AS390145</t>
  </si>
  <si>
    <t xml:space="preserve">SAN CARLOS </t>
  </si>
  <si>
    <t>COFINANCIAR LA ENTREGA DE RACIONES DENTRO DE LA EJECUCIÓN DEL PROGRAMA DE ALIMENTACIÓN ESCOLAR, ATRAVEZ DEL CUAL SE BRINDA COMPLEMENTO ALIMENTARIO A  LOS NIÑOS, NIÑAS, Y ADOLESCENTES DE LA MATRICULA OFICIAL,DEL MUNICIPIO DE   SAN FRANCISCO</t>
  </si>
  <si>
    <t>2017AS390146</t>
  </si>
  <si>
    <t>SAN FRANCISCO</t>
  </si>
  <si>
    <t>COFINANCIAR LA ENTREGA DE RACIONES DENTRO DE LA EJECUCIÓN DEL PROGRAMA DE ALIMENTACIÓN ESCOLAR, ATRAVEZ DEL CUAL SE BRINDA COMPLEMENTO ALIMENTARIO A  LOS NIÑOS, NIÑAS, Y ADOLESCENTES DE LA MATRICULA OFICIAL,DEL MUNICIPIO DE   SAN JERONIMO</t>
  </si>
  <si>
    <t>2017AS390147</t>
  </si>
  <si>
    <t>SAN JERONIMO</t>
  </si>
  <si>
    <t>COFINANCIAR LA ENTREGA DE RACIONES DENTRO DE LA EJECUCIÓN DEL PROGRAMA DE ALIMENTACIÓN ESCOLAR, ATRAVEZ DEL CUAL SE BRINDA COMPLEMENTO ALIMENTARIO A  LOS NIÑOS, NIÑAS, Y ADOLESCENTES DE LA MATRICULA OFICIAL,DEL MUNICIPIO DE   SAN JOSE DE LA MONTAÑA</t>
  </si>
  <si>
    <t>2017AS390148</t>
  </si>
  <si>
    <t xml:space="preserve">SAN JOSE DE LA MONTAÑA </t>
  </si>
  <si>
    <t>COFINANCIAR LA ENTREGA DE RACIONES DENTRO DE LA EJECUCIÓN DEL PROGRAMA DE ALIMENTACIÓN ESCOLAR, ATRAVEZ DEL CUAL SE BRINDA COMPLEMENTO ALIMENTARIO A  LOS NIÑOS, NIÑAS, Y ADOLESCENTES DE LA MATRICULA OFICIAL,DEL MUNICIPIO DE   SAN JUAN DE URABA</t>
  </si>
  <si>
    <t>2017AS390149</t>
  </si>
  <si>
    <t xml:space="preserve">SAN JUAN DE URABA </t>
  </si>
  <si>
    <t>COFINANCIAR LA ENTREGA DE RACIONES DENTRO DE LA EJECUCIÓN DEL PROGRAMA DE ALIMENTACIÓN ESCOLAR, ATRAVEZ DEL CUAL SE BRINDA COMPLEMENTO ALIMENTARIO A  LOS NIÑOS, NIÑAS, Y ADOLESCENTES DE LA MATRICULA OFICIAL,DEL MUNICIPIO DE    SAN LUIS</t>
  </si>
  <si>
    <t>2017AS390150</t>
  </si>
  <si>
    <t xml:space="preserve">SAN LUIS </t>
  </si>
  <si>
    <t>COFINANCIAR LA ENTREGA DE RACIONES DENTRO DE LA EJECUCIÓN DEL PROGRAMA DE ALIMENTACIÓN ESCOLAR, ATRAVEZ DEL CUAL SE BRINDA COMPLEMENTO ALIMENTARIO A  LOS NIÑOS, NIÑAS, Y ADOLESCENTES DE LA MATRICULA OFICIAL,DEL MUNICIPIO DE   SAN PEDRO DE LOS MILAGROS</t>
  </si>
  <si>
    <t>2017AS390151</t>
  </si>
  <si>
    <t xml:space="preserve">SAN PEDRO DE LOS MILAGROS </t>
  </si>
  <si>
    <t>COFINANCIAR LA ENTREGA DE RACIONES DENTRO DE LA EJECUCIÓN DEL PROGRAMA DE ALIMENTACIÓN ESCOLAR, ATRAVEZ DEL CUAL SE BRINDA COMPLEMENTO ALIMENTARIO A  LOS NIÑOS, NIÑAS, Y ADOLESCENTES DE LA MATRICULA OFICIAL,DEL MUNICIPIO DE   SAN PEDRO DE URABA</t>
  </si>
  <si>
    <t>2017AS390152</t>
  </si>
  <si>
    <t xml:space="preserve">SAN PEDRO DE URABA </t>
  </si>
  <si>
    <t>COFINANCIAR LA ENTREGA DE RACIONES DENTRO DE LA EJECUCIÓN DEL PROGRAMA DE ALIMENTACIÓN ESCOLAR, ATRAVEZ DEL CUAL SE BRINDA COMPLEMENTO ALIMENTARIO A  LOS NIÑOS, NIÑAS, Y ADOLESCENTES DE LA MATRICULA OFICIAL,DEL MUNICIPIO DE   SAN RAFAEL</t>
  </si>
  <si>
    <t>2017AS390153</t>
  </si>
  <si>
    <t xml:space="preserve">SAN RAFAEL </t>
  </si>
  <si>
    <t>COFINANCIAR LA ENTREGA DE RACIONES DENTRO DE LA EJECUCIÓN DEL PROGRAMA DE ALIMENTACIÓN ESCOLAR, ATRAVEZ DEL CUAL SE BRINDA COMPLEMENTO ALIMENTARIO A  LOS NIÑOS, NIÑAS, Y ADOLESCENTES DE LA MATRICULA OFICIAL,DEL MUNICIPIO DE   SAN ROQUE</t>
  </si>
  <si>
    <t>2017AS390154</t>
  </si>
  <si>
    <t>SAN ROQUE</t>
  </si>
  <si>
    <t>COFINANCIAR LA ENTREGA DE RACIONES DENTRO DE LA EJECUCIÓN DEL PROGRAMA DE ALIMENTACIÓN ESCOLAR, ATRAVEZ DEL CUAL SE BRINDA COMPLEMENTO ALIMENTARIO A  LOS NIÑOS, NIÑAS, Y ADOLESCENTES DE LA MATRICULA OFICIAL,DEL MUNICIPIO DE   SAN VICENTE</t>
  </si>
  <si>
    <t>2017AS390155</t>
  </si>
  <si>
    <t xml:space="preserve">SAN VICENTE </t>
  </si>
  <si>
    <t>COFINANCIAR LA ENTREGA DE RACIONES DENTRO DE LA EJECUCIÓN DEL PROGRAMA DE ALIMENTACIÓN ESCOLAR, ATRAVEZ DEL CUAL SE BRINDA COMPLEMENTO ALIMENTARIO A  LOS NIÑOS, NIÑAS, Y ADOLESCENTES DE LA MATRICULA OFICIAL,DEL MUNICIPIO DE   SANTA BARBARA</t>
  </si>
  <si>
    <t>2017AS390156</t>
  </si>
  <si>
    <t xml:space="preserve">SANTA BARBARA </t>
  </si>
  <si>
    <t>COFINANCIAR LA ENTREGA DE RACIONES DENTRO DE LA EJECUCIÓN DEL PROGRAMA DE ALIMENTACIÓN ESCOLAR, ATRAVEZ DEL CUAL SE BRINDA COMPLEMENTO ALIMENTARIO A  LOS NIÑOS, NIÑAS, Y ADOLESCENTES DE LA MATRICULA OFICIAL,DEL MUNICIPIO DE   SANTA FE DE ANTIOQUIA</t>
  </si>
  <si>
    <t>2017AS390157</t>
  </si>
  <si>
    <t>SANTA FE DE ANTIOQUIA</t>
  </si>
  <si>
    <t>COFINANCIAR LA ENTREGA DE RACIONES DENTRO DE LA EJECUCIÓN DEL PROGRAMA DE ALIMENTACIÓN ESCOLAR, ATRAVEZ DEL CUAL SE BRINDA COMPLEMENTO ALIMENTARIO A  LOS NIÑOS, NIÑAS, Y ADOLESCENTES DE LA MATRICULA OFICIAL,DEL MUNICIPIO DE   SANTA ROSA DE OSOS</t>
  </si>
  <si>
    <t>2017AS390158</t>
  </si>
  <si>
    <t>STA ROSA DE OSOS</t>
  </si>
  <si>
    <t>COFINANCIAR LA ENTREGA DE RACIONES DENTRO DE LA EJECUCIÓN DEL PROGRAMA DE ALIMENTACIÓN ESCOLAR, ATRAVEZ DEL CUAL SE BRINDA COMPLEMENTO ALIMENTARIO A  LOS NIÑOS, NIÑAS, Y ADOLESCENTES DE LA MATRICULA OFICIAL,DEL MUNICIPIO DE   SANTO DOMINGO</t>
  </si>
  <si>
    <t>2017AS390159</t>
  </si>
  <si>
    <t xml:space="preserve">SANTO DOMINGO </t>
  </si>
  <si>
    <t>COFINANCIAR LA ENTREGA DE RACIONES DENTRO DE LA EJECUCIÓN DEL PROGRAMA DE ALIMENTACIÓN ESCOLAR, ATRAVEZ DEL CUAL SE BRINDA COMPLEMENTO ALIMENTARIO A  LOS NIÑOS, NIÑAS, Y ADOLESCENTES DE LA MATRICULA OFICIAL,DEL MUNICIPIO DE   SEGOVIA</t>
  </si>
  <si>
    <t>2017AS390160</t>
  </si>
  <si>
    <t>SEGOVIA</t>
  </si>
  <si>
    <t>COFINANCIAR LA ENTREGA DE RACIONES DENTRO DE LA EJECUCIÓN DEL PROGRAMA DE ALIMENTACIÓN ESCOLAR, ATRAVEZ DEL CUAL SE BRINDA COMPLEMENTO ALIMENTARIO A  LOS NIÑOS, NIÑAS, Y ADOLESCENTES DE LA MATRICULA OFICIAL,DEL MUNICIPIO DE   SONSON</t>
  </si>
  <si>
    <t>2017AS390161</t>
  </si>
  <si>
    <t>SONSON</t>
  </si>
  <si>
    <t>COFINANCIAR LA ENTREGA DE RACIONES DENTRO DE LA EJECUCIÓN DEL PROGRAMA DE ALIMENTACIÓN ESCOLAR, ATRAVEZ DEL CUAL SE BRINDA COMPLEMENTO ALIMENTARIO A  LOS NIÑOS, NIÑAS, Y ADOLESCENTES DE LA MATRICULA OFICIAL,DEL MUNICIPIO DE   SOPETRAN</t>
  </si>
  <si>
    <t>2017AS390162</t>
  </si>
  <si>
    <t xml:space="preserve">SOPETRAN </t>
  </si>
  <si>
    <t>COFINANCIAR LA ENTREGA DE RACIONES DENTRO DE LA EJECUCIÓN DEL PROGRAMA DE ALIMENTACIÓN ESCOLAR, ATRAVEZ DEL CUAL SE BRINDA COMPLEMENTO ALIMENTARIO A  LOS NIÑOS, NIÑAS, Y ADOLESCENTES DE LA MATRICULA OFICIAL,DEL MUNICIPIO DE   TAMESIS</t>
  </si>
  <si>
    <t>2017AS390163</t>
  </si>
  <si>
    <t xml:space="preserve">TAMESIS </t>
  </si>
  <si>
    <t>COFINANCIAR LA ENTREGA DE RACIONES DENTRO DE LA EJECUCIÓN DEL PROGRAMA DE ALIMENTACIÓN ESCOLAR, ATRAVEZ DEL CUAL SE BRINDA COMPLEMENTO ALIMENTARIO A  LOS NIÑOS, NIÑAS, Y ADOLESCENTES DE LA MATRICULA OFICIAL,DEL MUNICIPIO DE   TARAZA</t>
  </si>
  <si>
    <t>2017AS390164</t>
  </si>
  <si>
    <t>TARAZA</t>
  </si>
  <si>
    <t>COFINANCIAR LA ENTREGA DE RACIONES DENTRO DE LA EJECUCIÓN DEL PROGRAMA DE ALIMENTACIÓN ESCOLAR, ATRAVEZ DEL CUAL SE BRINDA COMPLEMENTO ALIMENTARIO A  LOS NIÑOS, NIÑAS, Y ADOLESCENTES DE LA MATRICULA OFICIAL,DEL MUNICIPIO DE    TARSO</t>
  </si>
  <si>
    <t>2017AS390165</t>
  </si>
  <si>
    <t>TARSO</t>
  </si>
  <si>
    <t xml:space="preserve">COFINANCIAR LA ENTREGA DE RACIONES DENTRO DE LA EJECUCIÓN DEL PROGRAMA DE ALIMENTACIÓN ESCOLAR, ATRAVEZ DEL CUAL SE BRINDA COMPLEMENTO ALIMENTARIO A  LOS NIÑOS, NIÑAS, Y ADOLESCENTES DE LA MATRICULA OFICIAL,DEL MUNICIPIO DE   TITIRIBI </t>
  </si>
  <si>
    <t>2017AS390166</t>
  </si>
  <si>
    <t>TITIRIBI</t>
  </si>
  <si>
    <t>COFINANCIAR LA ENTREGA DE RACIONES DENTRO DE LA EJECUCIÓN DEL PROGRAMA DE ALIMENTACIÓN ESCOLAR, ATRAVEZ DEL CUAL SE BRINDA COMPLEMENTO ALIMENTARIO A  LOS NIÑOS, NIÑAS, Y ADOLESCENTES DE LA MATRICULA OFICIAL,DEL MUNICIPIO DE   TOLEDO</t>
  </si>
  <si>
    <t>2017AS390167</t>
  </si>
  <si>
    <t>TOLEDO</t>
  </si>
  <si>
    <t>COFINANCIAR LA ENTREGA DE RACIONES DENTRO DE LA EJECUCIÓN DEL PROGRAMA DE ALIMENTACIÓN ESCOLAR, ATRAVEZ DEL CUAL SE BRINDA COMPLEMENTO ALIMENTARIO A  LOS NIÑOS, NIÑAS, Y ADOLESCENTES DE LA MATRICULA OFICIAL,DEL MUNICIPIO DE   URAMITA</t>
  </si>
  <si>
    <t>2017AS390168</t>
  </si>
  <si>
    <t xml:space="preserve">URAMITA </t>
  </si>
  <si>
    <t>COFINANCIAR LA ENTREGA DE RACIONES DENTRO DE LA EJECUCIÓN DEL PROGRAMA DE ALIMENTACIÓN ESCOLAR, ATRAVEZ DEL CUAL SE BRINDA COMPLEMENTO ALIMENTARIO A  LOS NIÑOS, NIÑAS, Y ADOLESCENTES DE LA MATRICULA OFICIAL,DEL MUNICIPIO DE   URRAO</t>
  </si>
  <si>
    <t>2017AS390169</t>
  </si>
  <si>
    <t xml:space="preserve">URRAO </t>
  </si>
  <si>
    <t>COFINANCIAR LA ENTREGA DE RACIONES DENTRO DE LA EJECUCIÓN DEL PROGRAMA DE ALIMENTACIÓN ESCOLAR, ATRAVEZ DEL CUAL SE BRINDA COMPLEMENTO ALIMENTARIO A  LOS NIÑOS, NIÑAS, Y ADOLESCENTES DE LA MATRICULA OFICIAL,DEL MUNICIPIO DE   VALDIVIA</t>
  </si>
  <si>
    <t>2017AS390170</t>
  </si>
  <si>
    <t xml:space="preserve">VALDIVIA </t>
  </si>
  <si>
    <t>COFINANCIAR LA ENTREGA DE RACIONES DENTRO DE LA EJECUCIÓN DEL PROGRAMA DE ALIMENTACIÓN ESCOLAR, ATRAVEZ DEL CUAL SE BRINDA COMPLEMENTO ALIMENTARIO A  LOS NIÑOS, NIÑAS, Y ADOLESCENTES DE LA MATRICULA OFICIAL,DEL MUNICIPIO DE    VALPARAISO</t>
  </si>
  <si>
    <t>2017AS390171</t>
  </si>
  <si>
    <t>VALAPARAISO</t>
  </si>
  <si>
    <t>COFINANCIAR LA ENTREGA DE RACIONES DENTRO DE LA EJECUCIÓN DEL PROGRAMA DE ALIMENTACIÓN ESCOLAR, ATRAVEZ DEL CUAL SE BRINDA COMPLEMENTO ALIMENTARIO A  LOS NIÑOS, NIÑAS, Y ADOLESCENTES DE LA MATRICULA OFICIAL,DEL MUNICIPIO DE   VEGACHI</t>
  </si>
  <si>
    <t>2017AS390172</t>
  </si>
  <si>
    <t>VEGACHI</t>
  </si>
  <si>
    <t>COFINANCIAR LA ENTREGA DE RACIONES DENTRO DE LA EJECUCIÓN DEL PROGRAMA DE ALIMENTACIÓN ESCOLAR, ATRAVEZ DEL CUAL SE BRINDA COMPLEMENTO ALIMENTARIO A  LOS NIÑOS, NIÑAS, Y ADOLESCENTES DE LA MATRICULA OFICIAL,DEL MUNICIPIO DE   VENECIA</t>
  </si>
  <si>
    <t>2017AS390173</t>
  </si>
  <si>
    <t xml:space="preserve">VENECIA </t>
  </si>
  <si>
    <t>COFINANCIAR LA ENTREGA DE RACIONES DENTRO DE LA EJECUCIÓN DEL PROGRAMA DE ALIMENTACIÓN ESCOLAR, ATRAVEZ DEL CUAL SE BRINDA COMPLEMENTO ALIMENTARIO A  LOS NIÑOS, NIÑAS, Y ADOLESCENTES DE LA MATRICULA OFICIAL,DEL MUNICIPIO DE   VIGIA DEL FUERTE</t>
  </si>
  <si>
    <t>2017AS390174</t>
  </si>
  <si>
    <t>VIGIA DEL FUERTE</t>
  </si>
  <si>
    <t>COFINANCIAR LA ENTREGA DE RACIONES DENTRO DE LA EJECUCIÓN DEL PROGRAMA DE ALIMENTACIÓN ESCOLAR, ATRAVEZ DEL CUAL SE BRINDA COMPLEMENTO ALIMENTARIO A  LOS NIÑOS, NIÑAS, Y ADOLESCENTES DE LA MATRICULA OFICIAL,DEL MUNICIPIO DE    YALI</t>
  </si>
  <si>
    <t>2017AS390175</t>
  </si>
  <si>
    <t>YALI</t>
  </si>
  <si>
    <t>COFINANCIAR LA ENTREGA DE RACIONES DENTRO DE LA EJECUCIÓN DEL PROGRAMA DE ALIMENTACIÓN ESCOLAR, ATRAVEZ DEL CUAL SE BRINDA COMPLEMENTO ALIMENTARIO A  LOS NIÑOS, NIÑAS, Y ADOLESCENTES DE LA MATRICULA OFICIAL,DEL MUNICIPIO DE    YARUMAL</t>
  </si>
  <si>
    <t>2017AS390176</t>
  </si>
  <si>
    <t>YARUMAL</t>
  </si>
  <si>
    <t>COFINANCIAR LA ENTREGA DE RACIONES DENTRO DE LA EJECUCIÓN DEL PROGRAMA DE ALIMENTACIÓN ESCOLAR, ATRAVEZ DEL CUAL SE BRINDA COMPLEMENTO ALIMENTARIO A  LOS NIÑOS, NIÑAS, Y ADOLESCENTES DE LA MATRICULA OFICIAL,DEL MUNICIPIO DE   YOLOMBO</t>
  </si>
  <si>
    <t>2017AS390177</t>
  </si>
  <si>
    <t xml:space="preserve">YOLOMBO </t>
  </si>
  <si>
    <t>COFINANCIAR LA ENTREGA DE RACIONES DENTRO DE LA EJECUCIÓN DEL PROGRAMA DE ALIMENTACIÓN ESCOLAR, ATRAVEZ DEL CUAL SE BRINDA COMPLEMENTO ALIMENTARIO A  LOS NIÑOS, NIÑAS, Y ADOLESCENTES DE LA MATRICULA OFICIAL,DEL MUNICIPIO DE   YONDO</t>
  </si>
  <si>
    <t>2017AS390178</t>
  </si>
  <si>
    <t>YONDÓ</t>
  </si>
  <si>
    <t>COFINANCIAR LA ENTREGA DE RACIONES DENTRO DE LA EJECUCIÓN DEL PROGRAMA DE ALIMENTACIÓN ESCOLAR, ATRAVEZ DEL CUAL SE BRINDA COMPLEMENTO ALIMENTARIO A  LOS NIÑOS, NIÑAS, Y ADOLESCENTES DE LA MATRICULA OFICIAL,DEL MUNICIPIO DE    ZARAGOZA</t>
  </si>
  <si>
    <t>2017AS390179</t>
  </si>
  <si>
    <t>ZARAGOZA</t>
  </si>
  <si>
    <t>COFINANCIAR LA ENTREGA DE RACIONES DENTRO DE LA  EJECUCION DEL PROGRAMA DE ALIMENTACION ESCOLAR PAE ATRAVEZ DEL CUAL SE BRINDA ALMUERZO A LOS NIÑOS, NIÑAS Y ADOLESCENTES DE LA MATRICULA OFICIAL DEL MUNICIPIO DE AMALFI, COMO COMPONENTE DE LA ESTRATEGIA DE JORNADA UNICA.</t>
  </si>
  <si>
    <t>Cupos atendidos en los programas de complementación alimentaria ( JU )</t>
  </si>
  <si>
    <t>2017AS390180</t>
  </si>
  <si>
    <t>AMPARO ALMANZA OCHOA</t>
  </si>
  <si>
    <t>COFINANCIAR LA ENTREGA DE RACIONES DENTRO DE LA  EJECUCION DEL PROGRAMA DE ALIMENTACION ESCOLAR PAE ATRAVEZ DEL CUAL SE BRINDA ALMUERZO A LOS NIÑOS, NIÑAS Y ADOLESCENTES DE LA MATRICULA OFICIAL DEL MUNICIPIO DE  CIUDAD BOLIVAR, COMO COMPONENTE DE LA ESTRATEGIA DE JORNADA UNICA.</t>
  </si>
  <si>
    <t>2017AS390181</t>
  </si>
  <si>
    <t>COFINANCIAR LA ENTREGA DE RACIONES DENTRO DE LA  EJECUCION DEL PROGRAMA DE ALIMENTACION ESCOLAR PAE ATRAVEZ DEL CUAL SE BRINDA ALMUERZO A LOS NIÑOS, NIÑAS Y ADOLESCENTES DE LA MATRICULA OFICIAL DEL MUNICIPIO DE  GIRARDOTA, COMO COMPONENTE DE LA ESTRATEGIA DE JORNADA UNICA.</t>
  </si>
  <si>
    <t>2017AS390182</t>
  </si>
  <si>
    <t>COFINANCIAR LA ENTREGA DE RACIONES DENTRO DE LA  EJECUCION DEL PROGRAMA DE ALIMENTACION ESCOLAR PAE ATRAVEZ DEL CUAL SE BRINDA ALMUERZO A LOS NIÑOS, NIÑAS Y ADOLESCENTES DE LA MATRICULA OFICIAL DEL MUNICIPIO DE  GUATAPE, COMO COMPONENTE DE LA ESTRATEGIA DE JORNADA UNICA.</t>
  </si>
  <si>
    <t>2017AS390183</t>
  </si>
  <si>
    <t>GUATAPE</t>
  </si>
  <si>
    <r>
      <rPr>
        <sz val="8"/>
        <color rgb="FFFF0000"/>
        <rFont val="Arial"/>
        <family val="2"/>
      </rPr>
      <t>COFINANCIAR</t>
    </r>
    <r>
      <rPr>
        <sz val="8"/>
        <color rgb="FF3D3D3D"/>
        <rFont val="Arial"/>
        <family val="2"/>
      </rPr>
      <t xml:space="preserve"> LA ENTREGA DE RACIONES DENTRO DE LA  EJECUCION DEL PROGRAMA DE ALIMENTACION ESCOLAR PAE ATRAVEZ DEL CUAL SE BRINDA ALMUERZO A LOS NIÑOS, NIÑAS Y ADOLESCENTES DE LA MATRICULA OFICIAL DEL MUNICIPIO DE  PEQUE, COMO COMPONENTE DE LA ESTRATEGIA DE JORNADA UNICA.</t>
    </r>
  </si>
  <si>
    <t>2017AS390184</t>
  </si>
  <si>
    <t>COFINANCIAR LA ENTREGA DE RACIONES DENTRO DE LA  EJECUCION DEL PROGRAMA DE ALIMENTACION ESCOLAR PAE ATRAVEZ DEL CUAL SE BRINDA ALMUERZO A LOS NIÑOS, NIÑAS Y ADOLESCENTES DE LA MATRICULA OFICIAL DEL MUNICIPIO DE  SAN LUIS, COMO COMPONENTE DE LA ESTRATEGIA DE JORNADA UNICA.</t>
  </si>
  <si>
    <t>2017AS390185</t>
  </si>
  <si>
    <t>SAN LUIS</t>
  </si>
  <si>
    <t>COFINANCIAR LA ENTREGA DE RACIONES DENTRO DE LA  EJECUCION DEL PROGRAMA DE ALIMENTACION ESCOLAR PAE ATRAVEZ DEL CUAL SE BRINDA ALMUERZO A LOS NIÑOS, NIÑAS Y ADOLESCENTES DE LA MATRICULA OFICIAL DEL MUNICIPIO DE  TAMESIS, COMO COMPONENTE DE LA ESTRATEGIA DE JORNADA UNICA.</t>
  </si>
  <si>
    <t>2017AS390186</t>
  </si>
  <si>
    <t>TAMESIS</t>
  </si>
  <si>
    <t>COFINANCIAR LA ENTREGA DE RACIONES DENTRO DE LA  EJECUCION DEL PROGRAMA DE ALIMENTACION ESCOLAR PAE ATRAVEZ DEL CUAL SE BRINDA ALMUERZO A LOS NIÑOS, NIÑAS Y ADOLESCENTES DE LA MATRICULA OFICIAL DEL MUNICIPIO DE  TARSO, COMO COMPONENTE DE LA ESTRATEGIA DE JORNADA UNICA.</t>
  </si>
  <si>
    <t>2017AS390187</t>
  </si>
  <si>
    <t>COFINANCIAR LA ENTREGA DE RACIONES DENTRO DE LA  EJECUCION DEL PROGRAMA DE ALIMENTACION ESCOLAR PAE ATRAVEZ DEL CUAL SE BRINDA ALMUERZO A LOS NIÑOS, NIÑAS Y ADOLESCENTES DE LA MATRICULA OFICIAL DEL MUNICIPIO DE  TITIRIBI, COMO COMPONENTE DE LA ESTRATEGIA DE JORNADA UNICA.</t>
  </si>
  <si>
    <t>2017AS390188</t>
  </si>
  <si>
    <t>COFINANCIAR LA ENTREGA DE RACIONES DENTRO DE LA  EJECUCION DEL PROGRAMA DE ALIMENTACION ESCOLAR PAE ATRAVEZ DEL CUAL SE BRINDA ALMUERZO A LOS NIÑOS, NIÑAS Y ADOLESCENTES DE LA MATRICULA OFICIAL DEL MUNICIPIO DE  URAMITA, COMO COMPONENTE DE LA ESTRATEGIA DE JORNADA UNICA.</t>
  </si>
  <si>
    <t>2017AS390189</t>
  </si>
  <si>
    <t>URAMITA</t>
  </si>
  <si>
    <t>COFINANCIAR LA ENTREGA DE RACIONES DENTRO DE LA  EJECUCION DEL PROGRAMA DE ALIMENTACION ESCOLAR PAE ATRAVEZ DEL CUAL SE BRINDA ALMUERZO A LOS NIÑOS, NIÑAS Y ADOLESCENTES DE LA MATRICULA OFICIAL DEL MUNICIPIO DE  VIGIA DEL FUERTE, COMO COMPONENTE DE LA ESTRATEGIA DE JORNADA UNICA.</t>
  </si>
  <si>
    <t>2017AS390190</t>
  </si>
  <si>
    <t>COFINANCIAR LA ENTREGA DE RACIONES DENTRO DE LA  EJECUCION DEL PROGRAMA DE ALIMENTACION ESCOLAR PAE ATRAVEZ DEL CUAL SE BRINDA ALMUERZO A LOS NIÑOS, NIÑAS Y ADOLESCENTES DE LA MATRICULA OFICIAL DEL MUNICIPIO DE  YARUMAL, COMO COMPONENTE DE LA ESTRATEGIA DE JORNADA UNICA.</t>
  </si>
  <si>
    <t>2017AS390191</t>
  </si>
  <si>
    <t>PRESTAR EL SERVICIO DE ATENCIÓN PARA RECUPERACIÓN NUTRICIONAL, A LOS NIÑOS Y NIÑAS EN CONDICIÓN DE DESNUTRICIÓN Y A MADRES GESTANTES Y LACTANTES CON BAJO PESO EN EL MUNICIPIO DE VIGÍA DEL FUERTE</t>
  </si>
  <si>
    <t>172 DIAS</t>
  </si>
  <si>
    <t>Número de niños, niñas y familias gestantes atendidos en los centros de atención integral nutricional</t>
  </si>
  <si>
    <t>ATENCION Y RECUPERCION NUTRICIONAL A FAMILIAS VULNERABLES DEL DEPARTAMENTO</t>
  </si>
  <si>
    <t>010018001</t>
  </si>
  <si>
    <t xml:space="preserve">Servicio recuperación nutricional </t>
  </si>
  <si>
    <t>TATIANA HERNANDEZ BENJUMEA</t>
  </si>
  <si>
    <t>PRESTAR EL SERVICIO DE ATENCIÓN PARA RECUPERACIÓN NUTRICIONAL, A LOS NIÑOS Y NIÑAS EN CONDICIÓN DE DESNUTRICIÓN Y A MADRES GESTANTES Y LACTANTES CON BAJO PESO EN EL MUNICIPIO DE  MURINDO</t>
  </si>
  <si>
    <t>MURINDO</t>
  </si>
  <si>
    <t>PRESTAR EL SERVICIO DE ATENCIÓN PARA RECUPERACIÓN NUTRICIONAL, A LOS NIÑOS Y NIÑAS EN CONDICIÓN DE DESNUTRICIÓN Y A MADRES GESTANTES Y LACTANTES CON BAJO PESO EN EL MUNICIPIO DE  TARAZA</t>
  </si>
  <si>
    <t xml:space="preserve">PRESTAR EL SERVICIO DE ATENCIÓN PARA RECUPERACIÓN NUTRICIONAL, A LOS NIÑOS Y NIÑAS EN CONDICIÓN DE DESNUTRICIÓN Y A MADRES GESTANTES Y LACTANTES CON BAJO PESO EN EL MUNICIPIO DE  TURBO </t>
  </si>
  <si>
    <t>TURBO</t>
  </si>
  <si>
    <t>PRESTAR EL SERVICIO DE ATENCIÓN PARA RECUPERACIÓN NUTRICIONAL, A LOS NIÑOS Y NIÑAS EN CONDICIÓN DE DESNUTRICIÓN Y A MADRES GESTANTES Y LACTANTES CON BAJO PESO EN EL MUNICIPIO DE  SEGOVIA</t>
  </si>
  <si>
    <t>Prestar el servicio de apoyo a Ia gestiôn a través del
acompanamiento a Ia supervision técnica, administrativa y
financiera de los convenios y contratos celebrados por Ia
Gerencia de Seguridad Alimentaria y Nutricional - MANA para
garantizar la prestación del Programa de Alimentación escolar.</t>
  </si>
  <si>
    <t>180 DIAS</t>
  </si>
  <si>
    <t>PRESTAR EL SERVICIO DE APOYO ALA GESTION ATRAVEZ DEL ACOMPAÑAMIENTO A LA SUPERVISION, TECNICA ADMINISTRATIVA, Y FINANCIERA DE LOS CONVENIOS Y CONTRATOS CELEBRADOS POR MANA</t>
  </si>
  <si>
    <t>SUMINISTRO DE RACIONES PARA EL PROGRAMA DE ALIMENTACION ESCOLAR PARA GARANTIZAR LA PERMANENCIA DE LA POBLACION ECOLAR EN TODO EL DEPARTAMENTO DE ANTIOQUIA</t>
  </si>
  <si>
    <t>LOS MUNICIPIOS QUE CONFORMAN EL PAE</t>
  </si>
  <si>
    <t>APOYAR LA SUPERVISION DE  TECNICA DE LOS CONVENIOS Y CONTRATOS DE LA GERENCIA DE SEGURIDAD ALIMENTARIA MANA</t>
  </si>
  <si>
    <t>2017SS390192</t>
  </si>
  <si>
    <t>TECNOLOGICO 2018</t>
  </si>
  <si>
    <t>GLORIA AMPARO HOYOS</t>
  </si>
  <si>
    <t>Prestar los servicios de asistencia técnica, profesiorial y de gestión del
 conocimiento para el fortalecimiento de los proyectos establecidos por Ia
Gerencia de Seguridad Alimentaria y Nutricional de Antioquia MANA</t>
  </si>
  <si>
    <t>240 DIAS</t>
  </si>
  <si>
    <t>ASISTENCIA TECNICA,PROFECIONAL Y DE GESTION DEL CONOCIMIENTO PARA EL FORTALECIMIENTO DE LA GERENCIA DE MANA</t>
  </si>
  <si>
    <t>PROYECTOS PRODUCTIVOS, PEDAGOGICOS ETE</t>
  </si>
  <si>
    <t>SEGURIDAD ALIMENTARIA Y NUTRICIONAL EN LA POBLACION BULNERABLE</t>
  </si>
  <si>
    <t>PRESTAR SERVICIOS DE ASISTENCIA TECNICA, PROFECIONAL Y DE GESTION DE CONOCIMIENTO</t>
  </si>
  <si>
    <t>2017SS390193</t>
  </si>
  <si>
    <t>U DE A  2018</t>
  </si>
  <si>
    <t>TERESITA MESA VALENCIA</t>
  </si>
  <si>
    <t>ADQUISICION DE TIQUETES AEREOS  PARA LA GOBERNACION DE ANTIOQUIA</t>
  </si>
  <si>
    <t>450  DIAS</t>
  </si>
  <si>
    <t>MARCELA  ESTRADA</t>
  </si>
  <si>
    <t>3839371</t>
  </si>
  <si>
    <t>MARCELA.ESTRADA@ANTIOQUIA</t>
  </si>
  <si>
    <t>TIQUETES AEREOS</t>
  </si>
  <si>
    <t>MARIA VICTORIA HOYOS</t>
  </si>
  <si>
    <t>Articular estrategias para la planeación participativa ciudadana a través del desarrollo de 1 convite ciudadano en la subregión del Bajo Cauca.*</t>
  </si>
  <si>
    <t xml:space="preserve">6 meses </t>
  </si>
  <si>
    <t>Régimen Especial - Artículo 96 Ley 489 de 1999</t>
  </si>
  <si>
    <t>Jorge Mario Duran Franco</t>
  </si>
  <si>
    <t>Secretario de Despacho</t>
  </si>
  <si>
    <t>3839071</t>
  </si>
  <si>
    <t>jorge.duran@antioquia.gov.co</t>
  </si>
  <si>
    <t>Fortalecimiento de las instancias, mecanismos y espacios de participación ciudadana</t>
  </si>
  <si>
    <t>Número de Experiencias de planeación y presupuesto participativo</t>
  </si>
  <si>
    <t>Promover e impulsar los convites ciudadanos participativos</t>
  </si>
  <si>
    <t>Territorios Intervenidos en Planeación y Presupuesto Participativo</t>
  </si>
  <si>
    <t>Articular estrategias para la implementación de Convites Ciudadanos Participativos en los municipios, buscando el fortalecimiento y dinamización de la Participación Ciudadana</t>
  </si>
  <si>
    <t>John Wilson Zapata Martinez</t>
  </si>
  <si>
    <t xml:space="preserve">Integral </t>
  </si>
  <si>
    <t>Articular estrategias para la planeación participativa ciudadana a través del desarrollo de tres (3) convites ciudadanos en la subregión del Norte.*</t>
  </si>
  <si>
    <t xml:space="preserve"> 6 meses </t>
  </si>
  <si>
    <t>3839070</t>
  </si>
  <si>
    <t xml:space="preserve">Articular estrategias para la planeación participativa ciudadana a través del desarrollo de dos (2) convites ciudadanos en la subregión del Valle del Aburra.* </t>
  </si>
  <si>
    <t xml:space="preserve">Articular estrategias para la planeación participativa ciudadana a través del desarrollo de cuatro (4) convites ciudadanos en la subregión del Nordeste* </t>
  </si>
  <si>
    <t xml:space="preserve">Articular estrategias para la planeación participativa ciudadana a través del desarrollo de Tres (3) convites ciudadanos en la subregión del Magdalena Medio.* </t>
  </si>
  <si>
    <t xml:space="preserve">Articular estrategias para la planeación participativa ciudadana a través del desarrollo de dos (2) convites ciudadanos en la subregión del Occidente.* </t>
  </si>
  <si>
    <t>Articular estrategias para la planeación participativa ciudadana a través del desarrollo de dos (2) convites ciudadanos en la subregión  del Oriente *</t>
  </si>
  <si>
    <t>Articular estrategias para la planeación participativa ciudadana a través del desarrollo de tres (3)  convites ciudadanos en  la subregión  de Suroeste*</t>
  </si>
  <si>
    <t>Articular estrategias para la planeación participativa ciudadana a través del desarrollo de cuatro (4) convites ciudadanos en  la subregión del Uraba*</t>
  </si>
  <si>
    <t xml:space="preserve">Desarrollar procesos de gestión documental encaminados a la sostenibilidad de actividades realizadas en gestión de tramites e inspección, vigilancia y control </t>
  </si>
  <si>
    <t xml:space="preserve">7 meses </t>
  </si>
  <si>
    <t>Fortalecimiento del Movimiento Comunal y las Organizaciones Sociales</t>
  </si>
  <si>
    <t>Organizaciones comunales asesoradas para en el cumplimiento de requisitos legales - Programa formador de formadores participando en proceso de réplica de conocimientos con organismos comunales y sociales. formulado e implementado</t>
  </si>
  <si>
    <t>Fortalecimiento de la organización Comunal en el departamento de Antioquia</t>
  </si>
  <si>
    <t>Numero de organizaciones comunales existente en los 118 municipios de la competencia que cumplen los 4 mínimos organizativos (personería Jurídica vigente, estatutos actualizados y aprobados, Dignatario o directivos electos- Sin vacantes, Libros reglamentarios registrados) - Número formadores cualificados - Número de replicas municipales realizadas por los formadores"</t>
  </si>
  <si>
    <t>Revisión, organización y actualización de los respaldos de los soportes del cumplimiento de requisitos legales de los Organismos Comunales con Auto de reconocimiento emitido.
Sistematización de la caracterización de los Organismos Comunales del Orienre Antioqueño.</t>
  </si>
  <si>
    <t>Iván Jesús Rodriguez Vargas</t>
  </si>
  <si>
    <t>Desarrollar cada una de las etapas y actividades que se requieren para la implementación, puesta en marcha  y ejecución  de la convocatoria   "IDEAS EN GRANDE" año 2018.</t>
  </si>
  <si>
    <t xml:space="preserve">8 meses </t>
  </si>
  <si>
    <t>JorgeMario Duran Franco</t>
  </si>
  <si>
    <t>Organizaciones comunales y sociales en convocatorias públicas departamentales, participando. - Organizaciones comunales y sociales con proyectos financiados, beneficiadas.</t>
  </si>
  <si>
    <t>Gestión para el desarrollo y la cohesión territorial</t>
  </si>
  <si>
    <t>Número de organizaciones comunales y sociales  que se presentan a las convocatorias departamentales por subregión. - Número de organizaciones comunales y sociales con proyectos financiados por el gobierno departamental</t>
  </si>
  <si>
    <t>Construir una ruta de gestión y canalización de oferta pública departamental para la sostenibilidad financiera, técnica y administrativa de las organizaciones sociales y comunales. - *Apoyo técnico al antes, durante y después de la convocatoria. - *Desarrollar un proceso de asistencia técnica para las organizaciones sociales y comunales participante en las convocatoria y las acreedores de los estímulos. - Fortalecer las organizaciones sociales y comunales a través de la cofinanciación de los proyectos que le aporten a la gestión para el desarrollo y la cohesión territorial. - Desarrollar un proceso de asistencia técnica para las organizaciones sociales y comunales acreedores de los estímulos</t>
  </si>
  <si>
    <t>Compra de tiquetes aéreos para el desplazamiento de los funcionarios en el territorio nacional.</t>
  </si>
  <si>
    <t xml:space="preserve">11 meses </t>
  </si>
  <si>
    <t>Se realizó traslado presupuestal  CDP N° 3700010378 a la Secretaría General para tiquetes</t>
  </si>
  <si>
    <t>Alexandra Marín</t>
  </si>
  <si>
    <t>Realizar gestiones y acciones que permitan promover el acceso a los bienes y servicios de apoyo institucional como estrategia de inclusión social y dignificación de las condiciones de vida de los hogares rurales.</t>
  </si>
  <si>
    <t xml:space="preserve">9 meses </t>
  </si>
  <si>
    <t xml:space="preserve">Recursos Propios </t>
  </si>
  <si>
    <t xml:space="preserve">NO </t>
  </si>
  <si>
    <t xml:space="preserve">NA </t>
  </si>
  <si>
    <t>Acceso Rural a los Servicios Sociales</t>
  </si>
  <si>
    <t>Jornadas de servicios realizadas y hogares rurales asesorados</t>
  </si>
  <si>
    <t xml:space="preserve">Apoyo integral a los hogares en condición de pobreza extrema en el departamento de Antioquia. 
</t>
  </si>
  <si>
    <t>Jornadas de oferta articulada de servicios y asesoría a hogares rurales</t>
  </si>
  <si>
    <t>Jornada articulada de servicios y contratación enlace técnico municipal</t>
  </si>
  <si>
    <t>Isabel Cristina Cardona</t>
  </si>
  <si>
    <t>Realizar acciones relacionadas con la dinamización e implementación del sistema departamental de participación ciudadana y control social en el territorio antioqueño</t>
  </si>
  <si>
    <t>Consejos de Participación Ciudadana y Control Social creados, fortalecidos y participando en el diseño de la política pública de participación ciudadana</t>
  </si>
  <si>
    <t>Fortalecimiento y consolidación del Sistema de Participación y Control Social en el departamento de Antioquia</t>
  </si>
  <si>
    <t>Implementación de la ruta de creación de los consejos municipales de participación ciudadana y control social en Antioquia.</t>
  </si>
  <si>
    <t>Eliana Vanegas</t>
  </si>
  <si>
    <t>Implementación -fortalecimeinto y acompañamiento, de las acciones para la inclusión social  de la población LGTBI, en todo el territorio antioqueño,</t>
  </si>
  <si>
    <t>Antioquia Reconoce e Incluye la Diversidad Sexual y de Género</t>
  </si>
  <si>
    <t>Encuentros subregionales de población LGTBI; Espacios de concertación y formación que incluyen a la población LGTBI en el departamento de Antioquia; Alianzas público privadas implementadas; Campañas comunicacionales diseñadas e implementadas; Grupos de investigación creados</t>
  </si>
  <si>
    <t>Fortalecimiento Antioquia Reconoce e Incluye la Diversidad Sexual y de Género</t>
  </si>
  <si>
    <t>Foro académico, Reuniones de socialización y construcción en torno a los derechos LGBTI, Diseño y divulgación de las herramientas pedagógicas, Sistematización, Generación de conocimientos orientados a la formulación de la política pública LGBTI, grupo de investigación, encuentros subregionales. -</t>
  </si>
  <si>
    <t>Realizar todas las acciones necesarias para  reconocer y exaltar a los mejores líderes comunales destacados por su gestión y aporte al desarrollo de las comunidades antioqueñas, en el marco del acto de reconocimiento del GRAN COMUNAL DE ANTIOQUIA 2018.</t>
  </si>
  <si>
    <t xml:space="preserve">3 meses </t>
  </si>
  <si>
    <t xml:space="preserve">Organizaciones comunales asesoradas para en el cumplimiento de requisitos legales </t>
  </si>
  <si>
    <t xml:space="preserve">Para dar cumplimiento a lo indicado en la Ordenanza N°65 del 10 de enero de 2017, de la Honorable Asamblea del Departamento de Antioquia, “POR MEDIO DE LA CUAL SE INSTITUCIONALIZA EL RECONOCIMIENTO A LÍDERES COMUNALES POR SUS APORTES AL DESARROLLO DEL DEPARTAMENTO DE ANTIOQUIA”, con la designación honorífica “GRAN COMUNAL DE ANTIOQUIA”, como una estrategia para reconocer, valorar, motivar y exaltar la labor de las personas que a través del ejercicio permanente del liderazgo, incansablemente luchan por el fortalecimiento de los organismos comunales en el Departamento de Antioquia o por fuera de este, y que con espíritu emprendedor, impactan en nuestra sociedad, se hace necesario suplir esta necesidad contratando a traves de invitación pública un operador logistico. </t>
  </si>
  <si>
    <t>Hector Albeiro Correa</t>
  </si>
  <si>
    <t xml:space="preserve">Realizar todas las acciones necesarias para  conmemorar los 60 años de la organización comunal de Antioquia </t>
  </si>
  <si>
    <t>Como una estrategia para reconocer, valorar, motivar y exaltar la labor de las organizaciones comunales Departamento de Antioquia, se adelantará un proceso contractual con el fin de conmemorar los 60 años de la organización comunal, revisando su proceso de fortalecimeinto.</t>
  </si>
  <si>
    <t xml:space="preserve">Prestacion de servicios de soporte, mejoras y nuevos desarrollos que garanticen el optimo funcionamiento del sistema unificado de registro comunal-SURCO </t>
  </si>
  <si>
    <t>Organizaciones comunales asesoradas para en el cumplimiento de requisitos legales</t>
  </si>
  <si>
    <t xml:space="preserve">*Soporte técnico para sostenibilidad del sistema y acompañamiento a procesos de elecciones comunales.
*Apoyo a procesos de gestión documental.
*Sostenibilidad y ajustes de desarrollo vinculado al sistema Mercurio
*Instalación configuración y alojamiento en Servidores externos
</t>
  </si>
  <si>
    <t xml:space="preserve">Fortalecimiento y fomento de la incidencia de las organizaciones comunales del departamento de Antioquia </t>
  </si>
  <si>
    <t>Organizaciones comunales asesoradas para en el cumplimiento de requisitos legales. - Programa formador de formadores participando en proceso de réplica de conocimientos con organismos comunales y sociales. formulado e implementado. - Programa de formación de dignatarios comunales, representantes de organizaciones sociales y ediles, formulado e implementado</t>
  </si>
  <si>
    <t>Fortalecimiento de la organización Comunal en el departamento de Antioquia ($455000000)- Incidencia Comunal en escenarios de Participación($131000000)</t>
  </si>
  <si>
    <t>70062001-70064001</t>
  </si>
  <si>
    <t>Organizaciones comunales asesoradas para en el cumplimiento de requisitos legales. - Programa formador de formadores participando en proceso de réplica de conocimientos con organismos comunales y sociales. formulado e implementado. - Programa de formación de dignatarios comunales, representantes de organizaciones sociales y ediles, formulado e implementado,  Programa de Conciliación y Convivencia Comunal formulado e implementado y Organizaciones comunales en los Consejos Municipales de Participación Ciudadana y Control Social, Consejos Municipales de Política Social (COMPOS), Consejos Municipales de Desarrollo Rural (CMDR) y Consejos Territoriales de Planeación (CTP), participando</t>
  </si>
  <si>
    <t>Diseño y prueba piloto de la escuela virtual, implementación de la estrategía de fortalecimiento comunal en el Departamento de Antioquia en Asesorías para el cumplimiento de requisitos legales, formación de dignatarios, estrategía de formador de formadores, proceso de concilación  y convicencia comunal e incidencia de las organziaciones comunales en el desarrollo territorial</t>
  </si>
  <si>
    <t>Diseño del modulo de IVC y Control Social en la plataforma de Gestión Transparente.</t>
  </si>
  <si>
    <t>Desarrollo del modulo de IVC y Control Social en la Plataforma de Gestión Transparente</t>
  </si>
  <si>
    <t>Prestación de Servicios profesionales y de apoyo a la gestión para impulsar y desarrollar los programas estratégicos de la Secretaría de Participación Ciudadana y Desarrollo Social en el Departamento de Antioquia</t>
  </si>
  <si>
    <t xml:space="preserve">Secretario </t>
  </si>
  <si>
    <t>*Caracterización para la identificación de las necesidades y prioridades de las organizaciones comunales, sociales y ediles en temas de fortalecimiento. - *Construcción de propuesta anualizada de caracterización por subregiones del departamento. - * Desarrollo de procesos de caracterización de afiliados por subregiones. - *implementación de acciones orientadas al desarrollo del procedimiento de Inspección, Vigilancia y Control - *Diseño de propuesta técnica, metodológica y temática para la actualización y recertificación de los formadores comunales del departamento. - *Caracterización del Programa Formador de Formadores y los formadores comunales del departamento. - *Proceso formativo y de actualización de conocimientos para la recertificación de los formadores comunales. - * Formadores comunales en ejercicio, realizando proceso de réplica de conocimientos en organismos comunales.</t>
  </si>
  <si>
    <t>Universidad de Antioquia - Escuela de gobierno</t>
  </si>
  <si>
    <t>El contrato N°4600006706 de 2017 tuvo aprobación de vigencias futuras, por lo cual se indico en la casilla de vigencia actual los recursos aprobados para ejecutar  en la vigencia 2018.</t>
  </si>
  <si>
    <t>Ledys Quintero , Eliana Vanegas</t>
  </si>
  <si>
    <t xml:space="preserve">Realizar una convocatoria pública que promueva el enfoque diferencial integral y fortalezca la diversidad cultural de los territorios y los grupos poblacionales en Antioquia </t>
  </si>
  <si>
    <t>Fortalecimiento gestión para el desarrollo y la cohesión territorial todo el departamento del Antioquia</t>
  </si>
  <si>
    <t>Número de organizaciones comunales y sociales en convocatorias públicas departametnales participando</t>
  </si>
  <si>
    <t xml:space="preserve">Isabel Cristina Cardona </t>
  </si>
  <si>
    <t xml:space="preserve">Articular acciones dirigidas a implementar estrategias que permitan la consolidación del Sistema Departamental de Participación y el Fortalecimiento de los organismos comunales y sociales en Antioquia. </t>
  </si>
  <si>
    <t>Número de Consejos de Participación Ciudadana y Control Social creados y fortalecidos</t>
  </si>
  <si>
    <t>Fortalecimiento y consolidación del Sistema de Participación Ciudadana y Control Social en todo el Departamento de Antioquia.</t>
  </si>
  <si>
    <t xml:space="preserve">Fortalecer 11 Consejos Municipales de Participación Ciudadana y CS </t>
  </si>
  <si>
    <t>Formación Ciudadana para la Participación y la Convivencia.
Comunicación e Información para el Desarrollo.
Movilización social para la incidencia y formulación de la política Pública de Participación Ciudadana
Estrategia de seguimiento, monitoreo y evaluación.</t>
  </si>
  <si>
    <t xml:space="preserve">Institución Universitaria Colegio Mayor </t>
  </si>
  <si>
    <t>El contrato N°4600007202  de 2017 tuvo aprobación de vigencias futuras, por lo cual se indico en la casilla de vigencia actual los recursos aprobados para ejecutar  en la vigencia 2018</t>
  </si>
  <si>
    <t>Maria Dioni Medina - Eliana  - Vanegas - Juan Camilo Montoya - Ivan de Jesús Rodriguez</t>
  </si>
  <si>
    <t xml:space="preserve">Practicantes de excelencia para la Secretaría de Participación Ciudadana y Desarrollo Social </t>
  </si>
  <si>
    <t>Se realizó traslado presupuestal Certificado de Disponibilidad Presupuestal N°93.749.040 a la Secretaría de Gestión Humana para la contratación de practicantes de excelencia</t>
  </si>
  <si>
    <t xml:space="preserve">Renovación de licencias requeridas por la Secretaría Office 365, Mercurio (60 licencias) </t>
  </si>
  <si>
    <t xml:space="preserve">12 meses </t>
  </si>
  <si>
    <t xml:space="preserve">Desarrollo e implementación de acciones comunicativas y eventos para los diferentes proyectos de la secretaría </t>
  </si>
  <si>
    <t xml:space="preserve">Recursos propios </t>
  </si>
  <si>
    <t xml:space="preserve">Se transfiere Certificado de Disponibilidad Presupuestal N°3500039023, 3500039023, 3500039024 a la Oficina de Comunicaciones para la contratación de temas comunicacionales de la Secretaría de Participación </t>
  </si>
  <si>
    <t xml:space="preserve">Convocatoria de estimulos IDEAS EN GRANDE </t>
  </si>
  <si>
    <t xml:space="preserve">10 meses </t>
  </si>
  <si>
    <t>Con fundamento en la Ordenanza 21 de 2015 y en el Decreto 0708 de 2013, se establecio la convocatoria Ideas en grande y para la presente vigencia se contempló un presupuesto de $2.400.000.000</t>
  </si>
  <si>
    <t xml:space="preserve">Ivan Jesus Rodriguez Vargas </t>
  </si>
  <si>
    <t>4 MESES</t>
  </si>
  <si>
    <t xml:space="preserve">Profesional Universitario </t>
  </si>
  <si>
    <t>Profesional Universitaria</t>
  </si>
  <si>
    <t>Gestión de la información temática territorial como base fundamental para la planeación y el desarrollo</t>
  </si>
  <si>
    <t>Profesional Especializado</t>
  </si>
  <si>
    <t>3 MESES</t>
  </si>
  <si>
    <t>Servicio de impresión, fotocopiado, fax y scanner bajo la modalidad de outsourcing in house incluyendo hardware, software, administración, papel, insumos y talento humano, para atender la demanda de las distintas dependencias de la gobernación de antioquia</t>
  </si>
  <si>
    <t>26.5 meses</t>
  </si>
  <si>
    <t>Juan Carlos Arango Ramírez</t>
  </si>
  <si>
    <t>Profesional Universitario (Logístico)</t>
  </si>
  <si>
    <t>3839370</t>
  </si>
  <si>
    <t>juan.arango@antioquia.gov.co</t>
  </si>
  <si>
    <t>SUMIMAS S.A.S.</t>
  </si>
  <si>
    <t>Aportes de la FLA, SSSA y Sría General</t>
  </si>
  <si>
    <t>Ruth Natalia Castro Restrepo y Rodolfo Marquez Ealo</t>
  </si>
  <si>
    <t>Tipo C: Supervisión</t>
  </si>
  <si>
    <t>Supervisión técnica, jurídica, administrativa y financiera.</t>
  </si>
  <si>
    <t>Asesoría y representación del departamento de antioquia en la acción de nulidad a instaurarse ante el consejo de estado, con el fin de solicitar las suspensión provisional y la nulidad de la decisión mediante la cual el instituto geografi agustin codazzi (igac) culminó el procedimiento de deslinde y actualización de la catografía básica de los límites departamentales de los departamentos de antioquia y chocó, sector belén de bajirá adelantado en desarrollo de la ley 1447 de 2011 y el decreto reglamentario 2381 de 2012.</t>
  </si>
  <si>
    <t>RICARDO HOYOS DUQUE</t>
  </si>
  <si>
    <t>Aporte de la Sría General</t>
  </si>
  <si>
    <t>Carlos Arturo Piedrahita</t>
  </si>
  <si>
    <t>Prestar el servicio de almacenamiento, custodia y consulta de la información fisica de la gobernación de antioquia</t>
  </si>
  <si>
    <t>27 meses</t>
  </si>
  <si>
    <t>Fortalecimiento del acceso y la calidad de la información pública</t>
  </si>
  <si>
    <t>Avance del Sistema de Gestión Documental de la Administración Departamental</t>
  </si>
  <si>
    <t>Fortalecimiento de la gestion documental en todo el departamento de Antioquia</t>
  </si>
  <si>
    <t>Actualización del Sistema de Gestión Documental</t>
  </si>
  <si>
    <t>Almacenamiento, custodia y consulta de la información</t>
  </si>
  <si>
    <t xml:space="preserve">SERVICIOS POSTALES NACIONALES S.A </t>
  </si>
  <si>
    <t>Aportes de Mana, SSSA y Sría General</t>
  </si>
  <si>
    <t xml:space="preserve">Marino Gutierrez Marquez </t>
  </si>
  <si>
    <t>Servicio de conectividad de internet para la gobernacion de antioquia y sus sedes externas</t>
  </si>
  <si>
    <t>3839372</t>
  </si>
  <si>
    <t>VALOR + SAS</t>
  </si>
  <si>
    <t>Aportes de la FLA y Hacienda</t>
  </si>
  <si>
    <t>Alexandar Arias Ocampo</t>
  </si>
  <si>
    <t>Prestacion de servicios de operador de telefonia celular para la gobernación de antioquia</t>
  </si>
  <si>
    <t>28 meses</t>
  </si>
  <si>
    <t>Diana David</t>
  </si>
  <si>
    <t>3839016</t>
  </si>
  <si>
    <t>diana.david@antioquia.gov.co</t>
  </si>
  <si>
    <t>Comunicación celular S.A. COMCEL S.A.</t>
  </si>
  <si>
    <t xml:space="preserve">Aportes de la FLA, Hacienda, SSSA, </t>
  </si>
  <si>
    <t>Diana David Hincapie</t>
  </si>
  <si>
    <t xml:space="preserve">Maria Victoria Hoyos </t>
  </si>
  <si>
    <t>3839345</t>
  </si>
  <si>
    <t>victoria.hoyos@antioquia.gov.co</t>
  </si>
  <si>
    <t>SERVICIO AEREO A TERRITORIOS NACIONALES S.A. SATENA</t>
  </si>
  <si>
    <t>Aporte de las 23 dependencias de la Gobernacion de Antioquia</t>
  </si>
  <si>
    <t>Maria Victoria Hoyos Velasquez</t>
  </si>
  <si>
    <t>Prestación de servicio de mensajería expresa que comprenda la recepción, recolección, acopio y entrega personalizada de envíos de correspondencia de la gobernación de antioquia y demás objetos postales a nivel local, nacional, e internacional, bajo estándares de celeridad, calidad y garantías del servicio in house.</t>
  </si>
  <si>
    <t>SERVICIOS POSTALES NACIONALES S.A</t>
  </si>
  <si>
    <t>Suministro de energia y potencia electrica para el edificio del centro administrativo departamental y la fabrica de licores y alcoholes de antioquia como usuario no regulado.</t>
  </si>
  <si>
    <t>Juan Guillermo Cañas R</t>
  </si>
  <si>
    <t>Profesional Universitario (técnico)</t>
  </si>
  <si>
    <t>3838489</t>
  </si>
  <si>
    <t>juan.canas@antioquia.gov.co</t>
  </si>
  <si>
    <t>2017-SS-22-0003</t>
  </si>
  <si>
    <t>EPM</t>
  </si>
  <si>
    <t>Juan Guillermo Cañas</t>
  </si>
  <si>
    <t xml:space="preserve">Suminitro de combustible gasolina corriente, gasolina extra, acpm </t>
  </si>
  <si>
    <t>Javier Alonso Londoño H</t>
  </si>
  <si>
    <t>3838870</t>
  </si>
  <si>
    <t>javier.londono@antioquia.gov.co</t>
  </si>
  <si>
    <t xml:space="preserve">DISTRACOM S.A </t>
  </si>
  <si>
    <t>Javier Alonso Londoño</t>
  </si>
  <si>
    <t>Mantenimiento preventivo y correctivo, con suministro e instalacion de repuestos, equipos y trabajos varios, para el sistema de aire acondicionado y ventilacion mecanica del centro administrastivo departamental y sedes externas.</t>
  </si>
  <si>
    <t>15 meses (en ejecución)</t>
  </si>
  <si>
    <t>Santiago Marín Restrepo</t>
  </si>
  <si>
    <t>3838951</t>
  </si>
  <si>
    <t>santiago.marin@antioquia.gov.co</t>
  </si>
  <si>
    <t>S2017060103137</t>
  </si>
  <si>
    <t>COOL AIR MULTIAIRES S.A.S.</t>
  </si>
  <si>
    <t>Prestación del servicio de mantenimiento preventivo y correctivo con suministro de repuestos de los ascensores y garaventa marca mitsubishi instalados en el centro administrativo departamental</t>
  </si>
  <si>
    <t>MITSUBISHI ELECTRIC DE COLOMBIA LTDA</t>
  </si>
  <si>
    <t>Suministro de energía térmica mediante agua helada desde la central de generación del distrito térmico hasta las instalaciones del centro administrativo departamental-cad- para ser usada en su sistema de aire acondicionado</t>
  </si>
  <si>
    <t xml:space="preserve">2017-SS-22-0004 </t>
  </si>
  <si>
    <t>EMPRESAS PUBLICAS DE MEDELLIN E.S.P.</t>
  </si>
  <si>
    <t>Aporte de Hacienda</t>
  </si>
  <si>
    <t>Prestación de servicios de aseo, cafeteria y mantenimiento gemeral, con suministro de insumos necesarios para la realización de esta labor, en las instalaciones del Centro Administrativo Departamental y Sedes externas</t>
  </si>
  <si>
    <t xml:space="preserve">Juan Guillermo Cañas </t>
  </si>
  <si>
    <t>CENTRO ASEO MANTENIMIENTO PROFESIONAL S.A.S</t>
  </si>
  <si>
    <t>Juan Guillermo cañas</t>
  </si>
  <si>
    <t>Elaborar estrategia tecnológica y de contenidos multimedia, para la operación integral de la herramienta feria virtual antioquia honesta</t>
  </si>
  <si>
    <t>Aporte de Gestion Humana</t>
  </si>
  <si>
    <t>Ahysen Arboleda Montañez - Maria Helena Zapata Gómez -Eliana Patricia Gallego Ospina - Juan Carlos Arango Ramirez</t>
  </si>
  <si>
    <t>Supervisión Colegiada B2</t>
  </si>
  <si>
    <t>Modernización del ascensor de carga del centro administrativo departamental cad.</t>
  </si>
  <si>
    <t>Modernización de la infraestructura física, bienes muebles, parque automotor y sistema integrado de seguridad</t>
  </si>
  <si>
    <t xml:space="preserve">Cumplimiento del Plan de modernización de la infraestructura física, incluida ls adecuaciones de seguridad </t>
  </si>
  <si>
    <t>Mejoramiento infraestructura física y equipamiento Medellín, Occidente</t>
  </si>
  <si>
    <t>Adecuación del ascensor</t>
  </si>
  <si>
    <t>19645-19906</t>
  </si>
  <si>
    <t>MITSUBISHI ELECTRIC DE COLOMBIA LIMITADA</t>
  </si>
  <si>
    <t>Obras civiles de adecuación para la modernización del ascensor de carga del Centro Administrativo Departamental "josé maría cordova", de la Gobernación de Antioquia.</t>
  </si>
  <si>
    <t>William Vega Arango</t>
  </si>
  <si>
    <t>3838999</t>
  </si>
  <si>
    <t>william.vegaa@antioquia.gov.co</t>
  </si>
  <si>
    <t>19851-19907</t>
  </si>
  <si>
    <t>CONHIME S.A.S</t>
  </si>
  <si>
    <t>Prestación del servicio de mantenimiento integral para el parque automotor de propiedad y al servicio del departamento de antioquia.</t>
  </si>
  <si>
    <t>UNION TEMPORAL SERVICIO AUTOMOTRIZ ABURRA MOTORS</t>
  </si>
  <si>
    <t>Rodolfo Marquez Ealo</t>
  </si>
  <si>
    <t>Prestar el servicio de vigilancia privada fija armada, canina y sin arma para el Departamento de Antioquia, Asamblea Departamental, Fábrica de Licores y Alcoholes de Antioquia, Bienes Muebles e Inmuebles y sedes externas.</t>
  </si>
  <si>
    <t>$4.688.304.747
$179.651.562</t>
  </si>
  <si>
    <t>SERACIS LTDA</t>
  </si>
  <si>
    <t>Sergio Alexander Contreras Romero</t>
  </si>
  <si>
    <t>Aunar esfuerzos para el manejo integral de los residuos sólidos reciclables en las instalaciones del centro administrativo departamental y sedes externas del departamento de antioquia.</t>
  </si>
  <si>
    <t>38 meses</t>
  </si>
  <si>
    <t>2016-CA-22-0005</t>
  </si>
  <si>
    <t>RECIMED (COOPERATIVA MULTIACTIVA DE RECICLADORES DE MEDELLÍN)</t>
  </si>
  <si>
    <t>Proceso sin recursos</t>
  </si>
  <si>
    <t>Luz Marina Martínez Alzate</t>
  </si>
  <si>
    <t>Suscripción de cuatro (4) publicaciones físicas: constitución política de colombia, código de procedimiento administrativos y de lo contencioso administrativo, código general del proceso, y código laboral colombiano; y publicaciones en medio electrónicas especializadas en materia jurídico y contable para todas las áreas del derecho colombiano con actualización permanente tanto física como en internet activadas por dirección ip para consulta de todas las dependencias de la secretaría general del departamento de antioquia.</t>
  </si>
  <si>
    <t>18 meses</t>
  </si>
  <si>
    <t>LEGIS EDITORES SA</t>
  </si>
  <si>
    <t>Luis Fernando Úsuga</t>
  </si>
  <si>
    <t>Prestación de servicios de apoyo en la revisión permanente de los procesos judiciales en los que tiene interés el departamento de antioquia, con jurisdicción en la ciudad de Barranquilla.</t>
  </si>
  <si>
    <t>BARRERO PINZON ZAIRA YANUBY</t>
  </si>
  <si>
    <t>Diana Marcela Raigoza Duque</t>
  </si>
  <si>
    <t>Administrativa, financiera, contratable</t>
  </si>
  <si>
    <t>Prestación de servicio de transporte terrestre automotor para apoyar la gestión de la Gobernación de Antioquia.</t>
  </si>
  <si>
    <t>SA-22-01-2018</t>
  </si>
  <si>
    <t>U.T GOBERNACION AÑO 2018</t>
  </si>
  <si>
    <t>Javier Gelvez Albarracin</t>
  </si>
  <si>
    <t>Prestación del servicio de monitoreo para la administracion integral del parque automotor del Departamento de Antioquia - AVL</t>
  </si>
  <si>
    <t>ELEINCO S.A.S</t>
  </si>
  <si>
    <t>Javier Alonso Londoño Hurtado</t>
  </si>
  <si>
    <t>Mantenimiento preventivo y correctivo, con suministro de repuestos, de las unidades del sistema ininterrumpido de potencia (UPS) instalado en el CAD.</t>
  </si>
  <si>
    <t>Juan Carlos Gallego O</t>
  </si>
  <si>
    <t>3839394</t>
  </si>
  <si>
    <t>juan.gallegoosorio@antioquia.gov.co</t>
  </si>
  <si>
    <t>UPSISTEMAS S.A</t>
  </si>
  <si>
    <t>Juan Carlos Gallego Osorio</t>
  </si>
  <si>
    <t>Prestar los servicios de mantenimiento preventivo, predictivo y correctivo de cada uno de los equipos y elementos que componen la subestación de energía eléctrica, plantas de emergencia, plantas contraincendios para garantizar la disponibilidad y confiabilidad de los mismos.</t>
  </si>
  <si>
    <t>3839339</t>
  </si>
  <si>
    <t>javier.gelvez@antioquia.gov.co</t>
  </si>
  <si>
    <t>COINSI S.A.S</t>
  </si>
  <si>
    <t>Prestar servicios profesionales para la asesoría jurídica, asistencia y acompañamiento en proyectos especiales que fueron materia del Plan de Gobierno "Pensando en Grande".</t>
  </si>
  <si>
    <t>FRANCISCO GUILLERMO MEJIA MEJIA</t>
  </si>
  <si>
    <t>Prestar servicios profesionales para la asesoria juridica especializada. asistencia y acompañamiento en temas inherentes a proyectos especiales trascendentales y estrategicos para el Departamento de Antioquia.</t>
  </si>
  <si>
    <t>ALVARO DE JESÚS LÓPEZ ARISTIZÁBAL</t>
  </si>
  <si>
    <t>Servicio de plataforma web para la realización de subastas inversas electrónicas de la gobernación de Antioquia</t>
  </si>
  <si>
    <t>SERVICIO EN WEB S.A.S</t>
  </si>
  <si>
    <t>María Victoria Hoyos Velásquez</t>
  </si>
  <si>
    <t xml:space="preserve">Adquisición de sillas para los asistentes a los eventos institucionales de la Gobernación Antioquia. </t>
  </si>
  <si>
    <t xml:space="preserve">1 mes </t>
  </si>
  <si>
    <t>RIVEROS BOTERO COMPAÑÍA LIMITADA</t>
  </si>
  <si>
    <t>Terminado</t>
  </si>
  <si>
    <t>Maria  Lorena Martinez Restrepo</t>
  </si>
  <si>
    <t>Servicio de agenda virtual de audiencias y acceso virtual a todas las notificaciones de sentencias y autos proferidos dentro de los procesos judiciales y prejudiciales en los que tiene interés el departamento de antioquia.</t>
  </si>
  <si>
    <t>11 meses 15 dias calendario</t>
  </si>
  <si>
    <t>NO TIENE</t>
  </si>
  <si>
    <t>LITIGIOVIRTUAL.COM S.A.S.</t>
  </si>
  <si>
    <t>Abel de Jesús Ojeda Villadiego</t>
  </si>
  <si>
    <t>Prestación de servicios de mantenimiento integral, para las motos al servicio del Departamento de Antioquia.</t>
  </si>
  <si>
    <t>INVERSIONES XOS LTDA</t>
  </si>
  <si>
    <t xml:space="preserve">Obras civiles para la remodelación total del salón Pedro Justo Berrio en el piso 12 de la Gobernación de Antioquia, </t>
  </si>
  <si>
    <t>UNION TEMPORAL REMODELACIONES 2018</t>
  </si>
  <si>
    <t>Suministro de café especial para el consumo de servidores publicos que laborarn eln el cad y sus sedes externas.</t>
  </si>
  <si>
    <t>Luz Marina Martinez A</t>
  </si>
  <si>
    <t>profesional Especializado (técnico)</t>
  </si>
  <si>
    <t>3838956</t>
  </si>
  <si>
    <t>luz.martinez@antioquia.gov.co</t>
  </si>
  <si>
    <t>INVERPROYECTO S MAGNA S.A.S</t>
  </si>
  <si>
    <t>Maria Inés Ochoa Garcia</t>
  </si>
  <si>
    <t>Mantenimiento y alistamiento de fachada y ventaneria del edificio Gobernacion de Antioquia y edificio Asamblea Departamental (incluye empaques para ventanería) Reposición.</t>
  </si>
  <si>
    <t>2,5 meses</t>
  </si>
  <si>
    <t>Sin iniciar Etapa precontractual</t>
  </si>
  <si>
    <t>Aporte Sría General</t>
  </si>
  <si>
    <t>José Mauricio Mesa Restrepo</t>
  </si>
  <si>
    <t>Mantenimiento general y de jardinería para la Casa Fiscal de Antioquia "Sede Bogotá"</t>
  </si>
  <si>
    <t>Prestación del servicio de fumigación integral contra plagas en las instalaciones del centro administrativo departamental y sus sedes externas</t>
  </si>
  <si>
    <t>Aporte de la Sría General y SSSA</t>
  </si>
  <si>
    <t>Luz Marina Martínez Arango</t>
  </si>
  <si>
    <t>Suministro de Insumos de cafeteria para el funcionamiento  del  Centro  Administrativo Departamental  (CAD) y sus  sedes externas</t>
  </si>
  <si>
    <t>Suministro y mantenimiento de los extintores instalados en el CAD y sedes externas.</t>
  </si>
  <si>
    <t>Obras Civiles para la remodelación y adecuación total del auditorio Gobernadores del cuarto piso de la Gobernación de Antioquia.</t>
  </si>
  <si>
    <t>Suministro e instalación de cubierta tipo pérgola en el acceso vehicular al cad</t>
  </si>
  <si>
    <t>José Mauricio Mesa R</t>
  </si>
  <si>
    <t>jose.mesa@antioquia.gov.co</t>
  </si>
  <si>
    <t>Suministro y distribución de insumos de aseo para el funcionamiento del centro administrativo departamental (cad) y sus sedes externas.”</t>
  </si>
  <si>
    <t>Esta en gestión de los CDP para poder publicar</t>
  </si>
  <si>
    <t xml:space="preserve">Suministro de dotación, uniformes e implementos deportivos para los trabajadores oficiales del departamento de antioquia </t>
  </si>
  <si>
    <t>3835149</t>
  </si>
  <si>
    <t>rodolfo.marquez@antioquia.gov.co</t>
  </si>
  <si>
    <r>
      <rPr>
        <sz val="12"/>
        <color rgb="FFFF0000"/>
        <rFont val="Arial"/>
        <family val="2"/>
      </rPr>
      <t>Actualización de la tabla de retención documental de la gobernación de antioquia. Se debe involucrar al Director de Gestión documental  dentro del proceso para que se justifique ante el Secretario General</t>
    </r>
    <r>
      <rPr>
        <sz val="12"/>
        <color rgb="FF0066FF"/>
        <rFont val="Arial"/>
        <family val="2"/>
      </rPr>
      <t>.(Se debe integrar a la sustentación del presente proceso al Director de Gestión Documental, para que presente la justificación</t>
    </r>
    <r>
      <rPr>
        <sz val="12"/>
        <rFont val="Arial"/>
        <family val="2"/>
      </rPr>
      <t xml:space="preserve">)  </t>
    </r>
  </si>
  <si>
    <t>Mantenimiento preventivo y correctivo de salvaescaleras del costado oriental piso 12 - 13 marca VIMEC</t>
  </si>
  <si>
    <t>Donaldy Giraldo Garcia</t>
  </si>
  <si>
    <t>3839690</t>
  </si>
  <si>
    <t>donaldy.giraldo@antioquia.gov.co</t>
  </si>
  <si>
    <t>Mantenimiento y reparación del sistema de bombas de nivel freático, bombas del sistema de agua potable, sistemas de hidrófilo y motores de puertas garajes del cad y sedes externas"</t>
  </si>
  <si>
    <t>Suministro de insumos y herramientas para el mantenimiento del centro adminitrativo departamental y sedes externas.</t>
  </si>
  <si>
    <t>3838955</t>
  </si>
  <si>
    <t>Construcción de estación para bicicletas del centro Administrativo Departamental Gobernación de Antioquia.</t>
  </si>
  <si>
    <t>Suministro de señalética lumínica y lámparas de emergencia para los pisos del centro administrativo departamental.</t>
  </si>
  <si>
    <t>Mantenimiento y reparación de impermeabilización de losas de cubierta y demarcación de helipuertos del centro administrativo departamental “José María Córdova” de la Gobernación de Antioquia” y edificio de la Asamblea Departamental. </t>
  </si>
  <si>
    <t>Suministro de insumos de papelería para el funcionamiento del centro administrativo departamental (CAD) y sus sedes externas</t>
  </si>
  <si>
    <t>Incluyen Salud y la FLA.
Se debe hacer el inventario para mirar el nuevo presupuesto</t>
  </si>
  <si>
    <t>Obras varias en el Centro Administrativo Departamental "José María Córdova" de la Gobernación de Antioquia” y edificio de la Asamblea Departamental”. (primer piso)</t>
  </si>
  <si>
    <t>william Vega Arango</t>
  </si>
  <si>
    <t xml:space="preserve">Mantenimiento, soporte reparación y actualización del software de la plataforma de voz IP del cad y sedes externas. </t>
  </si>
  <si>
    <t>Cofinanciación para la modernización de la infraestructura física y plataforma tecnológica de la Asamblea Departamental de Antioquia como  autoridad política y administrativa del Área Metropolitana y el Departamento</t>
  </si>
  <si>
    <t>3839353</t>
  </si>
  <si>
    <t xml:space="preserve">Cumplimiento del Plan de modernización de la infraestructura física, incluida la adecuaciones de seguridad </t>
  </si>
  <si>
    <t>Adquisición de bienes e infraestructura física</t>
  </si>
  <si>
    <t>TEMPORALES - SUBSECRETARIA JURIDICA</t>
  </si>
  <si>
    <t>CARLOS ARTURO PIEDRAHITA CARDENAS</t>
  </si>
  <si>
    <t>SUBSECRETARIO JURIDICO</t>
  </si>
  <si>
    <t>3839008</t>
  </si>
  <si>
    <t>Fortalecimiento de las entidades sin ánimo de lucro y entes territoriales</t>
  </si>
  <si>
    <t xml:space="preserve">Entidades sin ánimo de lucro Inspeccionadas y vigiladas que dan cumplimiento a la competencia legal delegada al Gobernador del Departamento </t>
  </si>
  <si>
    <t>Fortalecimiento de la gestion de la entidades sin ánimo de lucro y entes territoriales Medellín</t>
  </si>
  <si>
    <t>Mano de obra calificada</t>
  </si>
  <si>
    <t>Nombrado por la Secretaría de Gestión Humana</t>
  </si>
  <si>
    <t>TEMPORALES - SUBSECRETARIA LOGISTICA</t>
  </si>
  <si>
    <t>ALVARO URIBE MORENO</t>
  </si>
  <si>
    <t>SUBSECRETARIO LOGISTICO</t>
  </si>
  <si>
    <t>PRACTICANTES</t>
  </si>
  <si>
    <t>Digitalización de documentos de la Gobernación de Antioquia. (Hacienda - Salud - General).</t>
  </si>
  <si>
    <t>Marino Gutierrez Marquez</t>
  </si>
  <si>
    <t>3839365</t>
  </si>
  <si>
    <t>marino.gutierrez@antioquia.gov.co</t>
  </si>
  <si>
    <t>Presupuesto de Hacienda $200.000.000 - Salud $150.000.000 -</t>
  </si>
  <si>
    <t>Adquisicion de electrodomésticos para las diferentes dependencias de la gobernación de antioquia y sedes externas</t>
  </si>
  <si>
    <t>Proceso que se adelanta con presupuesto de otras dependencias</t>
  </si>
  <si>
    <t>Adquisición de equipos y accesorios para la producción y reproducción de medios audiovisuales para las diferentes dependencias de la gobernación de antioquia y sedes externas”</t>
  </si>
  <si>
    <t>PROFESIONAL DE COMUNICACIONES, INTERVIENEN EL PROCESO TAMBIEN INFRAESTRUCTURA, FLA Y SALUD.</t>
  </si>
  <si>
    <t xml:space="preserve">Mantenimiento integral, suministro de consumibles y repuestos para plotter, escaner, impresoras, equipos audiovisuales y multifuncional propiedad del departamento de antioquia y sus sedes externas. </t>
  </si>
  <si>
    <t>Pendiente de definir estudios previos con la Dirección de Informática- Se envío oficio solicitando las necesidades.- Dependencias que participan: Agricultura, Infraestructura, Gestión Humana Pasaportes, FLA, Salud, Planeación.</t>
  </si>
  <si>
    <t>Suministro de insumos de tintas para ploters e impresoras para el funcionamiento del centro administrativo departamental (cad) y sus sedes externas</t>
  </si>
  <si>
    <t xml:space="preserve">María Nés Ochoa </t>
  </si>
  <si>
    <t xml:space="preserve">Profesional Universitaria </t>
  </si>
  <si>
    <t>388251</t>
  </si>
  <si>
    <t>maria.ochoa@antioquia.gov.co</t>
  </si>
  <si>
    <t>REVISAR ACUERDO MARCO COLOMBIA COMPRA EFICIENTE, intervienen el proceso Infraestructura, Planeación, Salud, Agricultura, FLA.</t>
  </si>
  <si>
    <t>Convenio interadministrativo Policia Nacional - Gobernacion - Brindar asesoría y apoyo en seguridad para el mantenimiento de los derechos, libertades públicas y la convivencia pacífica necesaria para satisfacer la tranquilidad al interior y alrededores del Centro Administrativo Departamental. (Se envió carta de intención comunicando a Gobierno el monto destinado para el convenio que se realizará con la Policía Nacional)</t>
  </si>
  <si>
    <t>Sergio Alexander Contreras Romerco</t>
  </si>
  <si>
    <t xml:space="preserve">Directror de Seguridad </t>
  </si>
  <si>
    <t>3838307</t>
  </si>
  <si>
    <t>sergio.contreras@antioquia.gov.co</t>
  </si>
  <si>
    <r>
      <t xml:space="preserve">Contrato de prestación de servicios para la conservación, restauración y preservación de documentos en el archivo histórico de Antioquia. </t>
    </r>
    <r>
      <rPr>
        <sz val="12"/>
        <color rgb="FF0066FF"/>
        <rFont val="Arial"/>
        <family val="2"/>
      </rPr>
      <t>(Se debe integrar a la sustentación del presente proceso al Director de Gestión Documental, para que presente la justificación)  Se deberá remitir  a Marino Gutiérrez</t>
    </r>
    <r>
      <rPr>
        <sz val="12"/>
        <rFont val="Arial"/>
        <family val="2"/>
      </rPr>
      <t xml:space="preserve"> </t>
    </r>
  </si>
  <si>
    <t xml:space="preserve">Traslado interno </t>
  </si>
  <si>
    <t>Mantenimiento licencias sap de la Secretaría General</t>
  </si>
  <si>
    <t>Contratación Directa</t>
  </si>
  <si>
    <t>LUDWYG LONDONO SERNA</t>
  </si>
  <si>
    <t>Profesional Especializado -SAP</t>
  </si>
  <si>
    <t>3838906</t>
  </si>
  <si>
    <t>ludwyg.londono@antioquia.gov.co</t>
  </si>
  <si>
    <r>
      <t>Mantenimiento preventivo y correctivo del sistema integrado de seguridad.</t>
    </r>
    <r>
      <rPr>
        <sz val="12"/>
        <color theme="3" tint="0.39997558519241921"/>
        <rFont val="Arial"/>
        <family val="2"/>
      </rPr>
      <t xml:space="preserve"> </t>
    </r>
    <r>
      <rPr>
        <sz val="12"/>
        <color rgb="FFFF0000"/>
        <rFont val="Arial"/>
        <family val="2"/>
      </rPr>
      <t>(Se trasladó recursos a Gestión humana - Informática)</t>
    </r>
  </si>
  <si>
    <t>Coronel</t>
  </si>
  <si>
    <t>Director de Seguridad</t>
  </si>
  <si>
    <t>Se traslado CDP a la Secretaria de Informatica</t>
  </si>
  <si>
    <t>Feria de proveedores y talleres de contratación.</t>
  </si>
  <si>
    <t>Catalina Administrativa y Contractual</t>
  </si>
  <si>
    <t>3835254</t>
  </si>
  <si>
    <t>catalina.jimenez@antioquia.gov.co</t>
  </si>
  <si>
    <t>Conservación patrimonio documental del Departamento (Arrendamiento)</t>
  </si>
  <si>
    <t>Actualización licenciamiento para software documental Mercurio.</t>
  </si>
  <si>
    <t>Matilde Luz Urrego.</t>
  </si>
  <si>
    <t>profesional Especializado</t>
  </si>
  <si>
    <t>3838949</t>
  </si>
  <si>
    <t>Matilde.urrego@antioquia.gov.co</t>
  </si>
  <si>
    <t>Contrato de prestación de servicio (Ingeniera de sistemas encargada de Mercurio).</t>
  </si>
  <si>
    <t>Diana María perez Blandón</t>
  </si>
  <si>
    <t>Impresión de cartillas y manuales de contratación (Hacer seguimiento al oficio enviado por el Doctor Velasquez)</t>
  </si>
  <si>
    <t xml:space="preserve">Catalina Jímenez Henao </t>
  </si>
  <si>
    <t xml:space="preserve">Impresión de cartillas - entidades sin animo de lucro </t>
  </si>
  <si>
    <t>Gustavo Adolfo Restrepo</t>
  </si>
  <si>
    <t xml:space="preserve">Director de Asesoría Legal y de Control </t>
  </si>
  <si>
    <t>3839036</t>
  </si>
  <si>
    <t>gustavo.restrepo@antioquia.gov.co</t>
  </si>
  <si>
    <t>Modernización del sistema de comunicaciones para el Salon Consejo de Gobierno.</t>
  </si>
  <si>
    <t xml:space="preserve">Se reunen el proximo miercoles 9/1/2017 - Gestionar Recuesos del Balance </t>
  </si>
  <si>
    <t>Adecuación total de la zona de bienestar en la terraza del piso 5 del centro administrativo departamental gobernación de antioquia.</t>
  </si>
  <si>
    <t xml:space="preserve">Gestionar recursos del balance </t>
  </si>
  <si>
    <t>Adquisición de equipos y accesorios vigilancia para la Gobernación de Antioquia (PRIORIZAR)</t>
  </si>
  <si>
    <t xml:space="preserve">Obras civiles para el cambio de cielo rasos por etapas en los pisos del Centro Administrativo Departamental y sedes externas. </t>
  </si>
  <si>
    <t>Suministro e instalacion del control de energia de baja en la subestacion del CAD.</t>
  </si>
  <si>
    <t>Cambio de unidades manejadoras de aire (umas) del Centro Administrativo Departamental.</t>
  </si>
  <si>
    <t>3835128</t>
  </si>
  <si>
    <t>Cambio de ductería del sistema de aire acondicionado del cad y suministro e instalación de cajas de volumen variable</t>
  </si>
  <si>
    <t>Automatización del sistema de aire acondicionado del cad</t>
  </si>
  <si>
    <t>Instalación de filtros de agua y cambio de tuberías.</t>
  </si>
  <si>
    <t>Elaboración de la tabla de valoración en la Gobernación de Antioquía.(Director de Gestion Documental debe socializar ante el Secretario General el impacto que tiene sobre los indicadores  dela Gobernacion de Ant.)</t>
  </si>
  <si>
    <t>Dotación de sillas para la sala de consulta del archivo histórico de Antioquia.</t>
  </si>
  <si>
    <t>Adquisición de microbus para el apoyo de la politica publica Gobernador en la noche</t>
  </si>
  <si>
    <t>Adecuación espacial de la sala de audiovisuales en el piso 13 de la Gobernación de Antioquia. (no incluye dotación especializada).</t>
  </si>
  <si>
    <t>Modernización del sistema de la red contra incendios del CAD "segunda etapa".</t>
  </si>
  <si>
    <t>Adecuación general de batería baños públicos y construcción de espacio para cambio vestuarios contratistas y cuartos utiles para dependencias de la gobernación de antioquia en el sótano interno del cad</t>
  </si>
  <si>
    <t>Automatización del sistema de iluminación del CAD (on-off - dimerización y sensores)</t>
  </si>
  <si>
    <t>Adquisición de panelería piso techo llena, mixta y de vidrio (modulares 30 - 60 - 90 -120cms), puertas, superficies de trabajo y archivadores tipo pedestal para acondicionar estaciones de trabajo en el centro administrativo departamental</t>
  </si>
  <si>
    <t>Adquisición de luminarias para el sistema de iluminación exterior dinámica dmx en el Centro Administrativo Departamental “José María Cordova”</t>
  </si>
  <si>
    <t>Acondicionamiento de espacios y remodelaciones varias, mantenimineto de la red electrica, en la Carcel de Yarumito.</t>
  </si>
  <si>
    <t>80101500 83121600 80121500 80121600 80121700</t>
  </si>
  <si>
    <t>78131600 78131800</t>
  </si>
  <si>
    <t>81111500 81112100</t>
  </si>
  <si>
    <t>721541 721512 72151200</t>
  </si>
  <si>
    <t>72101506 </t>
  </si>
  <si>
    <t>801015000 80101600 80111700 81141900</t>
  </si>
  <si>
    <t> 24101601</t>
  </si>
  <si>
    <t>72151500 39121000</t>
  </si>
  <si>
    <t>80101500 83121600 80121500
80121600
80121700</t>
  </si>
  <si>
    <t>47121800, 47121900, 47132100, 47121700, 47131600, 47131800, 47131500, 14111700, 50201700, 52151500, 50202300, 50161500</t>
  </si>
  <si>
    <t>76111501 </t>
  </si>
  <si>
    <t>72102100 </t>
  </si>
  <si>
    <t>50201700 - 52151500 - 50202300 - 50161500 -</t>
  </si>
  <si>
    <t>46191601 </t>
  </si>
  <si>
    <t> 72121301 </t>
  </si>
  <si>
    <t xml:space="preserve">47121800 
47121900 
47132100 
47121700 
47131600 
47131800 
47131500 
14111700 
</t>
  </si>
  <si>
    <t>53102710 49000000</t>
  </si>
  <si>
    <t>72154022 73152108</t>
  </si>
  <si>
    <t>39121700 31162800</t>
  </si>
  <si>
    <t> 72121101</t>
  </si>
  <si>
    <t>52141500 52141800 52161500</t>
  </si>
  <si>
    <t>86141700- 45111600 45111700 45121500 52161500 52161505 52161520</t>
  </si>
  <si>
    <t>92121504 92121700</t>
  </si>
  <si>
    <t> 72121103</t>
  </si>
  <si>
    <t> 72151509</t>
  </si>
  <si>
    <t>73161517 </t>
  </si>
  <si>
    <t>72101511 </t>
  </si>
  <si>
    <t>40161502 24101618  </t>
  </si>
  <si>
    <t> 72102900 </t>
  </si>
  <si>
    <t>39121523 </t>
  </si>
  <si>
    <t>Adquisición de tiquetes aéreos para la Gobernación de Antioquia </t>
  </si>
  <si>
    <t>Henry Nelson Carvajal Porras</t>
  </si>
  <si>
    <t>Enlace SECOP</t>
  </si>
  <si>
    <t>henry.carvajal@antioquia.gov.co</t>
  </si>
  <si>
    <t>999999999</t>
  </si>
  <si>
    <t>Prestación de servicio de transporte aereo para apoyar la gestión de la Gobernación de Antioquia -Gerencia de Servicios Públicos</t>
  </si>
  <si>
    <t xml:space="preserve">Transporte de los funcionarios de la Gerencia de Servicios Públicos a proyectos de agua potable, saneamiento basico, electrificación y aseo </t>
  </si>
  <si>
    <t>2017060102139 del 22-09-2017</t>
  </si>
  <si>
    <t>Servicio Aéreo a Territorios Nacionasl S.A SATENA</t>
  </si>
  <si>
    <t>Los recursos se trasladan a la Secretaría General, mediante CDP 3700010118 Y 3700010220 por valores de $8,000,000 y $55,000,000 respectivamente</t>
  </si>
  <si>
    <t>Luis Ovidio Rivera Guerra</t>
  </si>
  <si>
    <t>Tecnica, Administrativa, Financiera, Juridica y Contable. Ejercicio de la Interventoria Integral de que trata el numeral 11.3.1 del Manual de Supervisión e Interventoria</t>
  </si>
  <si>
    <t>Prestación de servicio de transporte terrestre automotor para apoyar la gestión de la Gobernación de Antioquia -Gerencia de Servicios Públicos</t>
  </si>
  <si>
    <t>12 Meses</t>
  </si>
  <si>
    <t>Alternativas rurales para el manejo de los residuos sólidos en el Departamento</t>
  </si>
  <si>
    <t xml:space="preserve">Construccion de alternativas rurales para el manejo de residuos sólidos en el Departamento de Antioquia </t>
  </si>
  <si>
    <t>030015001</t>
  </si>
  <si>
    <t>Los recursos se trasladan a la Secretaría General mediante CDP 3500038647 por valor de $60,000,000</t>
  </si>
  <si>
    <t>Abastecimiento sostenible de agua apta para el consumo humano en zonas rurales</t>
  </si>
  <si>
    <t xml:space="preserve">Construccion y suministro de agua apta para consumo humano todo el Departamento </t>
  </si>
  <si>
    <t>030010001</t>
  </si>
  <si>
    <t xml:space="preserve">Los recursos se trasladan a la Secretaría General mediante CDP 3500038645 por valor de $40,000,000 </t>
  </si>
  <si>
    <t>Licencia Argis</t>
  </si>
  <si>
    <t xml:space="preserve">Programa y personal para el manejo del programa y realizar los mapas correspondientes a los proyectos correspondientes a la Gerencia de Servicios públicos </t>
  </si>
  <si>
    <t xml:space="preserve">Mapas correspondientes a los proyectos viabilizados, formulados, ejecutados y en ejecución de la Gerencia de Servicios públicos </t>
  </si>
  <si>
    <r>
      <t xml:space="preserve">Los recursos se trasladarán a la Dirección de Sistemas cuando inicie el proceso; </t>
    </r>
    <r>
      <rPr>
        <sz val="10"/>
        <color rgb="FFFF0000"/>
        <rFont val="Calibri"/>
        <family val="2"/>
        <scheme val="minor"/>
      </rPr>
      <t xml:space="preserve"> aún no se ha expedido CDP </t>
    </r>
  </si>
  <si>
    <t>Suministros</t>
  </si>
  <si>
    <r>
      <t xml:space="preserve">Los recursos se trasladarán a la Secretaría General cuando inicie el proceso;  </t>
    </r>
    <r>
      <rPr>
        <sz val="10"/>
        <color rgb="FFFF0000"/>
        <rFont val="Calibri"/>
        <family val="2"/>
        <scheme val="minor"/>
      </rPr>
      <t xml:space="preserve">aún no se ha expedido CDP </t>
    </r>
  </si>
  <si>
    <t>Mantenimiento</t>
  </si>
  <si>
    <t>Comunicaciones</t>
  </si>
  <si>
    <r>
      <t xml:space="preserve">Los recursos se trasladarán a la Dirección de Comunicaciones cuando inicie el proceso;  </t>
    </r>
    <r>
      <rPr>
        <sz val="10"/>
        <color rgb="FFFF0000"/>
        <rFont val="Calibri"/>
        <family val="2"/>
        <scheme val="minor"/>
      </rPr>
      <t xml:space="preserve">aún no se ha expedido CDP </t>
    </r>
  </si>
  <si>
    <t>Contrato Interadministrativo para garantizar el cumplimiento de las competencias delegadas al Departamento de Antioquia por el decreto 1077 de 2015 en materia de certificacion de los municipios en SGP-APSB</t>
  </si>
  <si>
    <t xml:space="preserve">Fortalecimiento de Municipios y operadores en la prestación de servicios públicos </t>
  </si>
  <si>
    <t>Municipios asesorados, capacitados y asistidos técnicamente e institucionalmente para el fortalecimiento empresarial en la prestación de los servicios públicos.</t>
  </si>
  <si>
    <t>Fortalecimiento de Municipios y operadores en la prestación de servicios públicos. Todo
El Departamento, Antioquia, Occidente</t>
  </si>
  <si>
    <t>030012001</t>
  </si>
  <si>
    <t xml:space="preserve"> Certificación de los municipios en SGP-APSB</t>
  </si>
  <si>
    <t>Garantizar el cumplimiento de las competencias delegadas al departamento de Antioquia por el decreto 1077 de 2015</t>
  </si>
  <si>
    <t>6611-CD-37-01-2017</t>
  </si>
  <si>
    <t>2017060052099 del 14-03-2017</t>
  </si>
  <si>
    <t>Colegio Mayor de Antioquia</t>
  </si>
  <si>
    <t>Cofinanciación de instalaciones eléctricas  domiciliarias estratos 1, 2 y 3,en las diferentes subregiones del Departamento de Antioquia</t>
  </si>
  <si>
    <t>18 Meses</t>
  </si>
  <si>
    <t>Energía para la ruralidad</t>
  </si>
  <si>
    <t>Nuevas conexiones de predios rurales al servicio de energía. Convencional</t>
  </si>
  <si>
    <t>Ampliación de la cobertura del servicio de energia convencional y alternativo en zonas rurales del Departamento de Antioquia</t>
  </si>
  <si>
    <t>030019007</t>
  </si>
  <si>
    <t>Aumentar la cobertura, calidad y continuidad del servicio, implementando proyectos con sistemas tradicionales y alternativos que permita diversificar la oferta, teniendo en cuenta la dependencia de sistemas convencionales para abastecer la demanda.</t>
  </si>
  <si>
    <t>Mano de obra con experiencia, calidad de materiales, Suministro e  instalaccion  de pozos septicos con la normativa vigente, excavaciones, demoliciones, instalacion de tuberia, entre otros; De acuerdo a la planificación,  estudios, diseños y todos los materiales necesarios para la ejecución total del proyecto</t>
  </si>
  <si>
    <t>“Suministro, Transporte, Instalación y puesta en funcionamiento de Sistemas Fotovoltaicos en zonas rurales del Departamento de Antioquia”</t>
  </si>
  <si>
    <t>Nuevas conexiones de predios rurales al servicio de energía con sistemas alternativos</t>
  </si>
  <si>
    <t xml:space="preserve">Aumentar la cobertura en Escuelas sin o con deficit de energia rural impactando aproximadamente 15000 personas en diferentes Municipios de Antioquia </t>
  </si>
  <si>
    <t xml:space="preserve">Suministro transoporte e instalacion de sistemas alternativos "paneles solares" en escuelas rurales </t>
  </si>
  <si>
    <t>Abastecimiento sostenible de agua apta para el consumo humano en zona urbana del Departamento</t>
  </si>
  <si>
    <t>Nuevas conexiones de predios urbanos al servicio de agua apta para el consumo humano</t>
  </si>
  <si>
    <t xml:space="preserve">Ampliacion de cobertura y sistemas sostenibles de agua apta para consumo humano en zona urbana todo el Departamento </t>
  </si>
  <si>
    <t>030027001</t>
  </si>
  <si>
    <t>Aumento de la cobertura de acueducto  en zona urbana, generacion de empleo, mitigacion de impacto ambiental, mejoramiento de calidad de vida de la población (salud, calidad, continuidad de servicio).</t>
  </si>
  <si>
    <t>Verificar Plan maestro de acueducto Urbano, mano de obra con experiencia, excavaciones, demoliciones, instalacion de tuberia, llenos, concretos entre otros; De acuerdo a la planificación,  estudios, diseños y todos los materiales necesarios para la ejecución total del proyecto</t>
  </si>
  <si>
    <t xml:space="preserve">Optimizacion del sistema de acueducto corregimiento Alegrias del municipio de Caramanta, Antioquia. </t>
  </si>
  <si>
    <t>Sistemas de acueducto rural optimizados para garantizar el servicio de apta para el consumo humano.</t>
  </si>
  <si>
    <t>Aumento de la cobertura de acueducto generacion de empleo, mitigacion de impacto ambiental, mejoramiento de calidad de vida de la población (salud, calidad, continuidad de servicio).</t>
  </si>
  <si>
    <t>Mano de obra con experiencia, calidad de materiales con la normativa vigente, excavaciones, demoliciones, instalacion de tuberia, entre otros; De acuerdo a la planificación,  estudios, diseños y todos los materiales necesarios para la ejecución total del proyecto</t>
  </si>
  <si>
    <t>Construccion acueducto Multiveredal Los Cedros municipio de San Jeronimo</t>
  </si>
  <si>
    <t>Nuevas conexiones de predios rurales al servicio de agua apta para el consumo humano</t>
  </si>
  <si>
    <t>Construcción del acueducto multiveredal Zarzal- La Luz del municipio de Copacabana-Antiqouia.</t>
  </si>
  <si>
    <t>Aunar esfuerzos para el desarrollo Institucional, fortalecimiento, transformación o creación de empresas con el fin de asegurar la prestación de los servicios públicos de los municipios del departamento</t>
  </si>
  <si>
    <t>Empresas y/o esquemas asociativos regionales para la prestación de los servicios públicos en el Departamento</t>
  </si>
  <si>
    <t>Empresas y/o esquemas asociativos funcionando como prestadores regionales de servicios públicos.</t>
  </si>
  <si>
    <t xml:space="preserve">Construccion de empresas y/o esquemas asociativos funcionando como prestadores regionales de servicios públicos en el departamento </t>
  </si>
  <si>
    <t>030056001</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</si>
  <si>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</si>
  <si>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Constitución de empresas y/o esquemas asociativos regionales, subregionales o zonales que permitan prestar los servicios públicos de forma eficiente, con cobertura, calidad, continuidad y sostenibilidad en los sistemas de acueducto, alcantarillado energía, gas y manejo integral de residuos sólidos.</t>
  </si>
  <si>
    <t>Construccion y/o optimización Relleno Sanitario Municipio de Yarumal</t>
  </si>
  <si>
    <t>Manejo integral de los residuos sólidos en zona urbana del Departamento – “Basura Cero”</t>
  </si>
  <si>
    <t>Municipios con sistemas de disposición final optimizados, mejorados y/o construidos</t>
  </si>
  <si>
    <t xml:space="preserve">Control y disposicion de residuos solidos de manera adecuada en relleno sanitario u otro sistema en zona Urbana del departamento </t>
  </si>
  <si>
    <t>030055001</t>
  </si>
  <si>
    <t xml:space="preserve">Disminuir la disposición incontrolable de residuos solidos en sitios autorizados, generando impacto positivo para la comunidad y el medio ambiente </t>
  </si>
  <si>
    <t>Sitio autorizado por la autoridad ambiental, especificaciones tecnicas de menejo de residuos, recolección y transporte al sitio de disposicion final</t>
  </si>
  <si>
    <t>Construcción saneamiento de aguas residuales domesticas del corregimiento de Santa Catalina zona rural del Municipio de San Pedro de Urabá Antioquia</t>
  </si>
  <si>
    <t>Manejo sostenible de sistemas de aguas residuales en zonas rurales y de difícil acceso del departamento</t>
  </si>
  <si>
    <t>Nuevos sistemas alternativos de tratamiento de aguas residuales.</t>
  </si>
  <si>
    <t xml:space="preserve">Ampliacion de cobertura mediente construccion de nuevas conexiones y tratamiento de aguas residiuales (zona rural) del Departamento </t>
  </si>
  <si>
    <t>030020001</t>
  </si>
  <si>
    <t>Aumento de la cobertura de acueducto alcantarillado, generacion de empleo, mitigacion de impacto ambiental, mejoramiento de calidad de vida de la población (salud, calidad, continuidad de servicio).</t>
  </si>
  <si>
    <t>Verificar Plan maestro de alcantarillado urbano, Normativa vigente, mano de obra con experiencia, excavaciones, demoliciones, instalacion de tuberia, llenos, concretos entre otros; De acuerdo a la planificación,  estudios, diseños y todos los materiales necesarios para la ejecución del proyecto</t>
  </si>
  <si>
    <t>Adquisición de sistemas septicos para la zona rural en varios municipios de Antioquia</t>
  </si>
  <si>
    <t>Fortalecimiento de Municipios y Operadores en la Prestación de Servicios Públicos que estan vinculados al PDA</t>
  </si>
  <si>
    <t>Fortalecimiento institucional de los prestadores de servicios públicos en el Departamento</t>
  </si>
  <si>
    <t xml:space="preserve">Acompañamiento a presadores de servicios publicos mediente  asesorias y asistencias tecnicas, visitas en la sedes de las empresas en los diferentes Municipios </t>
  </si>
  <si>
    <t>Mejorar las empresas en cuanto a necesidades tecnicas, juridicas, financieras y operativas</t>
  </si>
  <si>
    <t>Recursos del Sistema General de Participación SGP</t>
  </si>
  <si>
    <t>Control y disposición de residuos sólidos de manera adecuada en relleno sanitario u otro sistema en la zona urbana acorde al Plan Rector Ambiental</t>
  </si>
  <si>
    <t>Sistemas de aprovechamiento y/o transformación de residuos sólidos en los municipios operando.</t>
  </si>
  <si>
    <t>Optimización de Acueducto multiveredal del Municipio de Heliconia</t>
  </si>
  <si>
    <t>Construcción del sistema de acueducto veredal la herradura del Municipio de Carolina del Príncipe</t>
  </si>
  <si>
    <t>Construcción Plan Maestro de Acueductio Corregimiento de Aquitania del Municipio de San Francisco</t>
  </si>
  <si>
    <t>Ampliación y mejoramiento del acueducto corregimiento la floresta en el Municipio de Yolombó</t>
  </si>
  <si>
    <t>Construcción de colectores y PTAR Corregimiento Doradal del Municipio de Puerto triunfo</t>
  </si>
  <si>
    <t>Nuevas conexiones de predios rurales al servicio de alcantarillado.</t>
  </si>
  <si>
    <t>Aumento de la cobertura de servicio de alcantarillados  mediante proyectos extraidos de planes maestros que garanticen la calidad y cobertura eficiente del servicio , la generacion de empleo y la mitigacion de impacto ambiental de acuerdo a la normativa vigente</t>
  </si>
  <si>
    <t>Verificar Plan maestro de alcantarillado mano de obra con experiencia, excavaciones, demoliciones, instalacion de tuberia, entre otros; De acuerdo a la planificación,  estudios, diseños y todos los materiales necesarios para la ejecución total del proyecto</t>
  </si>
  <si>
    <t>Construcción del Plan Maestro de alcantarillado primera etapa de la zona urbana del corregimiento de Tapartó del municipio de Andes</t>
  </si>
  <si>
    <t>Manejo sostenible de sistemas de aguas residuales en zona urbana del Departamento</t>
  </si>
  <si>
    <t>Nuevas Conexiones de predios urbanos al servicio de alcantarillado</t>
  </si>
  <si>
    <t xml:space="preserve">Ampliacion del servicio de alcantarillado en zona urbana todo el Departamento </t>
  </si>
  <si>
    <t>030054001</t>
  </si>
  <si>
    <t>Construcción de redes de alcantarillado urbano del municipio de San José de la Montaña</t>
  </si>
  <si>
    <t>Construcción del plan maestro de acueducto etapa 2 y alcantarillado etapa 1 del Municipio de Campamento</t>
  </si>
  <si>
    <t>Construcción del sistema para el manejo de aguas residuales 2da etapa del Municipio de Nechí</t>
  </si>
  <si>
    <t>Nuevos sistemas de tratamiento de aguas residuales en operación.</t>
  </si>
  <si>
    <t xml:space="preserve">Ampliación Cobertura y sistemas sostenibles de agua apta para consumo humano en zona urbana de los municipios que son inviables sanitariamente según el informe del IRCA </t>
  </si>
  <si>
    <t>Nuevas Conexiones de predios urbanos al servicio de agua apta para el consumo humano</t>
  </si>
  <si>
    <t>Interventoría Administrativa, Técnica, Ambiental, Legal y Financiera a la Construcción de Obras enmarcadas en los Planes maestros de Acueducto y Alcantarillado en los Municipios de Abejorral Etapa I,  Caracolí,  Concordia Etapa II, Pueblorrico tercera etapa y San Francisco Etapa 2, en el Derpartamento de Antioquia, de acuerdo a las inversiones priorizadas en el PAP-PDA</t>
  </si>
  <si>
    <t>CON-37-02-2017</t>
  </si>
  <si>
    <t>N.A</t>
  </si>
  <si>
    <t>Construcción, Ampliación y Optimización del Sistema de Acueducto y Alcantarillado urbano, Municipio de Jericó</t>
  </si>
  <si>
    <t>LIC-37-01-2018</t>
  </si>
  <si>
    <t>81101516</t>
  </si>
  <si>
    <t>3839109</t>
  </si>
  <si>
    <t>Interventoría Administrativa, Técnica, Ambiental, Legal y Financiera a la Construcción de Obras enmarcadas en los Planes Maestros de Acueducto y Alcantarillado en los Municipios de San Roque, Urrao, Uramita, La Ceja, Santa Bárbara- Corregimiento de Damasco, del Derpartamento de Antioquia, de Acuerdo a las inversiones priorizadas en el PAP-PDA</t>
  </si>
  <si>
    <t>CON-37-01-2018</t>
  </si>
  <si>
    <t>Etiquetas de fila</t>
  </si>
  <si>
    <t>Total general</t>
  </si>
  <si>
    <t>Gerencia de Afrodescendientes</t>
  </si>
  <si>
    <t>Formulación y elaboración de Planes de Etnodesarrollo para las comunidades Afro en el Departamento de Antioquia</t>
  </si>
  <si>
    <t>Lorenzo Portocarrero Cordoba</t>
  </si>
  <si>
    <t>3838692</t>
  </si>
  <si>
    <t>lorenzo.portocarrero@antioquia.gov.co</t>
  </si>
  <si>
    <t xml:space="preserve">Coalición de Municipios Afroantioqueños </t>
  </si>
  <si>
    <t>Planes de Etnodesarrollo de Consejos Comunitarios de Antioquia Apoyados e  su formulación</t>
  </si>
  <si>
    <t>07049</t>
  </si>
  <si>
    <t>Elaborar 35 planes de Etnodesarrollo para los Consejos Comunitarios y comunidad  Afrodescendiente.</t>
  </si>
  <si>
    <t>Astrid Elena Echavarria Meneses</t>
  </si>
  <si>
    <t>Técnica, Administrativa, Financiera, Legal y Contable</t>
  </si>
  <si>
    <t>Articular acciones dirigidas a implementar estrategias que permitan la participación y el fortalecimiento a las Comunidades Afroantioqueñas, en el marco del Plan de Desarrollo 2016 – 2019, Antioquia Piensa en Grande.</t>
  </si>
  <si>
    <t>Programas Etnoeducativos apoyados con asesoría y asistencia técnica de cooperación en el marco del decenio internacional de los pueblos afrodescendientes 
Sistema de Gobiernos Propios Afroantioqueños urbanos y rurales reconocidos y apoyados mediante asesoría o asistencia técncia.
Instituciones propias del pueblo Afroantioqueño, creadas, apoyadas mediante aseosría y asistencia técnica.</t>
  </si>
  <si>
    <t>Gabriela Moreno Hincapié</t>
  </si>
  <si>
    <t>Apoyar conjuntamente a las comunidades Afrodescendientes de la Subregión de Urabá, para contribuir al desarrollo económico y social  de las comunidades a través de vías terciarias.</t>
  </si>
  <si>
    <t xml:space="preserve">Municipios con población Afroantioqueña beneficiados con programas sociales del Estado </t>
  </si>
  <si>
    <t>Este prceso  contractual será realizado por la Secretaría de Infraestructura y la Gerencia de Afrodescendientres entregara el CDP por valor $100.000.000</t>
  </si>
  <si>
    <t>María Rubiela Alzate Zuluaga</t>
  </si>
  <si>
    <t>Designar estudiantes para la realización de la práctica académica, con el fin de brindar apoyo a la gestión del Departamento de Antioquia y sus regiones durante el primer semestre de 2018</t>
  </si>
  <si>
    <t xml:space="preserve">Programas Etnoeducativos apoyados con asesoría y asistencia técnica de cooperación en el marco del decenio internacional de los pueblos afrodescendientes </t>
  </si>
  <si>
    <t>Se realizó entrega de CDP por valor de $5.859.315., a la Secretaría de Gestión Humana</t>
  </si>
  <si>
    <t>Esta supervisión desde la Gerncia, es acompañamiento porque la la realizará la Secretaría de Gestión Humana</t>
  </si>
  <si>
    <t>Adquisición de tiquetes aereos</t>
  </si>
  <si>
    <t>Gastos Funcionamineto</t>
  </si>
  <si>
    <t>Gastos de funcionamiento</t>
  </si>
  <si>
    <t xml:space="preserve">En este proceso se entrega CDP </t>
  </si>
  <si>
    <t>María E. Palacios Giraldo</t>
  </si>
  <si>
    <t>Designar estudiantes para la realización de la práctica académica, con el fin de brindar apoyo a la gestión del Departamento de Antioquia y sus regiones durante el segundo semestre de 2018</t>
  </si>
  <si>
    <t>Se entregará CDP por valor de $5.859.315 a la Secretaría de Gestión humana</t>
  </si>
  <si>
    <t>Suministro de materiales de construcción para apoyar la atención de las comunidades afectadas o damnificadas por fenomenos naturales, y/o antropicos no intencionales en el departamento de Antioquia.</t>
  </si>
  <si>
    <t>Emmanuel Castrillon</t>
  </si>
  <si>
    <t>emmanuel.castrillon@antioquia.gov.co</t>
  </si>
  <si>
    <t>Actualización VF 60/2361 Contrato No. 46/6243: Necesidades comunicacionales: Teleantioquia</t>
  </si>
  <si>
    <t>06 meses</t>
  </si>
  <si>
    <t>Actualización VF 60/2345 Contrato No. 46/6201: Realización de eventos: Plaza Mayor</t>
  </si>
  <si>
    <t>Actualización VF 60/2217-20,  Hosting, Web master, conectividad Lan to Lan e internet e internet móvil</t>
  </si>
  <si>
    <t>Yaneth Pelaez Montoya</t>
  </si>
  <si>
    <t>CORPORACION EDUCATIVA DE DESARROLLO COLOMBIANO - CEDECO</t>
  </si>
  <si>
    <t>2018060026180
05/03/2018</t>
  </si>
  <si>
    <t>020223001</t>
  </si>
  <si>
    <t>Mantenimiento en la IER BERNARDO SIERRA, Sede principal, Corregimiento Cestillal del Municipio de Cañasgordas</t>
  </si>
  <si>
    <t>Más y mejor educación para la sociedad y las personas en la ruralidad</t>
  </si>
  <si>
    <t>Mantenimiento e intervención en ambientes de aprendizaje para el sector rural Todo El Departamento, Antioquia, Occidente</t>
  </si>
  <si>
    <t>020168001</t>
  </si>
  <si>
    <t>Luisa Fernanda Sánchez  C.C. 43877928
Julieth Natalia Valencia Rojo C.C. 39.454.520</t>
  </si>
  <si>
    <t>Fábrica de Licores y Alcoholes de Antioquia - FLA</t>
  </si>
  <si>
    <t>Prestar el servicio Tecnico/profesional para la gestión, seguimiento y control de los procesos en las BPM</t>
  </si>
  <si>
    <t>Natalia Ruiz Lozano</t>
  </si>
  <si>
    <t>Líder Gestora Contratación</t>
  </si>
  <si>
    <t>natalia.ruiz@fla.com.co</t>
  </si>
  <si>
    <t>Carlos Mario Gamboa Díaz</t>
  </si>
  <si>
    <t>Contratar la prestacion de servicios para un Ingeniero Ambiental</t>
  </si>
  <si>
    <t> 80111600</t>
  </si>
  <si>
    <t>Suministro de personal temporal necesario para el cumplimiento de las diferentes actividades del área de producción y de la FLA.</t>
  </si>
  <si>
    <t>Jorge Mario Rendón Vélez</t>
  </si>
  <si>
    <t>Contratar el servicio de Recepcion, admon, manejo  y almacenamiento de materias primas y producto terminado, despacho y transporte de productos terminados FLA a almacenadoras externas, alquiler de estibas y montacargas.</t>
  </si>
  <si>
    <t>Henry Vasquez Vasquez</t>
  </si>
  <si>
    <t>Suministrar Aceite Esencial de Anís y Anetol</t>
  </si>
  <si>
    <t>Hugo Álvarez Builes</t>
  </si>
  <si>
    <t>Suministrar Azúcar Refinada</t>
  </si>
  <si>
    <t>73131903/50161814</t>
  </si>
  <si>
    <t>Suministrar Caramelo para Bebidas</t>
  </si>
  <si>
    <t>Suministrar Alcohol sin Añejamiento para Ron (Tafia para siembra)</t>
  </si>
  <si>
    <t>01-0048/001</t>
  </si>
  <si>
    <t>Marcela Vasquez Cuellar</t>
  </si>
  <si>
    <t>Suministrar Alcohol Extraneutro al 96% vv</t>
  </si>
  <si>
    <t>Erika Rothstein Gutierrez - Marcela Vasquez</t>
  </si>
  <si>
    <t>Suministrar Crema de ron a granel 11% vol. (Base Láctea)</t>
  </si>
  <si>
    <t>Suministrar Maltodextrina 1920</t>
  </si>
  <si>
    <t>Suministrar Esencia de Ron y Esencia de Fudge</t>
  </si>
  <si>
    <t>Suministrar Pegante tipo Hot Melt</t>
  </si>
  <si>
    <t>12171703  47131800</t>
  </si>
  <si>
    <t>Suministrar Tintas y Repuestos para equipos de impresión videjet</t>
  </si>
  <si>
    <t>20087 20232</t>
  </si>
  <si>
    <t>Jorge Mario Beuth Alvarez</t>
  </si>
  <si>
    <t>Sergio Iván Arboleda Betancur</t>
  </si>
  <si>
    <t>Suministrar Envase de Vidrio</t>
  </si>
  <si>
    <t>Erika Rothstein Gutierrez</t>
  </si>
  <si>
    <t>Suministrar Envases Tetra</t>
  </si>
  <si>
    <t>Suministrar Envase PET</t>
  </si>
  <si>
    <t>Suministrar Cajas de Cartón</t>
  </si>
  <si>
    <t>Erika Rothstein Gutierrez - Giovanny López</t>
  </si>
  <si>
    <t>55121502; 55125604</t>
  </si>
  <si>
    <t>Suministrar Etiquetas, Contraetiquetas, Collarines</t>
  </si>
  <si>
    <t>Suministro Tafia Ron un año</t>
  </si>
  <si>
    <t>Fortalecimiento de los ingresos departamentales</t>
  </si>
  <si>
    <t>Modernizacion y optimizacion dels sistema Productivo de la FLA</t>
  </si>
  <si>
    <t>Desarrollo y uso eficiente del proceso de añejamiento del Ron en la Fabrica de Licores de Antioquia</t>
  </si>
  <si>
    <t>Siembra de Ron</t>
  </si>
  <si>
    <t>Erika Rothstein Gutierrez - Juan Francisco Acevedo</t>
  </si>
  <si>
    <t xml:space="preserve">Suministrar Estuches </t>
  </si>
  <si>
    <t>78181507</t>
  </si>
  <si>
    <t>Contratar el servicio de Mantenimiento del carro de golf de la brigada</t>
  </si>
  <si>
    <t>Lixyibel Muñoz Montes</t>
  </si>
  <si>
    <t>Contratar el servicio de Mantenimientos correctivos y preventivo incluye repuestos Tetrapak</t>
  </si>
  <si>
    <t>Fernando Gómez Ochoa</t>
  </si>
  <si>
    <t>81101600, 81101700</t>
  </si>
  <si>
    <t>Contratar la compra de Repuestos para mantenimientos correctivos y preventivo lineas de envasado (contratos directos) - krones</t>
  </si>
  <si>
    <t>Jorge Humberto Baena Davila</t>
  </si>
  <si>
    <t>40141600  40171500</t>
  </si>
  <si>
    <t>Contratar la compra de Repuestos Tuberías, Válvulas, trasiego de alcoholes</t>
  </si>
  <si>
    <t>Uriel Laverde Aguilar</t>
  </si>
  <si>
    <t>Contratar el servicio de mantenimientos preventivos y/o correctivos de equipos y red de gases de los laboratorios de la FLA</t>
  </si>
  <si>
    <t>Andrés Felipe Restrepo Alvarez</t>
  </si>
  <si>
    <t>Contratar el servicio de Mantenimiento y bobinado de motores electricos</t>
  </si>
  <si>
    <t>Contratar el servicio de Mantenimiento compresor Atlas Copco</t>
  </si>
  <si>
    <t>6  meses</t>
  </si>
  <si>
    <t>Contratar el servicio de Mantenimiento compresor Kaeser</t>
  </si>
  <si>
    <t>Contratar el servicio de Mantenimiento preventivo y calibración de equipos mettler toledo de la oficina de laboratorio</t>
  </si>
  <si>
    <t>Contratar el servicio de Mantenimiento preventivo y calibración de equipos agilent de la oficina de laboratorio</t>
  </si>
  <si>
    <t>Contratar el servicio de mantenimiento preventivo y calibración de los equipos de desionización de agua cascada ix y ro marca pall de la oficina de laboratorio de la Fábrica de Licores y Alcoholes de Antioquia lab - FLA.</t>
  </si>
  <si>
    <t>Contratar el servicio de Calibraciones equipos (Metrología)</t>
  </si>
  <si>
    <t>Hernán Darío Jaramillo Ciro</t>
  </si>
  <si>
    <t>12152300; 13101500</t>
  </si>
  <si>
    <t>Contratar la compra de rodamientos y retenedores y seelos metalicos</t>
  </si>
  <si>
    <t>Contratar la compra de cauchos y plásticos</t>
  </si>
  <si>
    <t>39131709; 39121529; 39121528</t>
  </si>
  <si>
    <t>Contratar la compra de Repuestos para iluminación y potencia</t>
  </si>
  <si>
    <t xml:space="preserve">26121600; </t>
  </si>
  <si>
    <t>Contratar la compra de Repuestos para partes neumaticas lineas de envasado</t>
  </si>
  <si>
    <t>Contratar la compra de  Insumos y materiales consumibles para mantenimiento (soldadura, lubricantes en aerosol, silicona, pegantes entre otros)</t>
  </si>
  <si>
    <t>Contratar la compra de Aceites, grasas y Lubricantes</t>
  </si>
  <si>
    <t>Contratar la compra de  Jabón Lubricantes cadenas</t>
  </si>
  <si>
    <t>Contratar la compra de Filtros (talego, cartuchos, entre otros)</t>
  </si>
  <si>
    <t xml:space="preserve"> 4 meses</t>
  </si>
  <si>
    <t>Contratar el Servicio de mantenimiento correctivo para montacargas (Incluye repuestos)</t>
  </si>
  <si>
    <t>Contratar la compra de Elementos e insumos para aseo de los equipos de planta</t>
  </si>
  <si>
    <t>21182 - 21216</t>
  </si>
  <si>
    <t>Contratar la compra de tornillería para los mantenimientos de la Fla</t>
  </si>
  <si>
    <t>Contratar el servicio de Mantenimiento iluminacion periferica</t>
  </si>
  <si>
    <t>Contratar el servicio de Mantenimiento UPS FLA</t>
  </si>
  <si>
    <t>Contratar la compra de Mantenimiento linea 1 y  3 - Omega</t>
  </si>
  <si>
    <t>20696 -20907</t>
  </si>
  <si>
    <t>Contratar la compra de Placas Filtrante de Agte y Ron</t>
  </si>
  <si>
    <r>
      <t xml:space="preserve">Contratar la compra de Gas GLP  Montacargas </t>
    </r>
    <r>
      <rPr>
        <b/>
        <sz val="9"/>
        <rFont val="Arial"/>
        <family val="2"/>
      </rPr>
      <t/>
    </r>
  </si>
  <si>
    <t>85151701</t>
  </si>
  <si>
    <t>Contratar la compra de normas técnicas</t>
  </si>
  <si>
    <t>Contratar la compra de Vidrieria para Laboratorio</t>
  </si>
  <si>
    <t>Carlos Mario Durango Yepes</t>
  </si>
  <si>
    <t>Contratar la compra de gases industriales y  especiales para la FLA</t>
  </si>
  <si>
    <t>SUMINISTRAR GASES PARA CROMATOGRAFÍA,ABSORCIÓN ATÓMICA Y GASES INDUSTRIALES DE ACUERDO CON LAS ESPECIFICACIONES TÉCNICAS REQUERIDAS POR LA FLA</t>
  </si>
  <si>
    <t>3837020</t>
  </si>
  <si>
    <t>Calos Mario Durango  Yepes</t>
  </si>
  <si>
    <t>SUMINISTRAR AIRE CERO PARA CROMATOGRAFIA DE ACUERDO CON LAS ESPECIFICACIONES TECNICAS REQUERIDAS POR LA FABRICA DE LICORES Y ALCOHOLES DE ANTIOQUIA</t>
  </si>
  <si>
    <t>Contratar la compra de Reactivos y consumibles para laboratorio</t>
  </si>
  <si>
    <t>Contratar el servicio de Ensayos de aptitud interlaboratorios</t>
  </si>
  <si>
    <t>Contratar la compra de  materiales para el control ambiental</t>
  </si>
  <si>
    <t>Contratar el servicio de Afiliacion al ICONTEC</t>
  </si>
  <si>
    <t>12 mes</t>
  </si>
  <si>
    <t>Instituto Colombiano de Normas Técnicas y Cartificacion - ICONTEC</t>
  </si>
  <si>
    <t>Contratar el servicio de Afiliacion a la Asociación Colombiana de Industrias Licoresras - ACIL</t>
  </si>
  <si>
    <t>Johnairo Mena Ocampo</t>
  </si>
  <si>
    <t>78131802   78131702</t>
  </si>
  <si>
    <t>Contratar el servicio de Transporte de producto terminado a puertos de embarque y mensajeria internal.</t>
  </si>
  <si>
    <t>20005  20007</t>
  </si>
  <si>
    <t>Jaime Andres Giraldo Montoya</t>
  </si>
  <si>
    <t>Contratar el servicio de Mantenimiento de Bodega de Material Logístico</t>
  </si>
  <si>
    <t>Diana Marcela Carvajal Bernal</t>
  </si>
  <si>
    <t>Contratar el servicio de  mandato para la orientacion y control en pauta publicitaria en medios de comunicacion masivos alternativos y publicidad a nivel regional y nacional.</t>
  </si>
  <si>
    <t>20705-20906-20909-20910-20911-20912-20913</t>
  </si>
  <si>
    <t>Juliana Giraldo Macias</t>
  </si>
  <si>
    <t>Contratar el servicio de  Plan de Medios Marcas</t>
  </si>
  <si>
    <t>Luisa María Pérez Zuluaga - Juliana Giraldo Macía</t>
  </si>
  <si>
    <t>Contratar el servicio de  Mercaderistas en  almacenes de la ciudad de Medellin y Area Metrpolitana (40 Mercad.)</t>
  </si>
  <si>
    <t>Marco Aurelio Arias Angel</t>
  </si>
  <si>
    <t>Contratar la compra bonos redimibles para Utiles y Textos Escolares</t>
  </si>
  <si>
    <t>20130-20131-20688-20689</t>
  </si>
  <si>
    <t>Jimena Roldan Piedrahita</t>
  </si>
  <si>
    <t xml:space="preserve">Contratar la compra bonos redimibles por auxilio nacimiento hijos </t>
  </si>
  <si>
    <t>Contratar  la Segunda Etapa del Sistema Integrado de Seguridad</t>
  </si>
  <si>
    <t>Apoyo y fortalecimiento administraivo de la FLA Itagui, departamento de Antioquia</t>
  </si>
  <si>
    <t>Adquisición equipos de oficina</t>
  </si>
  <si>
    <t>Tiberio de Jesus Orrego Cortes</t>
  </si>
  <si>
    <t>Contratar  el Licenciamiento e implementación de soluciones informáticas: pesado dinámico y operador logístico desarrollo dispositivos móviles</t>
  </si>
  <si>
    <t>Adquisición y renovación TIC´s</t>
  </si>
  <si>
    <t>Jorge Andres Fernandez Castrillón</t>
  </si>
  <si>
    <t xml:space="preserve">Compra de equipos Audiovisuales para el área de comunicaciones </t>
  </si>
  <si>
    <t xml:space="preserve">Raúl Guillermo Rendón Arango  </t>
  </si>
  <si>
    <t>Realizar el Análisis de brechas para la adquisición del software para administrar y controlar las muestras y tiempo de procesamiento de las mismas en la oficina de laboratorio</t>
  </si>
  <si>
    <t>Mejoramiento y modernización de los procesos productivos y administrativos de la FLA municipio de Itagui departamento de Antioquia</t>
  </si>
  <si>
    <t>Contratar  la  Adquisición de un software para administrar y controlar las muestras y tiempo de procesamiento de las mismas en la oficina de laboratorio</t>
  </si>
  <si>
    <t>Contratar la compra de un Elevador para trabajo en alturas</t>
  </si>
  <si>
    <t>Contratar la compra de un equipo de ultrasonido para tratamiento de muestras de cromatrografía líquida de la oficina de  laboratorio</t>
  </si>
  <si>
    <t>Contratar el suministro e instalación de  puerta automatizada y prestar servicio de mantenimiento puertas electricas automatizadas</t>
  </si>
  <si>
    <t>Suministrar, instalar y poner en funcionamiento, un sistema de registro y pesaje  de producto terminado.</t>
  </si>
  <si>
    <t>Contratar la compra de triblock para linea 2</t>
  </si>
  <si>
    <t>Contratar el servicio de Modernización proceso de fabricación de rones (automatización de vaciado y siembra de rones )</t>
  </si>
  <si>
    <t>20121907/81102700</t>
  </si>
  <si>
    <t>Suministrar, instalar y poner en funcionamiento dos sistemas de inspección de nivel, tapa y etiqueta</t>
  </si>
  <si>
    <t xml:space="preserve">Contratar la compra de elementos para las Etiquetadoras y Empacadora de las líneas 1 y 4 marca Kosme y Krones </t>
  </si>
  <si>
    <t>Krones Andina Ltda.</t>
  </si>
  <si>
    <t>Contratar la compra de Tanques para ampliacion zona preparacion de aguardientes</t>
  </si>
  <si>
    <t>Juan Francisco Acevedo Medina - Diana Hincapié Osorno</t>
  </si>
  <si>
    <t> 81101500</t>
  </si>
  <si>
    <t>Contratar el Mejoramiento y Adecuacion infraestructura fisica FLA</t>
  </si>
  <si>
    <t>3837022</t>
  </si>
  <si>
    <t>Mejoramiento y adecuación de la infraestructura física de la FLA Itagui departamento Antioquia</t>
  </si>
  <si>
    <t>Diana Hincapié Osorno</t>
  </si>
  <si>
    <t>Contratar la interventoría para el mejoramiento y Adecuacion infraestructura fisica FLA</t>
  </si>
  <si>
    <t>Contratar el servicio de Convenios especificos de investigación - desempeño aguardiente antioqueno feria de Flores</t>
  </si>
  <si>
    <t>Nuevos Mercados para Productos para la FLA</t>
  </si>
  <si>
    <t>Diseño de estratégias de investigación aplicada y estudios en la FLA Itagui departamento de Antioquia</t>
  </si>
  <si>
    <t>Convenios especificos de investigación</t>
  </si>
  <si>
    <t>Contratar la Compra material absorvente para derrames quimicos</t>
  </si>
  <si>
    <t>Implementación y ejecución del Sistema de Seguridad  y Salud en el trabajo en la FLA, Itagui, Antioquia, Occidente</t>
  </si>
  <si>
    <t>Suministros de insumos y protección</t>
  </si>
  <si>
    <t>Contratar la Compra Kit de Silicona protectores auditivos</t>
  </si>
  <si>
    <t>46181504 - 46181509 - 46181902 - 46181802 -</t>
  </si>
  <si>
    <t>Contratar la Elementos de Protección Personal</t>
  </si>
  <si>
    <t>Contratar el servicio del Area protegida</t>
  </si>
  <si>
    <t>11 mes</t>
  </si>
  <si>
    <t xml:space="preserve">Contratar el servicio de Vacunacion </t>
  </si>
  <si>
    <t xml:space="preserve">Contratar la Compra equipos brigada </t>
  </si>
  <si>
    <t>Contratar el servicio de Implementacion de Sistemas de Gestion Visual,  Manejo de: energias Peligrosas, Riesgo quimico, Altura y ergonomia</t>
  </si>
  <si>
    <t>42171917 - 42172001</t>
  </si>
  <si>
    <t>Contratar la compra de Botiquín</t>
  </si>
  <si>
    <t>Contratar la compra de Gafas con lente recetado</t>
  </si>
  <si>
    <t>Contratar la implementacion de lineas de vida</t>
  </si>
  <si>
    <t>Implementación de líneas de vida</t>
  </si>
  <si>
    <t>93141506 - 49201611</t>
  </si>
  <si>
    <t>Contratar el servicio de Mantenimiento y Mejoras Gimnasio</t>
  </si>
  <si>
    <t>Construcción y ejecución de programas de Bienestar Social en la FLA Itagui, Antioquia, Occidente</t>
  </si>
  <si>
    <t>Concertación, ejecuc prog bienest social</t>
  </si>
  <si>
    <t>Contratar el servicio de Convenio Gimnasios</t>
  </si>
  <si>
    <t>Contratar el servicio de Aprovechamiento Tiempo Libre</t>
  </si>
  <si>
    <t>Contratar el servicio de Asesoria Sicologica</t>
  </si>
  <si>
    <t>20108 20122 20124 20126</t>
  </si>
  <si>
    <t>Caja de Compensación Familiar de Antioquia - COMFAMA</t>
  </si>
  <si>
    <t>Contratar un Programa de prevencion de adicciones</t>
  </si>
  <si>
    <t>Contratar el servicio de Programas Deportivos para servidores, (participacion en torneos deportivos e Intercambios). Entrenamiento (incluye semilleros hijos funcionarios, entrenamiento y escenarios deportivos)</t>
  </si>
  <si>
    <t> 53102700</t>
  </si>
  <si>
    <t xml:space="preserve">Contratar la compra de Uniformes e Implementos deportivos </t>
  </si>
  <si>
    <t>Contratar el servicio de Operador Logistico para actividades recreativas de los servidores públicos de la FLA y su grupo familiar.</t>
  </si>
  <si>
    <t>Contratar el servicio de operación logística especializada para el mejoramiento de la calidad de vida de los servidores públicos de la FLA y su grupo familar.</t>
  </si>
  <si>
    <t>Contratar el servicio de Capacitación y Adiestramiento (Seminarios, Diplomado, talleres y circuitos internos de conocimiento)</t>
  </si>
  <si>
    <t>Construcción y ejecución de programas de capacitación en la FLA Itagui, Antioquia, Occidente</t>
  </si>
  <si>
    <t>Capacitación y adiestramiento</t>
  </si>
  <si>
    <t>Contratar el servicio de cursos de capacitacion No Formal</t>
  </si>
  <si>
    <t>Curso de capacitación no formal</t>
  </si>
  <si>
    <t>20091  20093  20097 20100</t>
  </si>
  <si>
    <t>Contratar el servicio de Certificación y Reentrenamiento en Alturas</t>
  </si>
  <si>
    <t>Certificación y reentrenamiento alturas</t>
  </si>
  <si>
    <t>Tapas de seguridad</t>
  </si>
  <si>
    <t>3837021</t>
  </si>
  <si>
    <t>Contratar la compra de sellos de seguridad lenticular</t>
  </si>
  <si>
    <t>Fortalecimiento Señalización y Marcación de Identificadores de Seguridad Itaguí, Antioquia</t>
  </si>
  <si>
    <t>010047001</t>
  </si>
  <si>
    <t>Suministro Identificadores Seguridad FLA</t>
  </si>
  <si>
    <t>El proceso lo realiza la Secretaria General</t>
  </si>
  <si>
    <t>Servicio de soporte remoto bolsa de horas base de datos Oracle</t>
  </si>
  <si>
    <t>Orlando Diaz Sanchez</t>
  </si>
  <si>
    <t>Se trasladará el CDP a la Oficina de Comunicaciones</t>
  </si>
  <si>
    <t xml:space="preserve">Convenio Educativo Departamento de Antioquia ICETEX </t>
  </si>
  <si>
    <t>Secretaría de Hacienda</t>
  </si>
  <si>
    <t>81112001</t>
  </si>
  <si>
    <t>Contratar el servicio de un sistema que permita la generación de señalización (estampillas) y un sistema de control de transporte mediante la generación sistematizada de tornaguíassu fiscalización en el Departamento de Antioquia, garantizando la interconexión al Departamento de Antioquia con el resto del país.</t>
  </si>
  <si>
    <t xml:space="preserve">Funcionamiento </t>
  </si>
  <si>
    <t>Norman Harry Posada</t>
  </si>
  <si>
    <t>Director de Rentas</t>
  </si>
  <si>
    <t>3835152</t>
  </si>
  <si>
    <t>norman.harry@antioquia.gov.co</t>
  </si>
  <si>
    <t>6306 de 2017</t>
  </si>
  <si>
    <t>SISTEMAS Y COMPUTADORES S.A</t>
  </si>
  <si>
    <t>SE PRORROGO HASTA EL 31 DE MARZO DE 2018</t>
  </si>
  <si>
    <t>Ivon Stella Hernandez Gonzalez y Cesar Cordoba</t>
  </si>
  <si>
    <t xml:space="preserve">Tecnica, Administrativa, Financiera, juridca y contable </t>
  </si>
  <si>
    <t>8107 de 2018</t>
  </si>
  <si>
    <t>Ivon Stella Hernandez Gonzalez, Cesar Cordoba</t>
  </si>
  <si>
    <t>El arrendador entrega a título de arrendamiento a El arrendatario módulos de seguridad para depositar mercancía decomisada por la dirección de  Rentas  Departamentales</t>
  </si>
  <si>
    <t>13 Meses</t>
  </si>
  <si>
    <t>ALMAVIVA S.A</t>
  </si>
  <si>
    <t>SE PRORROGO HASTA EL 31 DE ENERO DE 2018</t>
  </si>
  <si>
    <t>Nini Johana Hernandez Moreno</t>
  </si>
  <si>
    <t>En ejecucion</t>
  </si>
  <si>
    <t>80111620</t>
  </si>
  <si>
    <t>Contrato interadministrativo para apoyar, en el desarrollo y ejecución de la Estrategia Integral del Control a las Rentas Ilícitas para el Fortalecimiento de las Rentas Oficiales como Fuente de Inversión social en el Departamento de Antioquia.</t>
  </si>
  <si>
    <t>Inversión</t>
  </si>
  <si>
    <t xml:space="preserve">Incremento en los Ingresos totales del Departamento </t>
  </si>
  <si>
    <t>Fortalecimiento de las rentas oficiales como fuente de inversión social en el Departamento de Antioquia</t>
  </si>
  <si>
    <t>22-1144</t>
  </si>
  <si>
    <t>Realización de operativos permanentes de control en las 9 Subregiones de Antioquia con el fin de contrarrestar el contrabando, falsificación, adulteración o explotación ilegal de las rentas propias del departamento, en lo relacionado con el impuesto al consumo de bebidas alcohólicas, tabacos y cigarrillos, la sobretasa de la gasolina, impuesto al degüello de ganado mayor y a los recursos transferidos de los juegos de suerte y azar.</t>
  </si>
  <si>
    <t>Actividades tendientes a contrarrestar el contrabando, la falsificación y evasión en las diferentes Rentas Departamentales, fortaleciendo las relaciones con entidades nacionales y generando mayores ingresos.</t>
  </si>
  <si>
    <t>19846-19847</t>
  </si>
  <si>
    <t xml:space="preserve">Angela Piedad Soto Marin y Daniel Gomez </t>
  </si>
  <si>
    <t>Apoyar la gestión de la Gobernación de Antioquia en el saneamiento, depuración, identificación física, jurídica, contable de los bienes fiscales y de uso público de propiedad del Departamento de Antioquia.</t>
  </si>
  <si>
    <t>Jhonatan Suarez Osorio</t>
  </si>
  <si>
    <t>Director de Bienes</t>
  </si>
  <si>
    <t>3838123</t>
  </si>
  <si>
    <t>jhonatan.suarez@antioquia.gov.co</t>
  </si>
  <si>
    <t>Análisis y registro en el nuevo sistema de 1.000 escrituras; el
estudio técnico y jurídico con su respectiva georreferenciación del 80% de los predios
identificados dentro de dichas escrituras; realizar el avalúo comercial de 800 predios
identificados y el registro contable en el módulo SAP del 100% de los predios encontrados
en las escrituras públicas que reposan en la Dirección de Bienes Muebles Inmuebles y
Seguros y que se encuentran inscritas en el viejo sistema registral.</t>
  </si>
  <si>
    <t>Mejoramiento de la Hacienda Pública del Departamento de Antioquia</t>
  </si>
  <si>
    <t>22-0154</t>
  </si>
  <si>
    <t>Estabilización de las Finanzas Departamentales, en el campo presupuestal, financiero, y contable.</t>
  </si>
  <si>
    <t>análisis y registro en el nuevo sistema de 1.000 escrituras; el
estudio técnico y jurídico con su respectiva georreferenciación del 80% de los predios
identificados dentro de dichas escrituras; realizar el avalúo comercial de 800 predios
identificados y el registro contable en el módulo SAP del 100% de los predios encontrados
en las escrituras públicas que reposan en la Dirección de Bienes Muebles Inmuebles y
Seguros y que se encuentran inscritas en el viejo sistema registral</t>
  </si>
  <si>
    <t>POLITECNICO JAIME ISAZA CADAVID</t>
  </si>
  <si>
    <t>Diana Marcela David Hincapie</t>
  </si>
  <si>
    <t>Prestación de los servicios profesionales de calificación de capacidad de pago de largo y corto plazo  (denominada técnicamente calificación nacional de largo y corto plazo para con sus pasivos financieros) de el contratante por parte de la calificadora de  conformidad con las metodologías debidamente aprobadas por la calificadora y con la regulación vigente.</t>
  </si>
  <si>
    <t>Adriana Marcela Fontalvo</t>
  </si>
  <si>
    <t xml:space="preserve">Director financiero </t>
  </si>
  <si>
    <t>3838131</t>
  </si>
  <si>
    <t>adriana.fontalvo@antioquia.gov.co</t>
  </si>
  <si>
    <t>Fernando Leon Gomez Molina</t>
  </si>
  <si>
    <t xml:space="preserve">Contratar los diferentes servicios ofrecidos por la plataforma de pago electrónicos place to pay, que resuelven de manera eficiente desde el procesamiento y validación de transacciones hasta la conciliación de los pagos, el almacenamiento y la administración de documentos digitales que soportan estos pagos. </t>
  </si>
  <si>
    <t>EGM INGENIERIA SIN FRONTERAS S.A</t>
  </si>
  <si>
    <t>Juan Diego Blandon Restrepo</t>
  </si>
  <si>
    <t xml:space="preserve"> Adriana Marcela Fontalvo Restrepo</t>
  </si>
  <si>
    <t>Directora Financiera</t>
  </si>
  <si>
    <t xml:space="preserve">En ejecucion </t>
  </si>
  <si>
    <t>Contrato interadministrativo para apoyar y acompañar  la fase 2 de la etapa de preparación obligatoria hacia el nuevo régimen de contabilidad pública  en convergencia a las normas internacionales de contabilidad para entidades del sector público según resolución 533 de 2015, 414 de 2014, 693 y 706 de diciembre de 2016 emitidas por la contaduría general de la nación - CNG.- código de necesidad 16455, termina el 31 de diciembre de 2017.-</t>
  </si>
  <si>
    <t>implementación de la fase del proyecto “Preparación Obligatoria”.</t>
  </si>
  <si>
    <t>Dar aplicabilidad a la Resolución 533 de 2015, emitida por la Contaduría General de la Nación sobre el nuevo marco normativo para entidades de gobierno.</t>
  </si>
  <si>
    <t>22-0089</t>
  </si>
  <si>
    <t xml:space="preserve">Implementación de la segunda fase del proyecto </t>
  </si>
  <si>
    <t xml:space="preserve">Luz Aide Correa  y Angela Piedad Soto Marin </t>
  </si>
  <si>
    <t>Contrato interadministrativo para apoyar y acompañar  la fase 3 de la etapa de preparación obligatoria hacia el nuevo régimen de contabilidad pública  en convergencia a las normas internacionales de contabilidad para entidades del sector público según resolución 533 de 2015, 414 de 2014, 693 y 706 de diciembre de 2016 emitidas por la contaduría general de la nación - CNG.- código de necesidad 16455, termina el 31 de diciembre de 2017.-</t>
  </si>
  <si>
    <t xml:space="preserve">Luz Aide Correa </t>
  </si>
  <si>
    <t xml:space="preserve">Directora Contabilidad </t>
  </si>
  <si>
    <t>luz.correa@antioquia.gov.co</t>
  </si>
  <si>
    <t>Aplicación del Marco normativo para la Implementación de las normas Internacionales emitido por la CGN, mediante la Resolución 533 de Octubre de 2015, en el Departamento de Antioquia.</t>
  </si>
  <si>
    <t xml:space="preserve">Implementación de la tercera fase del proyecto </t>
  </si>
  <si>
    <t>Contrato interadministrativo para apoyar y asesorar a todas las Dependencias y/o Direcciones de la Secretaría de Hacienda Departamental, tendientes a desarrollar o implementar diferentes acciones específicas con el fin de fortalecer financiera y fiscalmente al Departamento de Antioquia, en el campo presupuestal, financiero, contable, de impuestos, tesorería y de bienes.</t>
  </si>
  <si>
    <t>Angela Piedad Soto Marin</t>
  </si>
  <si>
    <t>Subsecretaria Financiera - Tesorero</t>
  </si>
  <si>
    <t>3838048</t>
  </si>
  <si>
    <t>angela.soto@antioquia.gov.co</t>
  </si>
  <si>
    <t>Desarrollar o implementar diferentes acciones específicas con el fin de fortalecer financiera y fiscalmente el Departamento de Antioquia propiciando un escenario financiero que haga viable el Departamento de Antioquia y lograr financiar el Plan de Desarrollo 2016-2019 “Antioquia Piensa en Grande”.</t>
  </si>
  <si>
    <t>Angela Piedad Soto Marin ,Juan Diego Blandon Restrepo, luz Aide Correa Aguirre</t>
  </si>
  <si>
    <t>84131501</t>
  </si>
  <si>
    <t>Contratar el Programa General de Seguros del Departamento de Antioquia y La Contraloria General de Antioquia.</t>
  </si>
  <si>
    <t>Director Bienes Muebles, Inmeubles y Seguros</t>
  </si>
  <si>
    <t>Fortalecer y dar continuidad a la gestión tributarias del impuesto de registro y estampilla prodesarrollo- C.C Magdalena</t>
  </si>
  <si>
    <t xml:space="preserve">28 meses </t>
  </si>
  <si>
    <t>CAMARA DE COMERCIO DE MAGDALENA MEDIO</t>
  </si>
  <si>
    <t>Andres Felipe Castaño Castañeda</t>
  </si>
  <si>
    <t>Fortalecer y dar continuidad a la gestión tributarias del impuesto de registro y estampilla prodesarrollo- C.C Aburrá Sur</t>
  </si>
  <si>
    <t>CCAMARA DE ABURRA SUR</t>
  </si>
  <si>
    <t xml:space="preserve">Fortalecer y dar continuidad a la gestión tributarias del impuesto de registro y estampilla prodesarrollo- C.C Medellín </t>
  </si>
  <si>
    <t>CAMARA DE COMERCIO DE MEDELLIN</t>
  </si>
  <si>
    <t>Fortalecer y dar continuidad a la gestión tributarias del impuesto de registro y estampilla prodesarrollo- C.C Oriente</t>
  </si>
  <si>
    <t>CAMARA DE COMERCIO DE ORIENTE</t>
  </si>
  <si>
    <t>Fortalecer y dar continuidad a la gestión tributarias del impuesto de registro y estampilla prodesarrollo- C.C Urabá</t>
  </si>
  <si>
    <t>CAMARA DE COMERCIO DE URABA</t>
  </si>
  <si>
    <t>Avaluó comercial de los bienes muebles del departamento de Antioquia</t>
  </si>
  <si>
    <t>Minima Cuantia</t>
  </si>
  <si>
    <t>Mantenimiento y Adecuación de Bienes Inmuebles propiedad del Departamento de Antioquia</t>
  </si>
  <si>
    <t>Melissa Urrego Mejia</t>
  </si>
  <si>
    <t>melissa.urrego@antioquia,gov.co</t>
  </si>
  <si>
    <t>SATENA</t>
  </si>
  <si>
    <t>SE LE ENVIO EL CDP A LA SECRETARIA GENERAL LA CUAL ADELANTA EL PROCESO</t>
  </si>
  <si>
    <t>PRESTACION DE SERVICIOS DE OPERADOR DE TELEFONIA CELULAR PARA LA GOBERNACIÓN DE ANTIOQUIA</t>
  </si>
  <si>
    <t>28 Meses</t>
  </si>
  <si>
    <t>81111500                    81112100</t>
  </si>
  <si>
    <t>SERVICIO DE CONECTIVIDAD DE INTERNET PARA LA GOBERNACION DE ANTIOQUIA Y SUS SEDES EXTERNAS</t>
  </si>
  <si>
    <t>16 Meses</t>
  </si>
  <si>
    <t xml:space="preserve">Prestación de servicios de transporte terrestre automotor para apoyar la gestión de la Secretaría de Hacienda </t>
  </si>
  <si>
    <t>Director Rentas</t>
  </si>
  <si>
    <t xml:space="preserve">U.T . GOBERNACION DE ANTIOQUIA </t>
  </si>
  <si>
    <t>ESTE CONTRATO ESTA EN CABEZ DE LA SECRETARIA GENERAL</t>
  </si>
  <si>
    <t xml:space="preserve">Javier Gelvez Albarracin </t>
  </si>
  <si>
    <t>Contrato Interadministrativo de mandato para la promoción, creación, elaboración, desarrollo y conceptualización de las campañas, estrategias y necesidades comunicacionales de la Gobernación de Antioquia</t>
  </si>
  <si>
    <t>3838171</t>
  </si>
  <si>
    <t>TELEANTIOQUIA</t>
  </si>
  <si>
    <t>SE REALIZO PRORROGA POR 6 MESES  Y SE LE ENVIO CDP DE VF A LA OFICINA DE COMUNICACIONES</t>
  </si>
  <si>
    <t>Ines Elvira Arango Valencia</t>
  </si>
  <si>
    <t>Gerencia Indígena</t>
  </si>
  <si>
    <t>COMPRA DE SILLAS PARA AUDITORIO DE LA GERENCIA INDIGENA</t>
  </si>
  <si>
    <t>Gloria María Múnera Velásquez</t>
  </si>
  <si>
    <t>3839075</t>
  </si>
  <si>
    <t>gloria.munera@antioquia.gov.co</t>
  </si>
  <si>
    <t>Indígenas con Calidad de Vida</t>
  </si>
  <si>
    <t>Funcionamiento</t>
  </si>
  <si>
    <t>Se trasladarán los recursos para que el Proceso sea Adelantado por la Secretaría General</t>
  </si>
  <si>
    <t>Gloria María Múnera Velasquez</t>
  </si>
  <si>
    <t>Prestar servicio para la atención de diferentes eventos capacitación y atención politcas públicas  indígena del Departamento de Antioquia.</t>
  </si>
  <si>
    <t>9meses</t>
  </si>
  <si>
    <t>3835591</t>
  </si>
  <si>
    <t>Fortalecimiento de la gobernabilidad, administración y jurisdicción de los pueblos indígenas</t>
  </si>
  <si>
    <t>Fortalecimiento de la gobernabilidad,administración y Jurisdiccion indigena Antioquia</t>
  </si>
  <si>
    <t>Apoyo a talleres de capacitacion</t>
  </si>
  <si>
    <t>Apoyo talleres de capacitación</t>
  </si>
  <si>
    <t>Empro Evento Organización y Logística</t>
  </si>
  <si>
    <t>Suministrar elementos de dotacion y logistica para atención social en comunidades indígenas de acuerdo a sus planes de vida</t>
  </si>
  <si>
    <t>Ana Isabel Cruz Gaviria</t>
  </si>
  <si>
    <t>3838663</t>
  </si>
  <si>
    <t>ana.cruz@antioquia.gov.co</t>
  </si>
  <si>
    <t>Planes de vida para comunidades indigenas del Departamento de Antioquia</t>
  </si>
  <si>
    <t>Suministro de bienes sociales</t>
  </si>
  <si>
    <t>Planes de Vida</t>
  </si>
  <si>
    <t xml:space="preserve">Grecia María Morales </t>
  </si>
  <si>
    <t>Adicion  al  convenio:  Adelantar actividades necesarias para  la realización de procedimientos de constitución, ampliación, saneamiento y reestructuración de los resguardos  indígenas priorizados en el Departamento de Antioquia</t>
  </si>
  <si>
    <t>Régimen Especial - Organismos Internacionales</t>
  </si>
  <si>
    <t>Berta Inés Ochoa Zapata</t>
  </si>
  <si>
    <t>3838664</t>
  </si>
  <si>
    <t>berta.ochoa@antioquia.gov.co</t>
  </si>
  <si>
    <t>070051001</t>
  </si>
  <si>
    <t>Tener la claridad de los territorios que se gobiernan, genera un fortalecimiento en el gobierno propio</t>
  </si>
  <si>
    <t>Tramites para la constitución de Resguardos indígenas</t>
  </si>
  <si>
    <t>AMAZON CONSERVATION TEAM</t>
  </si>
  <si>
    <t>Apoyar la guardia indígena a través de la dotación de implementos para el desarrollo de sus funciones en el Departamento de Antioquia</t>
  </si>
  <si>
    <t>John Jairo Guerra Acosta</t>
  </si>
  <si>
    <t>johnjairo.guerra@antioquia.gov.co</t>
  </si>
  <si>
    <t>Mejorar la capacidad de la Guardia indígena</t>
  </si>
  <si>
    <t>Capacitación y dotación de Guardia indígena</t>
  </si>
  <si>
    <t>Encuentro Departamental de Gobernadores indígenas</t>
  </si>
  <si>
    <t>Socialización de la actualización de la Ordenanza</t>
  </si>
  <si>
    <t xml:space="preserve">Encuentro con Autoridades indígenas </t>
  </si>
  <si>
    <t>Se aporta CDP a Comunicaciones</t>
  </si>
  <si>
    <t xml:space="preserve">Mejoramiento de Casas de Paso </t>
  </si>
  <si>
    <t>Mejorar los centros de paso para autoridades indígenas</t>
  </si>
  <si>
    <t>Mejoramiento de Casas de paso</t>
  </si>
  <si>
    <t xml:space="preserve">John Jairo Guerra Acosta
Grecia María Morales </t>
  </si>
  <si>
    <t>Tipo B2: Supervisión colegiada</t>
  </si>
  <si>
    <t>Apoyo iniciativas de emprendimiento  indígena</t>
  </si>
  <si>
    <t>Grecia María Morales</t>
  </si>
  <si>
    <t>3835588</t>
  </si>
  <si>
    <t>grecia.morales@antioquia.gov.co</t>
  </si>
  <si>
    <t>Programa de emprendimiento para asociaciones indígenas</t>
  </si>
  <si>
    <t>Emprendimiento empresas indigenas</t>
  </si>
  <si>
    <t>Se aporta CDP a Productividad</t>
  </si>
  <si>
    <t>Cofinanciar Convite comunitario para mejorar calidad de vida en Mutata</t>
  </si>
  <si>
    <t xml:space="preserve">4 meses </t>
  </si>
  <si>
    <t>Mejorar la capacidad calidad de vida de comunidades indigenas</t>
  </si>
  <si>
    <t>Convites comunitarios</t>
  </si>
  <si>
    <t xml:space="preserve">John Jairo Guerra Acosta </t>
  </si>
  <si>
    <t xml:space="preserve">Cofinanciar proyecto Pisicola </t>
  </si>
  <si>
    <t>Régimen Especial - Artículo 96 Ley 489 de 2000</t>
  </si>
  <si>
    <t>3839076</t>
  </si>
  <si>
    <t>Se aporta CDP Agricultura</t>
  </si>
  <si>
    <t>Cofinanciar Convite comunitario para mejorar calidad de vida en Chigorodó</t>
  </si>
  <si>
    <t>Apoyar Gobierno Indígena</t>
  </si>
  <si>
    <t>Gobierno Indígena</t>
  </si>
  <si>
    <t>Implementación de Plan de vida en comunidad indígena  Proyecto de Mujeres Granjas</t>
  </si>
  <si>
    <t>Proyecto de Mujeres La Granja</t>
  </si>
  <si>
    <t>Fortalecer la implementación de los planes de Ordenamiento Territorial y ambiental, por medio de acciones concertadas con las comunidades indígenas de Urabá y Occidente.</t>
  </si>
  <si>
    <t>Elaboración de estudios de ordenamiento territorial indigena en Antioquia</t>
  </si>
  <si>
    <t>Realizar el ordenamiento territorial y ambiental en territorios indígenas del Uraba.</t>
  </si>
  <si>
    <t>Apoyo a comunidades con ordenamiento territorial</t>
  </si>
  <si>
    <t xml:space="preserve">Rescatar la memoria cultural </t>
  </si>
  <si>
    <t>Estimulos artisticos para indígenas</t>
  </si>
  <si>
    <t>Desarrollar un proceso que  promueva el enfoque diferencial integral y fortalezca la diversidad cultural de los territorios de los grupos poblacionales en Antioquia.</t>
  </si>
  <si>
    <t xml:space="preserve">
Fecha de Firma del Contrato 30 de enero de 2018
Fecha de Inicio de Ejecución del Contrato 03 de abril de 2018
Plazo de Ejecución del Contrato 7 Meses
En trámite RPC a 17/01/2018 del contrato 2018-OO-20-0002 
INFORME EVALUACION LIC-20-07-2017
 07-12-2017 04:07 PM
ACTA DE CIERRE Y APERTURA PROPUESTAS
23-11-2017 01:28 PM
RESPUESTA A OBSERVACION EXTEMPORANEA No 2
17-11-2017 06:17 PM
RESPUESTA A OBSERVACION EXTEMPORANEA AL PLIEGO
15-11-2017 02:38 PM</t>
  </si>
  <si>
    <r>
      <t xml:space="preserve">
Fecha de Firma del Contrato 30 de enero de 2018
Fecha de Inicio de Ejecución del Contrato 03 de abril de 2018
Plazo de Ejecución del Contrato 8 Meses
</t>
    </r>
    <r>
      <rPr>
        <sz val="10"/>
        <rFont val="Calibri"/>
        <family val="2"/>
        <scheme val="minor"/>
      </rPr>
      <t xml:space="preserve">En trámite RPC a 17/01/2018 del contrato  2018-SS-20-0005
</t>
    </r>
    <r>
      <rPr>
        <sz val="10"/>
        <color theme="1"/>
        <rFont val="Calibri"/>
        <family val="2"/>
        <scheme val="minor"/>
      </rPr>
      <t xml:space="preserve">
ACTA DE CIERRE CON-20-08-2017
30-11-2017 05:48 PM
Recursos de vigencias futuras EXCEPCIONALES 2018
ACTA DE AUDIENCIA RIESGOS Y ACLARACION PLIEGO
15-11-2017 05:06 PM</t>
    </r>
  </si>
  <si>
    <t>Jaime Arturo Ospina Giraldo</t>
  </si>
  <si>
    <t>ADICION 1 AL CONTRATO INTERADMINISTRATIVO 2017-SS-20-0003 - PRESTAR EL SERVICIO DE ADMINISTRACIÓN Y OPERACIÓN DE MAQUINARIA PARA EL DEPARTAMENTO DE ANTIOQUIA
Conservación de la transitabilidad en vías en el Departamento
NOTA: Recursos para adicionar en el año 2018 el contrato 2017-SS-20-0003-PRESTAR EL SERVICIO DE ADMINISTRACIÓN Y OPERACIÓN DE MAQUINARIA PARA EL DEPARTAMENTO DE ANTIOQUIA</t>
  </si>
  <si>
    <t>21261 de 03/04/2018</t>
  </si>
  <si>
    <t>ADICION 1 en trámite a 03/04/2018
Fecha de Firma del Contrato 10 de noviembre de 2017
Fecha de Inicio de Ejecución del Contrato 02 de enero de 2018
Plazo de Ejecución del Contrato 345 Dí­as
Recursos de vigencias futuras EXCEPCIONALES 2018</t>
  </si>
  <si>
    <t>Aportes al Contrato de Concesión O97-CO-20-1738 "Desarrollo Vial del Aburrá Norte" de acuerdo a compromiso adquirido en el Otrosí 21 a través del mecanismo de valorización.
NOTA: pago a realizar al concesionario a traves del recaudo de la valorizacion de la via</t>
  </si>
  <si>
    <t>Contrato de Concesión 97-CO-20-1738</t>
  </si>
  <si>
    <t>21437 de 26/04/2018
21438 de 26/04/2018</t>
  </si>
  <si>
    <t>97-CO-20-1738</t>
  </si>
  <si>
    <t>HATOVIAL S.A.S.</t>
  </si>
  <si>
    <t xml:space="preserve">Aportes al Contrato de Concesión O97-CO-20-1738 "Desarrollo Vial del Aburrá Norte" de acuerdo a compromiso adquirido en el Otrosí 21 a través del mecanismo de valorización
</t>
  </si>
  <si>
    <t>SUMINISTRO E INSTALACIÓN DE LA SEÑALIZACIÓN VERTICAL INFORMATIVA ELEVADA EN LA RED VIAL A CARGO DEL DEPARTAMENTO DE ANTIOQUIA, SUBREGIÓN DEL SUROESTE Y ORIENTE.</t>
  </si>
  <si>
    <r>
      <rPr>
        <strike/>
        <sz val="8"/>
        <color rgb="FFFF0000"/>
        <rFont val="Arial"/>
        <family val="2"/>
      </rPr>
      <t>21221 de 13/03/2018
21222 de 13/03/2018</t>
    </r>
    <r>
      <rPr>
        <sz val="8"/>
        <rFont val="Arial"/>
        <family val="2"/>
      </rPr>
      <t xml:space="preserve">
21410 de 17/04/2018
21411 de 17/04/2018</t>
    </r>
  </si>
  <si>
    <t>INTERVENTORIA TÉCNICA, ADMINISTRATIVA, FINANCIERA, AMBIENTAL Y LEGAL PARA EL SUMINISTRO E INSTALACIÓN DE LA SEÑALIZACIÓN VERTICAL INFORMATIVA ELEVADA EN LA RED VIAL A CARGO DEL DEPARTAMENTO DE ANTIOQUIA, SUBREGIÓN DEL SUROESTE Y ORIENTE.</t>
  </si>
  <si>
    <r>
      <rPr>
        <strike/>
        <sz val="8"/>
        <color rgb="FFFF0000"/>
        <rFont val="Arial"/>
        <family val="2"/>
      </rPr>
      <t>21223 de 13/03/2018</t>
    </r>
    <r>
      <rPr>
        <sz val="8"/>
        <rFont val="Arial"/>
        <family val="2"/>
      </rPr>
      <t xml:space="preserve">
21412 de 17/04/2018</t>
    </r>
  </si>
  <si>
    <t>72141107 72141109 81101505</t>
  </si>
  <si>
    <t>Fecha de Firma del Contrato 10 de noviembre de 2017
Fecha de Inicio de Ejecución del Contrato  2 de abril de 2018
Plazo de Ejecución del Contrato 12 Meses
Cuantía Definitiva del Contrato $3,499,118,895.00
Vigencia Futura 2018 se aprueban el martes  07/11/2017
Valor total $3.499.073.988 Aportes DAPARD+Infraestructura</t>
  </si>
  <si>
    <t>2018060034378 de 12/04/2018</t>
  </si>
  <si>
    <t>Contratista REGENCY S.A.S.
Identificación del Contratista Nit de Persona Jurídica No. 8050099083
País y Departamento/Provincia de ubicación del Contratista Colombia : Antioquia
Nombre del Representante Legal del Contratista JOSE FERNANDO OROZCO SADOVNIK
Identificación del Representante Legal Cédula de Ciudadanía No. 6105742</t>
  </si>
  <si>
    <t xml:space="preserve">
Fecha de Firma del Contrato 18 de abril de 2018
Fecha de Inicio de Ejecución del Contrato 18 de abril de 2018
Plazo de Ejecución del Contrato 8 Meses
AUDIENCIA DE RIESGOS 8041 
01-03-2018 04:54 PM
RESOLUCION APERTURA 2018060024493 
23-02-2018 03:50 PM
EP creado, 17 de enero de 2018 5:06 p. m.</t>
  </si>
  <si>
    <t>2018060034377 de 12/04/2018</t>
  </si>
  <si>
    <t>UNIÓN TEMPORAL SAN MARCOS - LUIS GUILLERMO RUIZ MACHADO 70%, GERMAN
VILLANUEVA CALDERÓN 30%</t>
  </si>
  <si>
    <t>A 19 de abril de 2018 3:45 p. m. en trámite RPC del contrato 4600008088
Estado del Proceso Adjudicado
 RESOLUCION DE ADJUDICACION 12-04-2018 07:50 PM
INFORME DE EVALUACION 15-03-2018 11:26 PM
RESOLUCION DE ADJUDICACION 12-04-2018 07:50 PM
RESOLUCION DE APERTURA 14-02-2018 07:10 PM
EP de 01 de diciembre de 2017 10:11 a.m.
Recursos de Regalías-Recursos Propios</t>
  </si>
  <si>
    <t>2018060034380 de 12/04/2018</t>
  </si>
  <si>
    <t>EXCARVAR SAS con NIT 890.942.985-0, representando por JOSE IGNACIO CARVAJAL SOSA, identificado con cedula de ciudadanía No. 15.255.515 de Caldas</t>
  </si>
  <si>
    <t>En trámite RPC 23 de abril de 2018 3:34 p. m.  de contrato 4600008090 
Estado del Proceso Adjudicado
RESOLUCION ADJUDICACION 7992 2018060034380 de 12/04/2018 13-04-2018 01:48 PM
ACTA DE CIERRE Y APERTURA DE PROPUESTAS 7992  02-03-2018 03:56 PM
RESOLUCION DE APERTURA 7992 14-02-2018 06:18 PM
Estado del Proceso Borrador
EP de , 04 de diciembre de 2017 03:32 p.m
Recursos de Regalías-Recursos Propios</t>
  </si>
  <si>
    <r>
      <t xml:space="preserve"> </t>
    </r>
    <r>
      <rPr>
        <sz val="10"/>
        <color rgb="FFFF0000"/>
        <rFont val="Calibri"/>
        <family val="2"/>
        <scheme val="minor"/>
      </rPr>
      <t xml:space="preserve">RESOLUCION REVOCATORIA LIC 7983 N2018060034341 de 11/04/2018 (12-04-2018 11:04 AM) </t>
    </r>
    <r>
      <rPr>
        <sz val="10"/>
        <rFont val="Calibri"/>
        <family val="2"/>
        <scheme val="minor"/>
      </rPr>
      <t xml:space="preserve">
Estado del Proceso Convocado
ACTADECIERREYAPERTURAPROPUESTAS 05-03-2018 05:32 PM
RESOLUCION DE APERTURA 14-02-2018 06:56 PM
Estado del Proceso Borrador
EP de 29 de noviembre de 2017 03:33 p.m.
Recursos de Regalías-Recursos Propios</t>
    </r>
  </si>
  <si>
    <t>2018060034399 de 12/04/2018</t>
  </si>
  <si>
    <t>Adjudicar al proponente CONSORCIO VÍAS ANTIOQUIA, integrado por; JAIME HUMBERTO ARCILA MONTOYA con cedula 70.553.346 con un 75%, y JORGE ELIECER JARAMILLO MESA con cedula 71.615.184 con un 25%, consorcio representado por JAIME HUMBERTO ARCILA MONTOYA con cedula 70.553.346, el Contrato derivado de la Licitación Pública No. 7982.</t>
  </si>
  <si>
    <t>Estado del Proceso Adjudicado
RESOLUCION ADJUDICA 2018060034399 de 12/04/2018 13-04-2018 12:47 PM
ACTA DE CIERRE 7982 05-03-2018 11:29 AM
RESOLUCION DE APERTURA 14-02-2018 06:03 PM
Estado del Proceso Borrador
E.P. de 28 de noviembre de 2017 11:07 a.m.
Recursos de Regalías-Recursos Propios</t>
  </si>
  <si>
    <t>Resciliado</t>
  </si>
  <si>
    <t>ACTA DE TERMINACION ANTICIPADA Y LIQUIDACION DE MUTUO ACUERDO de 12/03/2018
Se anula CDP 
Fecha de Firma del Contrato 10 de noviembre de 2017
Fecha de Inicio de Ejecución del Contrato 01 de febrero de 2018
Plazo de Ejecución del Contrato 13 Meses</t>
  </si>
  <si>
    <r>
      <t xml:space="preserve">Estado del Proceso Convocado
</t>
    </r>
    <r>
      <rPr>
        <sz val="10"/>
        <color rgb="FFFF0000"/>
        <rFont val="Calibri"/>
        <family val="2"/>
        <scheme val="minor"/>
      </rPr>
      <t>RESOLUCION REVOCATORIA PARCIAL DEL ACTO DE APERTURA LIC 8123 DE 12-04-2018 10:53 AM</t>
    </r>
    <r>
      <rPr>
        <sz val="10"/>
        <color theme="1"/>
        <rFont val="Calibri"/>
        <family val="2"/>
        <scheme val="minor"/>
      </rPr>
      <t xml:space="preserve">
RESOLUCION DE APERTURA 8123 16-03-2018 04:53 PM</t>
    </r>
  </si>
  <si>
    <t>REALIZAR OBRAS DE MANTENIMIENTO Y PRIMEROS AUXILIOS EN EL PUENTE DE OCCIDENTE “JOSE MARIA VILLA” BIEN DE INTERES CULTURAL DE ÁMBITO NACIONAL,  LOCALIZADO SOBRE EL RIO CAUCA ENTRE LOS MUNICIPIOS DE SANTA FE DE ANTIOQUIA Y OLAYA DE LA SUBREGIÓN OCCIDENTE DEL DEPARTAMENTO DE ANTIOQUIA</t>
  </si>
  <si>
    <t>21440 de 27/04/2018</t>
  </si>
  <si>
    <t>Juan Gonzalo Castrillón Tobón</t>
  </si>
  <si>
    <t xml:space="preserve">PRESTAR EL SERVICIO DE ATENCIÓN PARA RECUPERACIÓN NUTRICIONAL, A LOS NIÑOS Y NIÑAS EN CONDICIÓN DE DESNUTRICIÓN Y A MADRES GESTANTES Y LACTANTES CON BAJO PESO EN EL MUNICIPIO DE SAN LUIS </t>
  </si>
  <si>
    <t>EL VALOR DEL CONTRATO ES 173,392,256 Y LA ADICION DEL MISMO ES POR UN VALOR DE 49,552,796</t>
  </si>
  <si>
    <t>Realizar la tercera fase de la estrategia de transversalización del enfoque de género en el departamento de Antioquia que garantice la intervención integral con énfasis psicosocial de las Mujeres en 124 municipios de Antioquia a través de la implementación de los programas
del plan de desarrollo: "Mujeres Pensando en Grande".</t>
  </si>
  <si>
    <t>10.5 meses</t>
  </si>
  <si>
    <t>Carolina Perez</t>
  </si>
  <si>
    <t>Directora fortalecimiento Institucional</t>
  </si>
  <si>
    <t>3838602</t>
  </si>
  <si>
    <t>ana.perez@antioquia.gov.co</t>
  </si>
  <si>
    <t>Transversalidad con hechos</t>
  </si>
  <si>
    <t>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t>
  </si>
  <si>
    <t>IMPLEMENTACION  TRANSVERSALIDAD CON HECHOS</t>
  </si>
  <si>
    <t>07-0065</t>
  </si>
  <si>
    <t xml:space="preserve">Red de transversalidad de la Secretaría de las Mujeres de Antioquia conformada y operando, </t>
  </si>
  <si>
    <t>Diseño de la Red de transversalidad, creacion de la red y consolidacion de la red</t>
  </si>
  <si>
    <t>EMPRESA SOCIAL DEL ESTADO HOSPITAL MENTAL DE ANTIOQUIA</t>
  </si>
  <si>
    <t>Ana Carolina Perez-</t>
  </si>
  <si>
    <t>Realizar seguimiento tecnico, Administrativa, contable,financiera,  y jurídico</t>
  </si>
  <si>
    <t>Contrato  interadministrativo  de mandato para la promoción, creación, elaboración desarrollo y conceptualización de las campañas, estrategias y necesidades comunicacionales de la Gobernación de Antioquia.</t>
  </si>
  <si>
    <t xml:space="preserve">16.5 meses </t>
  </si>
  <si>
    <t>Campaña comunicacional "Mujeres Antioquia Piensa en Grande"</t>
  </si>
  <si>
    <t>IMPLEMENTACION TRANSVERSALIDAD CON HECHOS</t>
  </si>
  <si>
    <t>Formulacion, implemtacion y difucion de lacampaña</t>
  </si>
  <si>
    <t>Teleantioquia</t>
  </si>
  <si>
    <t>Lo realiza la oficina de Comunicaiones</t>
  </si>
  <si>
    <t>Juan fernando Arenas</t>
  </si>
  <si>
    <t xml:space="preserve">Prestación de servicios de un operador logístico para la organización, administración, ejecución y demás acciones logísticas necesarias para la realización de los eventos programadas por la Gobernación de Antioquia . </t>
  </si>
  <si>
    <t xml:space="preserve">16 meses </t>
  </si>
  <si>
    <t>Educando en igualdad de género</t>
  </si>
  <si>
    <t>Instituciones de educación superior que implementan cátedra e investigaciones en equidad de género</t>
  </si>
  <si>
    <t>07-0071</t>
  </si>
  <si>
    <t>formulacion del plan, acercamietno a instituciones educativas e implementacion del plan</t>
  </si>
  <si>
    <t>PLAZA MAYOR MEDELLÍN CONVECIONES Y EXPOSICIONES S.A</t>
  </si>
  <si>
    <t>Ejecución</t>
  </si>
  <si>
    <t>Técnica, Administrativa, Financiera, Jurídica y contable.</t>
  </si>
  <si>
    <t>Maria Mercedes Ortega Mateos</t>
  </si>
  <si>
    <t>3838620</t>
  </si>
  <si>
    <t>maria.ortega@antioquia.gov.co</t>
  </si>
  <si>
    <t>Seguridad pública para las mujeres</t>
  </si>
  <si>
    <t>Campaña comunicacional con hechos movilizadores para la prevencion de las violencias contra las mujeres, Cursos de formación a mujeres en sus derechos y en equidad de género realizados. Rutas de atencion integral a mujeres victimas, diseñadas e implementadas por decreto o acuerdo municipal, Mesas o consejos municipales de seguridad publica para las mujeres implementadas a nivel local y departamental.</t>
  </si>
  <si>
    <t>07-0069</t>
  </si>
  <si>
    <t>Cursos de formación a mujeres en sus derechos y en equidad de género realizados</t>
  </si>
  <si>
    <t>Formulacion,. Convocatoria e implemetacion de los cursos</t>
  </si>
  <si>
    <t>SA-22-001-2018</t>
  </si>
  <si>
    <t>TRANSILOGISTICA</t>
  </si>
  <si>
    <t>Lo realiza lógistica</t>
  </si>
  <si>
    <t>MARIA MERCEDES ORTEGA</t>
  </si>
  <si>
    <t>Asociacion de  Transportadores Especiales</t>
  </si>
  <si>
    <t>Designar estudiantes de universidades para la realizacion de practicaacademica. con el fin de brindar apoyo a la gestion del Departamento de Antioquia y sus regiones durante el segundo semestre 2017 y primer
semestre 2018</t>
  </si>
  <si>
    <t>Efraim Buitrago</t>
  </si>
  <si>
    <t>Profesiona Universitario</t>
  </si>
  <si>
    <t>efraim.buitrago@antioquia.gov.co</t>
  </si>
  <si>
    <t>implemetacion de politicas públicas y plan de igualdad de oportunidades para las mujeres a nivel local</t>
  </si>
  <si>
    <t>Formulacion de la politica y construccion del plan de igualdiad de oportunidades</t>
  </si>
  <si>
    <t>lo realiza Gestion Humana</t>
  </si>
  <si>
    <t>EFRAIM BUITRAGO</t>
  </si>
  <si>
    <t>Designar estudiantes de universidades para la realizacion de practicaacademica. con el fin de brindar apoyo a la gestion del Departamento de Antioquia y sus regiones durante el segundo semestre 2017 y primer</t>
  </si>
  <si>
    <t>Diseño y realización de un diplomado virtual en género y
educación y su inclusión en los modelos pedagógicos para 60 personas.</t>
  </si>
  <si>
    <t xml:space="preserve">Adriana María Osorio Cardona </t>
  </si>
  <si>
    <t>3838612</t>
  </si>
  <si>
    <t>adriana.osorio@antioquia.gov.co</t>
  </si>
  <si>
    <t>Diplomados en género y educación para docentes y directivos docentes dictados</t>
  </si>
  <si>
    <t>Diseño e implementacion</t>
  </si>
  <si>
    <t>MARIA CONSUELO MESA</t>
  </si>
  <si>
    <t>EJECUTAR LA SEGUNDA  FASE  DEL CONCURSO DE MUJERES EMPRENDODORAS</t>
  </si>
  <si>
    <t>Clara Lía Ortiz Bustamante</t>
  </si>
  <si>
    <t>Directora desarrollo humano y socioeconomico</t>
  </si>
  <si>
    <t>3838603</t>
  </si>
  <si>
    <t>clara.ortiz@antioquia.gov.co</t>
  </si>
  <si>
    <t>Seguridad económica de las mujeres</t>
  </si>
  <si>
    <t>concurso departamental mujeres emprendedoras realizado.</t>
  </si>
  <si>
    <t>07-0070</t>
  </si>
  <si>
    <t>diseño ,implemetracion y premiación del concurso</t>
  </si>
  <si>
    <t>ADRIANA MARÍA OSORIO CARDONA</t>
  </si>
  <si>
    <t>IMPLEMENTAR EL DECRETO DEPARTAMENTAL NO. D2017070003657 DE 2017 EL SELLO DE COMPROMISO SOCIAL CON LA MUJER EN EL DEPARTAMENTO DE ANTIOQUIA-EQUIPAZ.</t>
  </si>
  <si>
    <t xml:space="preserve">Jacinto Cordoba Maquilon </t>
  </si>
  <si>
    <t>3835016</t>
  </si>
  <si>
    <t>jacinto.cordoba@antioquia.gov.co</t>
  </si>
  <si>
    <t>Plan para el desarrollo de políticas de equidad de género en empresas públicas, privadas y Universidades de Antioquia diseñado</t>
  </si>
  <si>
    <t>Diseño, consolidacin de alianzas e implementacion del plan</t>
  </si>
  <si>
    <t>LAURA CRISTINA GIL HERNANDEZ</t>
  </si>
  <si>
    <t>Desarrollar los modulos III y IV de la escuela de entrenamiento politico
para las mujeres para las mujeres con el fin de dar cumplimiento a la
ordenanza Nro 14 de 2015 en su articulo sexto</t>
  </si>
  <si>
    <t xml:space="preserve">5.5 meses </t>
  </si>
  <si>
    <t>Mujeres políticas “Antioquia Piensa en Grande”</t>
  </si>
  <si>
    <t>Cursos de formación subregionales para mujeres con aspiraciones y en cargos de elección popular dictados</t>
  </si>
  <si>
    <t>07-0072</t>
  </si>
  <si>
    <t xml:space="preserve">Formulacion e implementacion de los modulos </t>
  </si>
  <si>
    <t>ADRIANA MARÍA CARDONA BEDOYA</t>
  </si>
  <si>
    <t>Implementar del plan departamental para la incorporación del enfoque de genero de los PEI</t>
  </si>
  <si>
    <t>Maria Consuelo Mesa Londoño</t>
  </si>
  <si>
    <t>maría.mesa@antioquia.gov.co</t>
  </si>
  <si>
    <t>Gestión de proyectos en las dependencias de la Gobernación de Antioquia dirigidos a las mujeres</t>
  </si>
  <si>
    <t>Identificacion de cooperantes, formulacion y ejecucion de proyectos</t>
  </si>
  <si>
    <t>MARÍA MERCEDES ORTEGA MATEOS</t>
  </si>
  <si>
    <t>Fortalecer las organizaciones de mujeres en el marco del plan departamental para la promoción, formalizacion y fortalecimiento de las organizaciones de mujeres</t>
  </si>
  <si>
    <t>Mujeres asociadas, adelante!</t>
  </si>
  <si>
    <t>Red Departamental de Organizaciones de mujeres operando. Plan Departamental para la promocion, formalización y fortalecimiento a las organizaciones de mujeres, diseñado e implemtado.</t>
  </si>
  <si>
    <t>Diseño, implementacion y seguimiento al plan</t>
  </si>
  <si>
    <t>NORA EUGENIA ECHEVERRI MOLINA</t>
  </si>
  <si>
    <t>ACTULIZACION VIGENCIA FUTURA NO.600002323  ASIGNADA AL CONTRATO NO.4600007506 CUYO OBJETO ES: ADQUISICION DE TIQUETES AEREOS PARA LA
GOBERNACION DE ANTIOQUIA</t>
  </si>
  <si>
    <t>ADQUISICION DE TIQUETES AEREOS PARA LA
GOBERNACION DE ANTIOQUIA</t>
  </si>
  <si>
    <t>Lo Desarrolla la subdireccion lógistica</t>
  </si>
  <si>
    <t>Maria Mercedes Oortega Mateus</t>
  </si>
  <si>
    <t>FORTALECIMIENTO DEL SISTEMA MODA MEDIANTE EL DESARROLLO DE ESTRATEGIAS
DE ACCESO A MERCADOS, EN EL MARCO DE COLOMBIAMODA 2018.</t>
  </si>
  <si>
    <t>INEXMODA</t>
  </si>
  <si>
    <t>Se desarrolla con la Secretaría de Productividad</t>
  </si>
  <si>
    <t>Secretaría de las Mujeres</t>
  </si>
  <si>
    <t>Departamento Administrativo de Planeación</t>
  </si>
  <si>
    <t>Prestación de servicios de personal de apoyo Temporal de Ingenieria
(Compentencia: Desarrollo Organizacional)</t>
  </si>
  <si>
    <t>Miguel Andres Quintero Calle</t>
  </si>
  <si>
    <t>LNR</t>
  </si>
  <si>
    <t>3839171</t>
  </si>
  <si>
    <t>miguel.quintero@antioquia.gov.co</t>
  </si>
  <si>
    <t>Innovación y Tecnología al Servicio del Desarrollo Territorial Departamental</t>
  </si>
  <si>
    <t>Aplicativos mejorados e implementados para la eficiencia de la gestión territorial</t>
  </si>
  <si>
    <t>Mejoramiento de los aplicativos informáticos para la gestión pública departamental Departamento de Antioquia</t>
  </si>
  <si>
    <t>Profesional Temporal</t>
  </si>
  <si>
    <t>-</t>
  </si>
  <si>
    <t>No aplica gestión contractual, por hacer parte de la planta de cargosd temporales de la Institución.</t>
  </si>
  <si>
    <t>Competencia de la Secretaría de Gestión Humana - ADO
Responsable por la Dirección Miguel Andres Quintero</t>
  </si>
  <si>
    <t>Supervisión: N/A</t>
  </si>
  <si>
    <t>Prestación de servicios de personal de apoyo Temporal - Técnico grado 2 (Compentencia: Desarrollo Organizacional)</t>
  </si>
  <si>
    <t>Técnico Temporal -Grado 2</t>
  </si>
  <si>
    <t>Servicios para la Administración, Operación del Centro de Servicios de Informática, y Servicios de Hosting, para el apoyo tecnológico a la plataforma informática utilizada en la Administración Departamental, en 2018
(Competencia Dirección de informática)</t>
  </si>
  <si>
    <t>Contratista  mesa de ayuda</t>
  </si>
  <si>
    <t>Competencia de la Secretaria de Gestion Humana (Dirección de informática); 
Diana María Pérez Blandon
Responsable por la Dirección Miguel Andres Quintero Calle</t>
  </si>
  <si>
    <t>Designar estudiantes de las universidades publicas y privadas para realización de la práctica académica, con el fin de brindar apoyo a la gestión del Departamento de Antioquia y sus subregiones durante el primer semestre de 2018
(Compentencia: Desarrollo Organizacional)</t>
  </si>
  <si>
    <t>Practicante de excelencia</t>
  </si>
  <si>
    <t>Practicantes primer semestre de 2018, La Dirección aporta informes de seguimiento a la gestión</t>
  </si>
  <si>
    <t xml:space="preserve">Maribel Barrientos Uribe,  Secretaría de Gestión Humana - ADO
</t>
  </si>
  <si>
    <t>Designar estudiantes de las universidades publicas y privadas para realización de la práctica académica, con el fin de brindar apoyo a la gestión del Departamento de Antioquia y sus subregiones durante el segundo semestre de 2018
(Compentencia: Desarrollo Organizacional)</t>
  </si>
  <si>
    <t>Prestación de servicios de personal de apoyo Temporal -Técnico grado 1
 (Compentencia: Desarrollo Organizacional)</t>
  </si>
  <si>
    <t xml:space="preserve">12 MESES </t>
  </si>
  <si>
    <t>Fortalecimiento Institucional para la planeación y la gestión del Desarrollo Territorial</t>
  </si>
  <si>
    <t>Banco de programas y proyectos municpales y departamental fortalecidos</t>
  </si>
  <si>
    <t>Fortalecimiento de los Bancos de Proyectos Municipales y del Departamento de Antioquia</t>
  </si>
  <si>
    <t>Bancos de programas y proyectos municipales y departamental, fortalecidos.</t>
  </si>
  <si>
    <t>Técnico Temporal -Grado 1</t>
  </si>
  <si>
    <t>Los  CDP correspondientes serám tramitadas por la Dirección de Análisis Organizacional.</t>
  </si>
  <si>
    <t>Competencia de la Secretaría de Gestión Humana - ADO
Responsable por la DAP Miguel Andres Quintero Calle</t>
  </si>
  <si>
    <t>Viáticos Personal Temporal</t>
  </si>
  <si>
    <t>Apoyo practicantes de excelencia</t>
  </si>
  <si>
    <t xml:space="preserve">Practicantes primer semestre de 2018, </t>
  </si>
  <si>
    <t>Competencia de la Secretaría de Gestión Humana - ADO
MARIBEL BARRIENTOS URIBE, cédula 43.971.236
Responsable por la DAP Miguel Andres Quintero Calle</t>
  </si>
  <si>
    <t xml:space="preserve">Practicantes segundo semestre de 2018, </t>
  </si>
  <si>
    <t>Fortalecimiento a los servidores de la Gobernación de Antioquia y de los municipios del Departamento en formulación de proyectos y MGA a servidores municipales y departamentales, SUIFP entre otros (Talleres, capacitación, acompañamiento a municipios)</t>
  </si>
  <si>
    <t>Capacitación y asesoría administraciones</t>
  </si>
  <si>
    <t>Dirección banco de proyectos</t>
  </si>
  <si>
    <t>Tecnica, Administrativa, Financiera, Jurídica, coordinación</t>
  </si>
  <si>
    <t>Diseño y ejecución de un diplomado en formulación y seguimiento de proyectos y MGA a servidores departamentales, SUIFP entre otros (Capacitación y asesoría administraciones)</t>
  </si>
  <si>
    <t>Promoción, creación, elaboración desarrollo y conceptualización de las campañas, estrategias y necesidades comunicacionales de la Gobernación de Antioquia 
(Competencia de la Oficina de Comunicaciones)</t>
  </si>
  <si>
    <t>Elaboración cartillas y difusión</t>
  </si>
  <si>
    <t>Competencia de la Oficina de Comunicaciones
Responsable por la Dirección Miguel Andres Quintero Calle</t>
  </si>
  <si>
    <t xml:space="preserve"> La dirección aporta supervisión Administrativa, Financiera, Jurídica, coordinación.</t>
  </si>
  <si>
    <t>Implementación del plan de acción de la gestión para resultados en la Gobernación de Antioquia</t>
  </si>
  <si>
    <t>Modelo de Gestión para resultados diseñado e implementado</t>
  </si>
  <si>
    <t>Implementación del Modelo de Gestión para Resultados en la Gobernación de Antioquia</t>
  </si>
  <si>
    <t>Implementación de los pilares de la GpR</t>
  </si>
  <si>
    <t>17-12-7284597</t>
  </si>
  <si>
    <t>IDEA</t>
  </si>
  <si>
    <t xml:space="preserve">Vigencia futura  6000002433 por $609.340.846 Ordenanza 062 del 8 de noviembre de 2017. </t>
  </si>
  <si>
    <t>Hernando Latorre Forero</t>
  </si>
  <si>
    <t xml:space="preserve">Tecnica, Administrativa, Financiera, juridica
</t>
  </si>
  <si>
    <t>Implementación del sistema de observación de la gestión pública departamental.</t>
  </si>
  <si>
    <t>Apoyo técnico a los municipios para la implementación de la política nacional sobre Banco Unico de Programas y Proyectos de Inversión-BUPPI (Implementación BUPPI y fortalecimiento formulación proyectos de regalías departamentales y municipales)</t>
  </si>
  <si>
    <t>Implementación del plan de acción de la gestión para resultados en la Gobernación de Antioquia -Pilares de la GpR</t>
  </si>
  <si>
    <t>Difundir la información relacionada con los proyectos de regalías y el impacto que tiene su ejecución en el mejoramiento de las condiciones de vida de la población del Departamento de Antioquia.</t>
  </si>
  <si>
    <t>Prestación de servicios de personal de apoyo Temporal . (Compentencia: Desarrollo Organizacional)</t>
  </si>
  <si>
    <t>Alvaro Villada García</t>
  </si>
  <si>
    <t>alvaro.villada@antioquia.gov.co</t>
  </si>
  <si>
    <t>Municipios fortalecidos en aspectos fiscales y financieros</t>
  </si>
  <si>
    <t>Fortalecimiento fiscal y financiero de los 125 municipios de Antioquia</t>
  </si>
  <si>
    <t>Fortalecimiento fiscal y financiero</t>
  </si>
  <si>
    <t>Competencia de la Secretaría de Gestión Humana - ADO
Responsable por la Dirección Alvaro Villada García</t>
  </si>
  <si>
    <t>Administrar los recursos financieros para generar en el departamento administrativo de planeación el centro de pensamiento de planificación territorial.</t>
  </si>
  <si>
    <t>7 MESES Y 15 DIAS</t>
  </si>
  <si>
    <t>17-12-7283368</t>
  </si>
  <si>
    <t xml:space="preserve">Vigencia Futura 6000002431 por $1.041.877.278  Ordenanza 62 del 8 de noviembre de 2017 </t>
  </si>
  <si>
    <t>Hernando Latorre Forero
Supervisor</t>
  </si>
  <si>
    <t>Adición "Administrar los recursos financieros para generar en el departamento administrativo de planeación el centro de pensamiento de planificación territorial."</t>
  </si>
  <si>
    <t>Ya tiene CDP 3500039564, se encuentra en proceso de Comités de procesos contractuales</t>
  </si>
  <si>
    <t>43232305</t>
  </si>
  <si>
    <t>Promoción, creación, elaboración desarrollo y conceptualización de las campañas, estrategias y necesidades comunicacionales de la Gobernación de Antioquia (Competencia de la Oficina de Comunicaciones)</t>
  </si>
  <si>
    <t>Ya se pasó el Plan de Comunicaciones en espera de que inicie la etapa de planeación por parte de la Gerencia de Comunicaciones</t>
  </si>
  <si>
    <t>80141902</t>
  </si>
  <si>
    <t>Prestación de servicios de un operador logístico para la organización, administración, ejecución y demás acciones logísticas necesarias para la realización de los eventos programadas por la Gobernación de Antioquia . (Competencia de la Oficina de Comunicaciones)</t>
  </si>
  <si>
    <t>Renovar el servicio de licencia Makaia para el funcionamiento de la plataforma gestión de recursos Antioquia del Departamento Administrativo de Planeación</t>
  </si>
  <si>
    <t>Prestación de servicio de transporte terrestre automotor para apoyar la gestión de las dependencias del Departamento Administrativo de Planeación (Subsecretaria Logistica)</t>
  </si>
  <si>
    <t>11 MESES</t>
  </si>
  <si>
    <t>Creación del Observatorio Económico, Fiscal y Financiero de los municipios de Antioquia</t>
  </si>
  <si>
    <t>Construcción del Observatorio Fiscal y financiero del Departamento de Antioquia</t>
  </si>
  <si>
    <t>220147</t>
  </si>
  <si>
    <t>Diseño, implementación, puesta en marcha,operación y evaluación del observatorio económico, fiscal y financiero de Antioquia.</t>
  </si>
  <si>
    <t>Competencia de la Subsecretaría Logística de la Secretaría General
Responsable por la Dirección Alvaro Villada García</t>
  </si>
  <si>
    <t>Apoyar la gestión del Departamento Administrativo de Planeación para el acompañamiento a los municipios en la gestión del desarrollo territorial, mediante la actualización y formulación de perfiles susceptibles de cooperación nacional e internacional y agenda de negocios</t>
  </si>
  <si>
    <t>Prestación de servicios de personal de apoyo Temporal 
(Compentencia: Desarrollo Organizacional)</t>
  </si>
  <si>
    <t>Sebastián Muñoz Zuluaga</t>
  </si>
  <si>
    <t>3839125</t>
  </si>
  <si>
    <t>sebastian.munoz@antioquia.gov.co</t>
  </si>
  <si>
    <t>Articulación intersectorial para el desarrollo integral del departamento</t>
  </si>
  <si>
    <t>Espacios de Planeacion y concertacion de planeacion</t>
  </si>
  <si>
    <t>Fortalecimiento de la articulacion intersectorial para el desarrollo integral</t>
  </si>
  <si>
    <t>Profesionales Temporales</t>
  </si>
  <si>
    <t>Competencia de la Secretaría de Gestión Humana - ADO
Responsable por la Dirección Sebastián Muñoz Zuluaga</t>
  </si>
  <si>
    <t>Entidades territoriales apoyadas para la revisión y ajuste de los POT</t>
  </si>
  <si>
    <t>apoyo a entidades territoriales para la revision y ajuste de sus POT</t>
  </si>
  <si>
    <t>220146</t>
  </si>
  <si>
    <t>Entidades territoriales  apoyadas para la revision y ajuste de los POT</t>
  </si>
  <si>
    <t>Revision y ajustes de los POT</t>
  </si>
  <si>
    <t>3 Practicantes de Excelencia primer semestre 2018. Supervisión: N/A
La Dirección aporta informes de seguimiento a la gestión</t>
  </si>
  <si>
    <t>Prestación de servicios de un operador logístico para la organización, administración, ejecución y demás acciones logísticas necesarias para la realización de los eventos programadas por la Gobernación de Antioquia  
(Competencia de la Oficina de Comunicaciones)</t>
  </si>
  <si>
    <t>16 MESES</t>
  </si>
  <si>
    <t>Material, suministro, apoyo logistico</t>
  </si>
  <si>
    <t>17-12-6119887</t>
  </si>
  <si>
    <t>PLAZA MAYOR CONVENCIONES Y EXPOSICIONES S.A</t>
  </si>
  <si>
    <t xml:space="preserve">Vigencia Futura 6000002349 por $60.000.000  Ordenanza 17 del 4 de agosto de 2017 </t>
  </si>
  <si>
    <t>Competencia de la Oficina de Comunicaciones
Responsable por la Dirección Diana Marcela Lopera Galeano</t>
  </si>
  <si>
    <t>"Formular el plan de ordenamiento departamental -POD- a partir del ajuste, complementación, actualización y validación de las propuestas  existentes, que permitan articular el ordenamiento territorial entre los niveles municipal y departamental, y así alcanzar una adecuada ocupación y uso del territorio antioqueño"</t>
  </si>
  <si>
    <t>Plan de Ordenamiento Departamental Formulado</t>
  </si>
  <si>
    <t xml:space="preserve">Formulación del Plan de Ordenamiento Departamental </t>
  </si>
  <si>
    <t>Contratación profesionales - desarrollo</t>
  </si>
  <si>
    <t>4600007398 </t>
  </si>
  <si>
    <t>UNIVERSIDAD NACIONAL DE COLOMBIA</t>
  </si>
  <si>
    <t xml:space="preserve">Vigencia Futura 6000002131 por $302.000.000  Ordenanza 11 del 18 de julio de 2017 </t>
  </si>
  <si>
    <t>Sebastián Muñoz Zuluaga, Director de Planeación Estratégica Integral</t>
  </si>
  <si>
    <t>Técnica, Administrativa, Financiera, Jurídica, coordinación</t>
  </si>
  <si>
    <t>Soporte Licencias ArcGis - Dirección  PEI 
(Competencia Dirección de informática)</t>
  </si>
  <si>
    <t>Trámite a requerimiento de la dependencia 
(2 licencias).</t>
  </si>
  <si>
    <t>Competencia de la Secretaria de Gestión Humana (dirección de informatica)
Responsable por la Dirección Sebastián Muñoz Zuluaga</t>
  </si>
  <si>
    <t>La Dirección  aporta supervisión Administrativa, Financiera, Jurídica, coordinación.</t>
  </si>
  <si>
    <t>Apoyar los procesos de planificación Entidades de Oriente (Cornare)</t>
  </si>
  <si>
    <t>Apoyo a entidades territoriales para la revisión y ajuste de sus POT en el Departamento de Antioquia.</t>
  </si>
  <si>
    <t>Tramite a requerimiento de la dependencia.</t>
  </si>
  <si>
    <t>Apoyar los procesos de planificación Entidades de Urabá (Augura)</t>
  </si>
  <si>
    <t>Apoyar los procesos de planificación Entidades</t>
  </si>
  <si>
    <t>Apoyo al fortalecimiento de los procesos de planificacion y gestion del desarrollo territorial y acompañamiento técnico en la articulación intersectorial de los Entes CTPTerritoriales del Departamento de Antioquia</t>
  </si>
  <si>
    <t>Dialogos Subregionales de Planeacion para el Desarrollo</t>
  </si>
  <si>
    <t>Administración gastos generales</t>
  </si>
  <si>
    <t>Promoción, creación, elaboración desarrollo y conceptualización de las campañas, estrategias y necesidades comunicacionales de la Gobernación de Antioquia, Central de Medios 
(Competencia de la Oficina de Comunicaciones)</t>
  </si>
  <si>
    <t>3835136-8389181</t>
  </si>
  <si>
    <t>Índice de Gestión para Resultados
en el Desarrollo (IGpRD)</t>
  </si>
  <si>
    <t>Publicación de contenidos en medios impresos y digitales:
* Actualización Sistema Departamental de Planificación.
* Evaluación Antioquia 2020.
* Centro de Pensamiento y Planificación.</t>
  </si>
  <si>
    <t>Competencia de la Oficina de Comunicaciones
Responsable por la Dirección: Director Sistemas de Indicadores</t>
  </si>
  <si>
    <t xml:space="preserve"> La dirección aporta supervisión Administrativa, Financiera, Jurídica, coordinación. </t>
  </si>
  <si>
    <t>Realización de eventos de carácter institucional, para socializar y capacitar a funcionarios de las entidades territoriales municipales en temas de planificación y ordenamiento territorial.</t>
  </si>
  <si>
    <t>Francisco Javier Benjumea</t>
  </si>
  <si>
    <t>3839398-8389181</t>
  </si>
  <si>
    <t>franciscojavier.benjumea@antioquia.gov.co
</t>
  </si>
  <si>
    <t>Conformación del Sistema de Información Territorial en el Departamento de Antioquia</t>
  </si>
  <si>
    <t>Consolidación del Sistema de Información Territorial en el Departamento de Antioquia</t>
  </si>
  <si>
    <t>Actualización Sistema de informacion territorial</t>
  </si>
  <si>
    <t>Programa gestionado por la Secretaría de Gestión Humana</t>
  </si>
  <si>
    <t>Competencia de la Secretaría de Gestión Humana - ADO
Responsable por la Dirección Hernando Latorre Forero</t>
  </si>
  <si>
    <t xml:space="preserve">Vigencia Futura 6000002350 por $70.000.000  Ordenanza 17 del 4 de agosto de 2017 </t>
  </si>
  <si>
    <t xml:space="preserve">Competencia de la Oficina de Comunicaciones
</t>
  </si>
  <si>
    <t>“Adquisición y actualización de licencias de ARCGIS para los organismos de la Gobernación de Antioquia incluyendo soporte técnico, a través de acuerdo marco de precios” (competencia de la dirección de Informática)</t>
  </si>
  <si>
    <t xml:space="preserve">Ruth Natalia Castro Restrepo  de la Secretaria de Gestion Humana (Dirección de informatica)
</t>
  </si>
  <si>
    <t xml:space="preserve">La Dirección  aporta supervisión Administrativa, Financiera, Jurídica, coordinación.
</t>
  </si>
  <si>
    <t>Renovación del plan anual de mantenimiento del software estadístico SPSS (competencia de la SSSA)</t>
  </si>
  <si>
    <t>80101504</t>
  </si>
  <si>
    <t>“Administrar los recursos financieros para realizar la encuesta de calidad de vida de los habitantes del departamento de Antioquia”</t>
  </si>
  <si>
    <t>Incrementar el numero de Operaciones estadísticas en buen estado e implementadas</t>
  </si>
  <si>
    <t xml:space="preserve">Vigencia Futura 6000002432 por $300.000.000  Ordenanza 62 del 8 de noviembre de 2017 </t>
  </si>
  <si>
    <t>17-12-6149108</t>
  </si>
  <si>
    <t>SOCIEDAD DE TELEVISÓN DE ANTIOQUIA-TELEANTIOQUIA</t>
  </si>
  <si>
    <t>Vigencia Futura 6000002364 por $30.000.000 Ordenanza 17 del 4 de agosto de 2017. Contrato interadministrativo de Mandato.</t>
  </si>
  <si>
    <t>Creación del Observatorio Económico, Fiscal y Financiero de Antioquia</t>
  </si>
  <si>
    <t>Consolidación Sistemas de Información Territorial en el Departamento de Antioquia.</t>
  </si>
  <si>
    <t>Boletines, Plegables, folletos, afiche, cartillas</t>
  </si>
  <si>
    <t>Construir, convalidar y homologar las cuentas nacionales del Departamento de Antioquia con metodologías y estándares internacionales</t>
  </si>
  <si>
    <t>Estimar el Producto Nacional Bruto –PNB- de Antioquia, convalidar y homologar el Producto Interno Bruto –PIB- departamental por municipios, zonas y subregiones 2013-2017 y realizar boletín de coyuntura económica subregional.</t>
  </si>
  <si>
    <t>Jairo de Jesús Henao
Edwin Ramirez</t>
  </si>
  <si>
    <t>Tipo B: Supervisión</t>
  </si>
  <si>
    <t>Tecnica, Administrativa, Financiera</t>
  </si>
  <si>
    <t xml:space="preserve">Sistematización de los productos emblematicos de la Dirección de Sistemas de Indicadores </t>
  </si>
  <si>
    <t>Anuario Estádistico, Cuentas Nacionales, Análisis Sectoriales, Encuesta de Calidad de Vida</t>
  </si>
  <si>
    <t>Gildardo Peláez Jurado
Edwin Ramirez</t>
  </si>
  <si>
    <t xml:space="preserve">Acta de ejecución n°2: prestación de servicios para la conectividad, soporte y gestión de la infraestructura tecnológica del sistema catastral de Antioquia”
</t>
  </si>
  <si>
    <t>8 MESES</t>
  </si>
  <si>
    <t>Jorge Hugo Elejalde</t>
  </si>
  <si>
    <t>3839207</t>
  </si>
  <si>
    <t>jorge.elejalde@antioquia.gov.co</t>
  </si>
  <si>
    <t>Actualizacion del sistema de informacion para la planeacion territorial modernizado e implementado en Antioquia</t>
  </si>
  <si>
    <t>Sistemas de informacion modernizados e implementados</t>
  </si>
  <si>
    <t>Conectividad con los 124 municipios - Soporte Sistema OVC</t>
  </si>
  <si>
    <t>17-12-7270661</t>
  </si>
  <si>
    <t>VALOR + S.A.S</t>
  </si>
  <si>
    <t xml:space="preserve">Vigencia Futura 6000002415 por $400.000.000  Ordenanza 53 del 3 de noviembre de 2017 </t>
  </si>
  <si>
    <t>Jorge Hugo Elejalde López, Director Sistemas de Información y Catastro</t>
  </si>
  <si>
    <t>Actualizaciones catastrales realizadas en el Departamento de Antioquia.</t>
  </si>
  <si>
    <t>Fortalecimiento de la gestion catastral (actualizacion y conservacion) en el departamendo de Antioquia</t>
  </si>
  <si>
    <t>Fortalecimiento tecnologico</t>
  </si>
  <si>
    <t xml:space="preserve">Vigencia Futura 6000002416 por $404.591.508  Ordenanza 53 del 3 de noviembre de 2017 </t>
  </si>
  <si>
    <t>CDP No. 3500038839, RPC 4500045568</t>
  </si>
  <si>
    <t>Soporte Licencias ArcGis - (desktop y server) Dirección  Catastro 
(Competencia Dirección de informática)</t>
  </si>
  <si>
    <t>Licencias ArcGIS</t>
  </si>
  <si>
    <t xml:space="preserve">Tramite a requerimiento de la dependencia 
</t>
  </si>
  <si>
    <t>Competencia de la Secretaria de Gestión Humana (dirección de informatica)
Responsable por la Dirección Jorge Hugo Elejalde López</t>
  </si>
  <si>
    <t>81111811 -81111805 - 81161700</t>
  </si>
  <si>
    <t xml:space="preserve">prestación de servicios para la conectividad, soporte, mantenimiento y gestión de la infraestructura tecnológica del sistema catastral de Antioquia.
</t>
  </si>
  <si>
    <t>Renovar el servicio de software Updates license &amp; support para los productos Oracle que posee el Departamento de Administrativo De Planeación</t>
  </si>
  <si>
    <t>Licencias Oracle</t>
  </si>
  <si>
    <t>Fortalecimiento tecnico</t>
  </si>
  <si>
    <t>Competencia de la Secretaría de Gestión Humana - ADO
Responsable por la Dirección Jorge Hugo Elejalde López</t>
  </si>
  <si>
    <t>5 Practicantes de Excelencia primer semestre 2018. Supervisión: N/A
La Dirección aporta informes de seguimiento a la gestión</t>
  </si>
  <si>
    <t>Adquisicion de prendas institucionales
(Compentencia: Comunicaciones</t>
  </si>
  <si>
    <t>Competencia de Comunicaciones
Responsable por Dirección Jorge Hugo Elejalde López</t>
  </si>
  <si>
    <t>Fortalecimiento de la gestión catastral (actualización y conservación) en el departamento de Antioquia Todo El Departamento, Antioquia, Occidente</t>
  </si>
  <si>
    <t>Apoyar la conceptualización, formulación y estructuración del Observatorio Inmobiliario del Departamento de Antioquia.</t>
  </si>
  <si>
    <t>Apoyar la gestión de la direccion de sistemas de informacion y catastro (conservacion, actualizacion y sistema geografico catastral)</t>
  </si>
  <si>
    <t>Fernando León Henao Zea</t>
  </si>
  <si>
    <t>3839123</t>
  </si>
  <si>
    <t>fernando.henao@antioquia.gov.co</t>
  </si>
  <si>
    <t>Construcción formulación e implementación de estrategias transversales generadoras de desarrollo desde la gerencia de
Municipios del Departamento de Antioquia</t>
  </si>
  <si>
    <t>220165</t>
  </si>
  <si>
    <t>Estratégias de promoción implementadas</t>
  </si>
  <si>
    <t>Vinculacion de temporales</t>
  </si>
  <si>
    <t xml:space="preserve">Competencia de la Secretaría de Gestión Humana - ADO
</t>
  </si>
  <si>
    <t>Adquisición de tiquetes áereos para la Gobernación de Antioquia 
(Compentencia Subsecretaría Logística)</t>
  </si>
  <si>
    <t>14 MESES</t>
  </si>
  <si>
    <t>Encuentros subregionales con Alcaldes, Concejales y Líderes Comunitarios</t>
  </si>
  <si>
    <t>17-12-7047054</t>
  </si>
  <si>
    <t>Servicios Aéreos Territorios Nacionales - SATENA</t>
  </si>
  <si>
    <t xml:space="preserve">Vigencia futura  6000002130 por $25.750.000 Ordenanza 011 del 18 de julio de 2017. El DAP aporta supervisión Administrativa, Financiera, Jurídica, coordinación. </t>
  </si>
  <si>
    <t>Administrativa, Financiera, Jurídica, coordinación.</t>
  </si>
  <si>
    <t>Designar estudiantes de las universidades publicas y privadas para realización de la práctica académica, con el fin de brindar apoyo a la gestión del Departamento de Antioquia y sus subregiones durante el primer de 2018
(Compentencia: Desarrollo Organizacional)</t>
  </si>
  <si>
    <t>Construcción formulación e implementación de estrategias transversales generadoras de desarrollo desde la gerencia de Municipios del Departamento de Antioquia</t>
  </si>
  <si>
    <t xml:space="preserve">Creación, elaboración, desarrollo y conceptualización de las campañas, estrategias y necesidades comunicacionales-pautas publicitarias de la Gerencia de Municipios -  Gobernación de Antioquia.      </t>
  </si>
  <si>
    <t>Divulgar actividades de la Gerencia de municipios</t>
  </si>
  <si>
    <t>Henry Lopez Jimenez</t>
  </si>
  <si>
    <t xml:space="preserve">Compra de prendas dotación,  impresos - publicaciones - volantes - tarjetas - pendones   Comunicaciones. </t>
  </si>
  <si>
    <t>Compra de prendas dotación,  impresos - publicaciones - volantes - tarjetas - pendones   Comunicaciones.</t>
  </si>
  <si>
    <t>Suministro y dotaciòn de material promocional de la gestión departamental adelandada por la Gerencia de Municipios</t>
  </si>
  <si>
    <t>Interventoría Administrativa, Técnica, Ambiental, Legal y Financiera a la Primera a la Construcción de Obras enmarcadas en los Planes Maestros de Acueducto y Alcantarillado en los Municipios de San Roque y en el Corregimiento del Totumo en el Municipio de Necoclí, en el marco de las Inversiones priorizadas en PAP-PDA</t>
  </si>
  <si>
    <t>7 y 13 meses</t>
  </si>
  <si>
    <t>CON-37-03-2018</t>
  </si>
  <si>
    <t>2018060030394  del 20-03-2018</t>
  </si>
  <si>
    <t>Recursos del Sistema General de Participación SGP.                                      El 09 de marzo de 2018 se dá por TERMINADO el proceso que se traía y se inicia uno nuevo</t>
  </si>
  <si>
    <t>40141726</t>
  </si>
  <si>
    <t>Suministro, instalación y puesta en funcionamiento de hidrantes en el Corregimiento de Versalles del Municipio de Santa Barbara en el Departamento de Antioquia</t>
  </si>
  <si>
    <t>21429</t>
  </si>
  <si>
    <t>Fondo 0-2020 Estampilla Prodesarrollo</t>
  </si>
  <si>
    <t>Juan Guillermo Peña Marín</t>
  </si>
  <si>
    <t>Asociación de Transportadores Especiales  AS Transportes</t>
  </si>
  <si>
    <t>7453-LIC-37-03-2017</t>
  </si>
  <si>
    <t>2017060106865 del 27-10-2017</t>
  </si>
  <si>
    <t>SUNCOLOMBIA S.A.S.</t>
  </si>
  <si>
    <t>83101500</t>
  </si>
  <si>
    <t>Construcción de Acueducto la Fe, Municipio de Betania - Antioquia</t>
  </si>
  <si>
    <t>Hernando de Jesús Castrillón Morales</t>
  </si>
  <si>
    <t>0% Procesos con CDP, sin iniciar</t>
  </si>
  <si>
    <t>33% Estudios Previos publicados en el SECOP</t>
  </si>
  <si>
    <t>66% Con Resolucion y/o Carta de aceptacion</t>
  </si>
  <si>
    <t>100% Con RPC y minuta elaborada</t>
  </si>
  <si>
    <t>DEPENDENCIA</t>
  </si>
  <si>
    <t>En Blanco</t>
  </si>
  <si>
    <t>procesos inscritos 30/04/2018</t>
  </si>
  <si>
    <t>Nivel Cumplimiento (indicador del SIG)</t>
  </si>
  <si>
    <t>Ejecucion Contratacion Abril 2018</t>
  </si>
  <si>
    <t>Ultima Fecha de Actualización</t>
  </si>
  <si>
    <t>Secretaría de Agricultura y Desarrollo Rural</t>
  </si>
  <si>
    <t>DESIGNAR ESTUDIANTES DE LAS UNIVERSIDADES PRIVADAS PARA LA REALIZACIÓN DE LA PRACTICA ACADEMICA CON EL FIN DE BRINDAR APOYO A LA GESTION DEL DEPARTAMENTO DE ANTIOQUIA Y SUS REGIONES DURANTE EL PRIMER SEMESTRE DEL 2017 Y PRIMER SEMESTRE DEL 2018</t>
  </si>
  <si>
    <t>Jaime Garzon araque</t>
  </si>
  <si>
    <t>Secretario</t>
  </si>
  <si>
    <t>3838801</t>
  </si>
  <si>
    <t>jaime.garzon@antioquia.gov.co</t>
  </si>
  <si>
    <t>SINESTUDIO</t>
  </si>
  <si>
    <t>POLITÉCNICO COLOMBIANO JAIME ISAZA CADAVID</t>
  </si>
  <si>
    <t>Se contrataron 3 precticantes para cada una de loas direcciones</t>
  </si>
  <si>
    <t>TEMPORALES</t>
  </si>
  <si>
    <t>Tersita Rengifo</t>
  </si>
  <si>
    <t>Profesional</t>
  </si>
  <si>
    <t>3838811</t>
  </si>
  <si>
    <t>teresita.rengifo@antioquia.gov.co</t>
  </si>
  <si>
    <t>SIN ESTUDIO</t>
  </si>
  <si>
    <t>Van con cargo a un proyecto , pero no genera contrato</t>
  </si>
  <si>
    <t>ADICIÓN Y PRÓRROGA AL CONVENIO  4600006506  CUYO OBJETO ES APOYAR LA ASISTENCIA TÉCNICA DIRECTA RURAL, A TRAVÉS DE LA COFINANCIACIÓN PARA LA CONTRATACIÓN DEL PERSONAL IDÓNEO PARA LA PRESTACIÓN DE ESTE SERVICIO SEGÚN ORDENANZA 53 DEL 22 DE DICIEMBRE DE 2016. CODIGO DE NECESIDAD 19737. TERMINACION DE CONTRATO 17-04-2018.</t>
  </si>
  <si>
    <t>Jorge Eduardo Gañan Parra</t>
  </si>
  <si>
    <t>3838828</t>
  </si>
  <si>
    <t>jorge.gañan@antioquia.gov.co</t>
  </si>
  <si>
    <t>Antioquia Rural Productiva</t>
  </si>
  <si>
    <t>Apoyo a la modernización de la ganadería en el Departamento Antioquia</t>
  </si>
  <si>
    <t xml:space="preserve">Áreas agrícolas, forestales, silvopastoriles, pastos y forrajes intervenidas </t>
  </si>
  <si>
    <t>Yondó</t>
  </si>
  <si>
    <t xml:space="preserve">ADICIÓN Y PRÓRROGA AL CONVENIO 4600006684 CUYO OBJETO ES "APOYAR LA ASISTENCIA TÉCNICA DIRECTA RURAL, A TRAVÉS DE LA COFINANCIACIÓN PARA LA CONTRATACIÓN DEL PERSONAL IDONEO PARA LA PRESTACIÓN DE ESTE SERVICIO SEGÚN ORDENANZA 53 DEL 22 DE DICIEMBRE DE 2016, MUNICIPIO DE SABANETA. CODIGO DE NECESIDAD 19849. VIGENCIA FUTURA 6000002381.- TERMINA  EL </t>
  </si>
  <si>
    <t>Luis Fernando Torres Giraldo</t>
  </si>
  <si>
    <t>3838845</t>
  </si>
  <si>
    <t>luis.torres@antioquia.gov.co</t>
  </si>
  <si>
    <t>Sabaneta</t>
  </si>
  <si>
    <t>ADICIÓN Y PRÓRROGA AL CONVENIO 4600006634 CUYO OBJETO ES "APOYAR LA ASISTENCIA TÉCNICA DIRECTA RURAL, A TRAVÉS DE LA COFINANCIACIÓN PARA LA CONTRATACIÓN DEL PERSONAL IDONEO PARA LA PRESTACIÓN DE ESTE SERVICIO SEGÚN ORDENANZA 53 DEL 22 DE DICIEMBRE DE 2016, MUNICIPIO DE AMALFI. CODIGO DE NECESIDAD 19827. VIGENCIA FUTURA 6000002381.</t>
  </si>
  <si>
    <t>Javier Montoya Gutierrez</t>
  </si>
  <si>
    <t>javier.montoya@antioquia.gov.co</t>
  </si>
  <si>
    <t xml:space="preserve">Amalfi </t>
  </si>
  <si>
    <t>ADICION Y PRORROGA AL CONVENIO 460006636 CUYO OBJETO  ES APOYAR LA ASISTENCIA TECNICA DIRECTA RURAL A TRAVES DE LA COFIANCIAON PARA LA CONTRATACION DEL PERSONAL IDONEO PARA LA PRESTACION DE ESTE SERVICIO SEGUN ORDENAZA 53 DEL 22 DICIEMBRE DE 2016 EN EL MUNCIPIO DE YOLOMBO VF 6/2381 201605000087- NECESIDAD 19853</t>
  </si>
  <si>
    <t>Yolombó</t>
  </si>
  <si>
    <t>ADICIÓN Y PRÓRROGA AL CONVENIO 4600006635 CUYO OBJETO ES "APOYAR LA ASISTENCIA TÉCNICA DIRECTA RURAL, A TRAVÉS DE LA COFINANCIACIÓN PARA LA CONTRATACIÓN DEL PERSONAL IDONEO PARA LA PRESTACIÓN DE ESTE SERVICIO SEGÚN ORDENANZA 53 DEL 22 DE DICIEMBRE DE 2016, MUNICIPIO DE VEGACHÍ. CODIGO DE NECESIDAD 19828. VIGENCIA FUTURA 6000002381.- TERMINA  EL 13/04/2018.</t>
  </si>
  <si>
    <t>Vegachí</t>
  </si>
  <si>
    <t>ADICIÓN Y PRÓRROGA AL CONVENIO 4600006628 CUYO OBJETO ES "APOYAR LA ASISTENCIA TÉCNICA DIRECTA RURAL, A TRAVÉS DE LA COFINANCIACIÓN PARA LA CONTRATACIÓN DEL PERSONAL IDONEO PARA LA PRESTACIÓN DE ESTE SERVICIO SEGÚN ORDENANZA 53 DEL 22 DE DICIEMBRE DE 2016, MUNICIPIO DE SANTO DOMINGO . CODIGO DE NECESIDAD 19823. VIGENCIA FUTURA 6000002381.-</t>
  </si>
  <si>
    <t>Mauro Antonio Gutiérrez Serna</t>
  </si>
  <si>
    <t>mauro.gutierrez@antioquia.gov.co</t>
  </si>
  <si>
    <t>Santo Domingo</t>
  </si>
  <si>
    <t>ADICIÓN Y PRÓRROGA AL CONVENIO 4600006637 CUYO OBJETO ES "APOYAR LA ASISTENCIA TÉCNICA DIRECTA RURAL, A TRAVÉS DE LA COFINANCIACIÓN PARA LA CONTRATACIÓN DEL PERSONAL IDONEO PARA LA PRESTACIÓN DE ESTE SERVICIO SEGÚN ORDENANZA 53 DEL 22 DE DICIEMBRE DE 2016, MUNICIPIO DE YALIL. CODIGO DE NECESIDAD 19830. VIGENCIA FUTURA 6000002381.- TERMINA  EL 13/04/2018.-</t>
  </si>
  <si>
    <t>Luis Guillermo Uribe Hincapíe</t>
  </si>
  <si>
    <t>luis.uribe@antioquia.gov.co</t>
  </si>
  <si>
    <t>Yalí</t>
  </si>
  <si>
    <t>ADICIÓN Y PRÓRROGA AL CONVENIO  4600006490  CUYO OBJETO ES APOYAR LA ASISTENCIA TECNICA DIRECTA RURAL, A TRAVES DE LA COFINANCIACIÓN PARA LA CONTRATACIÓN DEL PERSONAL IDONEO PARA LA PRESTACIÓN DE ESTE SERVICIO SEGÚN ORDENANZA 53 DEL 22 DE DICIEMBRE DE 2016, CODIGO NECESIDAD 19729. TERMINACION DE CONTRATO 01-05-2018. VF 6000002381 ARBOLETES</t>
  </si>
  <si>
    <t>Carlos Mario Giraldo García</t>
  </si>
  <si>
    <t>carlos.giraldo@antioquia.gov.co</t>
  </si>
  <si>
    <t>Arboletes</t>
  </si>
  <si>
    <t>ADICIÓN Y PRÓRROGA AL CONVENIO  4600006493  CUYO OBJETO ES APOYAR LA ASISTENCIA TECNICA DIRECTA RURAL, A TRAVES DE LA COFINANCIACIÓN PARA LA CONTRATACIÓN DEL PERSONAL IDONEO PARA LA PRESTACIÓN DE ESTE SERVICIO SEGÚN ORDENANZA 53 DEL 22 DE DICIEMBRE DE 2016, CODIGO NECESIDAD 19730. TERMINACION DE CONTRATO 01-05-2018. VF 6000002381</t>
  </si>
  <si>
    <t>Mauricio Berrío</t>
  </si>
  <si>
    <t>mauricio.berrio@antioquia.gov.co</t>
  </si>
  <si>
    <t>Carepa</t>
  </si>
  <si>
    <t>ADICIÓN Y PRÓRROGA AL CONVENIO  4600006470  CUYO OBJETO ES APOYAR LA ASISTENCIA TECNICA DIRECTA RURAL, A TRAVES DE LA COFINANCIACIÓN PARA LA CONTRATACIÓN DEL PERSONAL IDONEO PARA LA PRESTACIÓN DE ESTE SERVICIO SEGÚN ORDENANZA 53 DEL 22 DE DICIEMBRE DE 2016, CODIGO NECESIDAD 19727. TERMINACION DE CONTRATO 01-05-2018. VF 6000002381.CHIGORODO</t>
  </si>
  <si>
    <t>Chigorodó</t>
  </si>
  <si>
    <t>ADICIÓN Y PRÓRROGA AL CONVENIO  4600006510  CUYO OBJETO ES APOYAR LA ASISTENCIA TÉCNICA DIRECTA RURAL, A TRAVÉS DE LA COFINANCIACIÓN PARA LA CONTRATACIÓN DEL PERSONAL IDÓNEO PARA LA PRESTACIÓN DE ESTE SERVICIO SEGÚN ORDENANZA 53 DEL 22 DE DICIEMBRE DE 2016. CODIGO DE NECESIDAD 19741. TERMINACION DE CONTRATO 05-05-2018.</t>
  </si>
  <si>
    <t>Mauricio Berrío Mena</t>
  </si>
  <si>
    <t>Mutatá</t>
  </si>
  <si>
    <t>ADICIÓN Y PRÓRROGA AL CONVENIO  4600006512  CUYO OBJETO ES APOYAR LA ASISTENCIA TÉCNICA DIRECTA RURAL, A TRAVÉS DE LA COFINANCIACIÓN PARA LA CONTRATACIÓN DEL PERSONAL IDÓNEO PARA LA PRESTACIÓN DE ESTE SERVICIO SEGÚN ORDENANZA 53 DEL 22 DE DICIEMBRE DE 2016. CODIGO DE NECESIDAD 19743. TERMINACION DE CONTRATO 02-05-2018.SAN PEDRO DE URABA</t>
  </si>
  <si>
    <t>Jorge Humberto Ramírez Corrales</t>
  </si>
  <si>
    <t>jorge.ramirez@antioquia.gov.co</t>
  </si>
  <si>
    <t>San Pedro de Uraba</t>
  </si>
  <si>
    <t>Apoyar la Asistencia Técnica Directa Rural, a través de la cofinanciación para la contratación de personal idóneo, para la prestación de este servicio, según la Ordenanza 53 del 22 de diciembre de 2016, en el Municipio de Turbo</t>
  </si>
  <si>
    <t>Turbo</t>
  </si>
  <si>
    <t>ADICIÓN Y PRÓRROGA AL CONVENIO  4600006472  CUYO OBJETO ES APOYAR LA ASISTENCIA TECNICA DIRECTA RURAL, A TRAVES DE LA COFINANCIACIÓN PARA LA CONTRATACIÓN DEL PERSONAL IDONEO PARA LA PRESTACIÓN DE ESTE SERVICIO SEGÚN ORDENANZA 53 DEL 22 DE DICIEMBRE DE 2016, CODIGO NECESIDAD 19728. TERMINACION DE CONTRATO 01-05-2018. VF 6000002381.SAN JUAN DE URABA</t>
  </si>
  <si>
    <t>San Juan de Urabá</t>
  </si>
  <si>
    <t>ADICIÓN Y PRÓRROGA AL CONVENIO  4600006505  CUYO OBJETO ES APOYAR LA ASISTENCIA TÉCNICA DIRECTA RURAL, A TRAVÉS DE LA COFINANCIACIÓN PARA LA CONTRATACIÓN DEL PERSONAL IDÓNEO PARA LA PRESTACIÓN DE ESTE SERVICIO SEGÚN ORDENANZA 53 DEL 22 DE DICIEMBRE DE 2016. CODIGO DE NECESIDAD 19736. TERMINACION DE CONTRATO 19-04-2018.VIGIA DEL FUERTE</t>
  </si>
  <si>
    <t>Vigía del Fuerte</t>
  </si>
  <si>
    <t>ADICIÓN Y PRÓRROGA AL CONVENIO 4600006593 CUYO OBJETO ES "APOYAR LA ASISTENCIA TÉCNICA DIRECTA RURAL, A TRAVÉS DE LA COFINANCIACIÓN PARA LA CONTRATACIÓN DEL PERSONAL IDONEO PARA LA PRESTACIÓN DE ESTE SERVICIO SEGÚN ORDENANZA 53 DEL 22 DE DICIEMBRE DE 2016, MUNICIPIO DE ITUANGO. CODIGO DE NECESIDAD 19798. VIGENCIA FUTURA 6000002381.- TERMINA  EL 11/04/2018.-</t>
  </si>
  <si>
    <t>Diego León Vallejo</t>
  </si>
  <si>
    <t>diego.valllejo@antioquia.gov.co</t>
  </si>
  <si>
    <t>Ituango</t>
  </si>
  <si>
    <t>ADICIÓN Y PRÓRROGA AL CONVENIO 4600006606 CUYO OBJETO ES "APOYAR LA ASISTENCIA TÉCNICA DIRECTA RURAL, A TRAVÉS DE LA COFINANCIACIÓN PARA LA CONTRATACIÓN DEL PERSONAL IDONEO PARA LA PRESTACIÓN DE ESTE SERVICIO SEGÚN ORDENANZA 53 DEL 22 DE DICIEMBRE DE 2016, MUNICIPIO DE SAN ANDRES DE CUERQUIA. CODIGO DE NECESIDAD 19808. VIGENCIA FUTURA 6000002381.- TERMINA  EL 18/04/2018.</t>
  </si>
  <si>
    <t>San Andrés de Cuerquia</t>
  </si>
  <si>
    <t>ADICIÓN Y PRÓRROGA AL CONVENIO 4600006587 CUYO OBJETO ES "APOYAR LA ASISTENCIA TÉCNICA DIRECTA RURAL, A TRAVÉS DE LA COFINANCIACIÓN PARA LA CONTRATACIÓN DEL PERSONAL IDONEO PARA LA PRESTACIÓN DE ESTE SERVICIO SEGÚN ORDENANZA 53 DEL 22 DE DICIEMBRE DE 2016, MUNICIPIO DE TOLEDO. CODIGO DE NECESIDAD 19793. VIGENCIA FUTURA 6000002381.- TERMINA  EL 08/04/2018.-</t>
  </si>
  <si>
    <t xml:space="preserve">Toledo </t>
  </si>
  <si>
    <t>ADICIÓN Y PRÓRROGA AL CONVENIO 4600006592 CUYO OBJETO ES "APOYAR LA ASISTENCIA TÉCNICA DIRECTA RURAL, A TRAVÉS DE LA COFINANCIACIÓN PARA LA CONTRATACIÓN DEL PERSONAL IDONEO PARA LA PRESTACIÓN DE ESTE SERVICIO SEGÚN ORDENANZA 53 DEL 22 DE DICIEMBRE DE 2016, MUNICIPIO DE ENTRERRÍOS. CODIGO DE NECESIDAD 19797. VIGENCIA FUTURA 6000002381.- TERMINA  EL 05/04/2018.-</t>
  </si>
  <si>
    <t>Judith Gomez Posada</t>
  </si>
  <si>
    <t>judith.gomez@antioquia.gov.co</t>
  </si>
  <si>
    <t>Entrerrios</t>
  </si>
  <si>
    <t>ADICIÓN Y PRÓRROGA AL CONVENIO  4600006603  CUYO OBJETO ES APOYAR LA ASISTENCIA TÉCNICA DIRECTA RURAL, A TRAVÉS DE LA COFINANCIACIÓN PARA LA CONTRATACIÓN DEL PERSONAL IDÓNEO PARA LA PRESTACIÓN DE ESTE SERVICIO SEGÚN ORDENANZA 53 DEL 22 DE DICIEMBRE DE 2016. MUNICIPIO SANTA ROSA DE OSOS. NECESIDAD 19805. TERMINACION DE CONTRATO 12-04-2018.</t>
  </si>
  <si>
    <t>Santa Rosa de Osos</t>
  </si>
  <si>
    <t>ADICIÓN Y PRÓRROGA AL CONVENIO 4600006594 CUYO OBJETO ES "APOYAR LA ASISTENCIA TÉCNICA DIRECTA RURAL, A TRAVÉS DE LA COFINANCIACIÓN PARA LA CONTRATACIÓN DEL PERSONAL IDONEO PARA LA PRESTACIÓN DE ESTE SERVICIO SEGÚN ORDENANZA 53 DEL 22 DE DICIEMBRE DE 2016, MUNICIPIO DE SAN PEDRO DE LOS MILAGROS. CODIGO DE NECESIDAD 19799. VIGENCIA FUTURA 6000002381.- TERMINA  EL 18/03/2018.-</t>
  </si>
  <si>
    <t>San Pedro de los Milagros</t>
  </si>
  <si>
    <t>ADICIÓN Y PRÓRROGA AL CONVENIO 4600006590 CUYO OBJETO ES "APOYAR LA ASISTENCIA TÉCNICA DIRECTA RURAL, A TRAVÉS DE LA COFINANCIACIÓN PARA LA CONTRATACIÓN DEL PERSONAL IDONEO PARA LA PRESTACIÓN DE ESTE SERVICIO SEGÚN ORDENANZA 53 DEL 22 DE DICIEMBRE DE 2016, MUNICIPIO DE ANGOSTURA. CODIGO DE NECESIDAD 19795.  VIGENCIA FUTURA 6000002381.- TERMINA  EL 12/04/2018.-</t>
  </si>
  <si>
    <t>José Antonio Velasquez Araque</t>
  </si>
  <si>
    <t>jose.velasquez@antioquia.gov.co</t>
  </si>
  <si>
    <t xml:space="preserve">Angostura </t>
  </si>
  <si>
    <t>ADICIÓN Y PRÓRROGA AL CONVENIO 4600006604 CUYO OBJETO ES "APOYAR LA ASISTENCIA TÉCNICA DIRECTA RURAL, A TRAVÉS DE LA COFINANCIACIÓN PARA LA CONTRATACIÓN DEL PERSONAL IDONEO PARA LA PRESTACIÓN DE ESTE SERVICIO SEGÚN ORDENANZA 53 DEL 22 DE DICIEMBRE DE 2016, MUNICIPIO DE CAMPAMENTO. CODIGO DE NECESIDAD 19806. VIGENCIA FUTURA 6000002381.- TERMINA  EL 18/04/2018.-</t>
  </si>
  <si>
    <t>Campamento</t>
  </si>
  <si>
    <t>ADICIÓN Y PRÓRROGA AL CONVENIO 4600006589 CUYO OBJETO ES "APOYAR LA ASISTENCIA TÉCNICA DIRECTA RURAL, A TRAVÉS DE LA COFINANCIACIÓN PARA LA CONTRATACIÓN DEL PERSONAL IDONEO PARA LA PRESTACIÓN DE ESTE SERVICIO SEGÚN ORDENANZA 53 DEL 22 DE DICIEMBRE DE 2016, MUNICIPIO DE GUADALUPE. CODIGO DE NECESIDAD 19794. VIGENCIA FUTURA 6000002381.- TERMINA  EL 05/04/2018.-</t>
  </si>
  <si>
    <t>Guadalupe</t>
  </si>
  <si>
    <t xml:space="preserve">Don Matias </t>
  </si>
  <si>
    <t>Adición y prórroga al convenio  4600006552  cuyo objeto es Apoyar la Asistencia Tecnica Directa Rural, a traves de la cofinanciación para la contratación del personal idoneo para la prestación de este servicio según ordenanza 53 del 22 de diciembre de 2016, en el municipio de  Argelia</t>
  </si>
  <si>
    <t>Jesús Anibal Zapata</t>
  </si>
  <si>
    <t>jesus.zapata@antioquia.gov.co</t>
  </si>
  <si>
    <t xml:space="preserve">Argelia </t>
  </si>
  <si>
    <t>Adición y prórroga al convenio  4600006549  cuyo objeto es Apoyar la Asistencia Tecnica Directa Rural, a traves de la cofinanciación para la contratación del personal idoneo para la prestación de este servicio según ordenanza 53 del 22 de diciembre de 2016, en el municipio de El Retiro</t>
  </si>
  <si>
    <t>Silvia Orozco Puerta</t>
  </si>
  <si>
    <t>silvia.orozco@antioquia.gov.co</t>
  </si>
  <si>
    <t>El Retiro</t>
  </si>
  <si>
    <t>Adición y prórroga al convenio  4600006546  cuyo objeto es Apoyar la Asistencia Tecnica Directa Rural, a traves de la cofinanciación para la contratación del personal idoneo para la prestación de este servicio según ordenanza 53 del 22 de diciembre de 2016, en el municipio de  Granada</t>
  </si>
  <si>
    <t>Granada</t>
  </si>
  <si>
    <t>Adición y prórroga al convenio  4600006522  cuyo objeto es Apoyar la Asistencia Tecnica Directa Rural, a traves de la cofinanciación para la contratación del personal idoneo para la prestación de este servicio según ordenanza 53 del 22 de diciembre de 2016, en el municipio de  San Vicente Ferrer</t>
  </si>
  <si>
    <t>San Vicente</t>
  </si>
  <si>
    <t>Adición y prórroga al convenio  4600006550  cuyo objeto es Apoyar la Asistencia Tecnica Directa Rural, a traves de la cofinanciación para la contratación del personal idoneo para la prestación de este servicio según ordenanza 53 del 22 de diciembre de 2016, en el municipio de  Abejorral</t>
  </si>
  <si>
    <t>Jesus Antonio Palacios Anaya</t>
  </si>
  <si>
    <t>jesus.palacios@antioquia.gov.co</t>
  </si>
  <si>
    <t>Abejorral</t>
  </si>
  <si>
    <t>Adición y prórroga al convenio  4600006521  cuyo objeto es Apoyar la Asistencia Tecnica Directa Rural, a traves de la cofinanciación para la contratación del personal idoneo para la prestación de este servicio según ordenanza 53 del 22 de diciembre de 2016, en el municipio de  Marinilla</t>
  </si>
  <si>
    <t>Marinilla</t>
  </si>
  <si>
    <t>Adición y prórroga al convenio  4600006529  cuyo objeto es Apoyar la Asistencia Tecnica Directa Rural, a traves de la cofinanciación para la contratación del personal idoneo para la prestación de este servicio según ordenanza 53 del 22 de diciembre de 2016, en el municipio de  El Peñol</t>
  </si>
  <si>
    <t xml:space="preserve">Juan Felipe Bedoya </t>
  </si>
  <si>
    <t>juan.bedoya@antioquia.gov.co</t>
  </si>
  <si>
    <t>El Peñol</t>
  </si>
  <si>
    <t>Adición y prórroga al convenio  4600006547  cuyo objeto es Apoyar la Asistencia Tecnica Directa Rural, a traves de la cofinanciación para la contratación del personal idoneo para la prestación de este servicio según ordenanza 53 del 22 de  diciembre de 2016, en el municipio de La Ceja</t>
  </si>
  <si>
    <t>Juan Felipe Bedoya</t>
  </si>
  <si>
    <t xml:space="preserve">La Ceja </t>
  </si>
  <si>
    <t>Adición y prórroga al convenio  4600006518  cuyo objeto es Apoyar la Asistencia Tecnica Directa Rural, a traves de la cofinanciación para la contratación del personal idóneo para la prestación de este servicio, según ordenanza 53 del 22 de diciembre de 2016, en el municipio de  Rionegro</t>
  </si>
  <si>
    <t>Rionegro</t>
  </si>
  <si>
    <t xml:space="preserve">San Luis </t>
  </si>
  <si>
    <t>Adición y prórroga al convenio  4600006520  cuyo objeto es Apoyar la Asistencia Tecnica Directa Rural, a traves de la cofinanciación para la contratación del personal idoneo para la prestación de este servicio según ordenanza 53 del 22 de diciembre de 2016, en el municipio de  San Carlos</t>
  </si>
  <si>
    <t>San Carlos</t>
  </si>
  <si>
    <t>Adición y prórroga al convenio  4600006527  cuyo objeto es Apoyar la Asistencia Tecnica Directa Rural, a traves de la cofinanciación para la contratación del personal idoneo para la prestación de este servicio según ordenanza 53 del 22 de diciembre de 2016, en el municipio de  El Santuario</t>
  </si>
  <si>
    <t>Jesús Antonio Palacio</t>
  </si>
  <si>
    <t>El Santuario</t>
  </si>
  <si>
    <t>ADICIÓN Y PRÓRROGA AL CONVENIO  4600006514  CUYO OBJETO ES APOYAR LA ASISTENCIA TÉCNICA DIRECTA RURAL, A TRAVÉS DE LA COFINANCIACIÓN PARA LA CONTRATACIÓN DEL PERSONAL IDÓNEO PARA LA PRESTACIÓN DE ESTE SERVICIO SEGÚN ORDENANZA 53 DEL 22 DE DICIEMBRE DE 2016. CODIGO DE NECESIDAD 19744. TERMINACION DE CONTRATO 24-04-2018.</t>
  </si>
  <si>
    <t>Jose Vicente Delgado</t>
  </si>
  <si>
    <t>jose.delgado@antioqua.gov.co</t>
  </si>
  <si>
    <t>Tarazá</t>
  </si>
  <si>
    <t>ADICIÓN Y PRÓRROGA AL CONVENIO  4600006496  CUYO OBJETO ES APOYAR LA ASISTENCIA TÉCNICA DIRECTA RURAL, A TRAVÉS DE LA COFINANCIACIÓN PARA LA CONTRATACIÓN DEL PERSONAL IDÓNEO PARA LA PRESTACIÓN DE ESTE SERVICIO SEGÚN ORDENANZA 53 DEL 22 DE DICIEMBRE DE 2016. CODIGO DE NECESIDAD 19732. TERMINACION DE CONTRATO 01-04-2018.CACERES</t>
  </si>
  <si>
    <t xml:space="preserve">Cáceres </t>
  </si>
  <si>
    <t>ADICIÓN Y PRÓRROGA AL CONVENIO  4600006495  CUYO OBJETO ES APOYAR LA ASISTENCIA TÉCNICA DIRECTA RURAL, A TRAVÉS DE LA COFINANCIACIÓN PARA LA CONTRATACIÓN DEL PERSONAL IDÓNEO PARA LA PRESTACIÓN DE ESTE SERVICIO SEGÚN ORDENANZA 53 DEL 22 DE DICIEMBRE DE 2016. CODIGO DE NECESIDAD 19731. TERMINACION DE CONTRATO 23-03-2018.CAUCASIA</t>
  </si>
  <si>
    <t>Caucasia</t>
  </si>
  <si>
    <t>ADICIÓN Y PRÓRROGA AL CONVENIO 4600006662 CUYO OBJETO ES "APOYAR LA ASISTENCIA TÉCNICA DIRECTA RURAL, A TRAVÉS DE LA COFINANCIACIÓN PARA LA CONTRATACIÓN DEL PERSONAL IDONEO PARA LA PRESTACIÓN DE ESTE SERVICIO SEGÚN ORDENANZA 53 DEL 22 DE DICIEMBRE DE 2016, MUNICIPIO DE EL BAGRE. CODIGO DE NECESIDAD 199836. VIGENCIA FUTURA 6000002381.- TERMINA  EL 25/04/2018.-</t>
  </si>
  <si>
    <t>Guillermo Toro</t>
  </si>
  <si>
    <t>guillermo.toro@antioquia.gov.co</t>
  </si>
  <si>
    <t>El Bagre</t>
  </si>
  <si>
    <t>ADICIÓN Y PRÓRROGA AL CONVENIO  4600006500  CUYO OBJETO ES APOYAR LA ASISTENCIA TÉCNICA DIRECTA RURAL, A TRAVÉS DE LA COFINANCIACIÓN PARA LA CONTRATACIÓN DEL PERSONAL IDÓNEO PARA LA PRESTACIÓN DE ESTE SERVICIO SEGÚN ORDENANZA 53 DEL 22 DE DICIEMBRE DE 2016. CODIGO DE NECESIDAD 19734. TERMINACION DE CONTRATO 24-04-2018.ZARAGOZA</t>
  </si>
  <si>
    <t>Zaragoza</t>
  </si>
  <si>
    <t>ADICIÓN Y PRÓRROGA AL CONVENIO  4600006570  CUYO OBJETO ES APOYAR LA ASISTENCIA TÉCNICA DIRECTA RURAL, A TRAVÉS DE LA COFINANCIACIÓN PARA LA CONTRATACIÓN DEL PERSONAL IDÓNEO PARA LA PRESTACIÓN DE ESTE SERVICIO SEGÚN ORDENANZA 53 DEL 22 DE DICIEMBRE DE 2016. MUNICIPIO ABRIAQUÍ. NECESIDAD 19781. TERMINACION DE CONTRATO 18-04-2018.</t>
  </si>
  <si>
    <t>Libardo Castrillón</t>
  </si>
  <si>
    <t>libardo.castrillon@antioquia.gov.co</t>
  </si>
  <si>
    <t>Abriaqui</t>
  </si>
  <si>
    <t>ADICIÓN Y PRÓRROGA AL CONVENIO 4600006574 CUYO OBJETO ES "APOYAR LA ASISTENCIA TÉCNICA DIRECTA RURAL, A TRAVÉS DE LA COFINANCIACIÓN PARA LA CONTRATACIÓN DEL PERSONAL IDONEO PARA LA PRESTACIÓN DE ESTE SERVICIO SEGÚN ORDENANZA 53 DEL 22 DE DICIEMBRE DE 2016, MUNICIPIO DE ANZA. CODIGO DE NECESIDAD 1919784. VIGENCIA FUTURA 6000002381.- TERMINA  EL 28/03/2018.-</t>
  </si>
  <si>
    <t>Leonardo García</t>
  </si>
  <si>
    <t>leonardo.garcia@antioquia.gov.co</t>
  </si>
  <si>
    <t>Anzá</t>
  </si>
  <si>
    <t>ADICIÓN Y PRÓRROGA AL CONVENIO  4600006571  CUYO OBJETO ES APOYAR LA ASISTENCIA TÉCNICA DIRECTA RURAL, A TRAVÉS DE LA COFINANCIACIÓN PARA LA CONTRATACIÓN DEL PERSONAL IDÓNEO PARA LA PRESTACIÓN DE ESTE SERVICIO SEGÚN ORDENANZA 53 DEL 22 DE DICIEMBRE DE 2016. MUNICIPIO DE ARMENIA. NECESIDAD 19782. TERMINACION DE CONTRATO 18-04-2018.</t>
  </si>
  <si>
    <t xml:space="preserve">Armenia </t>
  </si>
  <si>
    <t>ADICIÓN Y PRÓRROGA AL CONVENIO 460006573 CUYO OBJETO ES "APOYAR LA ASISTENCIA TÉCNICA DIRECTA RURAL, A TRAVÉS DE LA COFINANCIACIÓN PARA LA CONTRATACIÓN DEL PERSONAL IDONEO PARA LA PRESTACIÓN DE ESTE SERVICIO SEGÚN ORDENANZA 53 DEL 22 DE DICIEMBRE DE 2016, MUNICIPIO DE CAICEDO. CODIGO DE NECESIDAD 19783. VIGENCIA FUTURA 6000002381.- TERMINA  EL 15/04/2018.-</t>
  </si>
  <si>
    <t xml:space="preserve">Caicedo </t>
  </si>
  <si>
    <t>ADICIÓN Y PRÓRROGA AL CONVENIO 4600006560 CUYO OBJETO ES "APOYAR LA ASISTENCIA TÉCNICA DIRECTA RURAL, A TRAVÉS DE LA COFINANCIACIÓN PARA LA CONTRATACIÓN DEL PERSONAL IDONEO PARA LA PRESTACIÓN DE ESTE SERVICIO SEGÚN ORDENANZA 53 DEL 22 DE DICIEMBRE DE 2016, MUNICIPIO DE GIRALDO. CODIGO DE NECESIDAD 19773. VIGENCIA FUTURA 6000002381.- TERMINA  EL 15/04/2018.-</t>
  </si>
  <si>
    <t>Carlos Córdoba</t>
  </si>
  <si>
    <t>carlos.cordoba@antioquia.gov.co</t>
  </si>
  <si>
    <t>Giraldo</t>
  </si>
  <si>
    <t>ADICIÓN Y PRÓRROGA AL CONVENIO 4600006598 CUYO OBJETO ES "APOYAR LA ASISTENCIA TÉCNICA DIRECTA RURAL, A TRAVÉS DE LA COFINANCIACIÓN PARA LA CONTRATACIÓN DEL PERSONAL IDONEO PARA LA PRESTACIÓN DE ESTE SERVICIO SEGÚN ORDENANZA 53 DEL 22 DE DICIEMBRE DE 2016, MUNICIPIO DE HELICONIA. CODIGO DE NECESIDAD 19801. VIGENCIA FUTURA 6000002381.- TERMINA  EL 26/03/2018.-</t>
  </si>
  <si>
    <t>Heliconia</t>
  </si>
  <si>
    <t>ADICIÓN Y PRÓRROGA AL CONVENIO  4600006569  CUYO OBJETO ES APOYAR LA ASISTENCIA TÉCNICA DIRECTA RURAL, A TRAVÉS DE LA COFINANCIACIÓN PARA LA CONTRATACIÓN DEL PERSONAL IDÓNEO PARA LA PRESTACIÓN DE ESTE SERVICIO SEGÚN ORDENANZA 53 DEL 22 DE DICIEMBRE DE 2016. CODIGO DE NECESIDAD 19780. TERMINACION DE CONTRATO 13-04-2018.</t>
  </si>
  <si>
    <t>Olaya</t>
  </si>
  <si>
    <t>ADICIÓN Y PRÓRROGA AL CONVENIO  4600006561  CUYO OBJETO ES APOYAR LA ASISTENCIA TÉCNICA DIRECTA RURAL, A TRAVÉS DE LA COFINANCIACIÓN PARA LA CONTRATACIÓN DEL PERSONAL IDÓNEO PARA LA PRESTACIÓN DE ESTE SERVICIO SEGÚN ORDENANZA 53 DEL 22 DE DICIEMBRE DE 2016. CODIGO DE NECESIDAD 19774. TERMINACION DE CONTRATO 18-04-2018.</t>
  </si>
  <si>
    <t>Peque</t>
  </si>
  <si>
    <t>ADICIÓN Y PRÓRROGA AL CONVENIO  4600006557  CUYO OBJETO ES APOYAR LA ASISTENCIA TÉCNICA DIRECTA RURAL, A TRAVÉS DE LA COFINANCIACIÓN PARA LA CONTRATACIÓN DEL PERSONAL IDÓNEO PARA LA PRESTACIÓN DE ESTE SERVICIO SEGÚN ORDENANZA 53 DEL 22 DE DICIEMBRE DE 2016. MUNICIPIO SABANALARGA. NECESIDAD 19770. TERMINACION DE CONTRATO 02-05-2018.</t>
  </si>
  <si>
    <t>Sabanalarga</t>
  </si>
  <si>
    <t>ADICIÓN Y PRÓRROGA AL CONVENIO 4600006565 CUYO OBJETO ES "APOYAR LA ASISTENCIA TÉCNICA DIRECTA RURAL, A TRAVÉS DE LA COFINANCIACIÓN PARA LA CONTRATACIÓN DEL PERSONAL IDONEO PARA LA PRESTACIÓN DE ESTE SERVICIO SEGÚN ORDENANZA 53 DEL 22 DE DICIEMBRE DE 2016, MUNICIPIO DE SANTA FE DE ANTIOQUIA. CODIGO DE NECESIDAD 19777. VIGENCIA FUTURA 6000002381.- TERMINA  EL 10/04/2018.-</t>
  </si>
  <si>
    <t>Santa Fe de Antioquia</t>
  </si>
  <si>
    <t>ADICIÓN Y PRÓRROGA AL CONVENIO 4600006575 CUYO OBJETO ES "APOYAR LA ASISTENCIA TÉCNICA DIRECTA RURAL, A TRAVÉS DE LA COFINANCIACIÓN PARA LA CONTRATACIÓN DEL PERSONAL IDONEO PARA LA PRESTACIÓN DE ESTE SERVICIO SEGÚN ORDENANZA 53 DEL 22 DE DICIEMBRE DE 2016, MUNICIPIO DE SOPETRÁN. CODIGO DE NECESIDAD 19785. VIGENCIA FUTURA 6000002381.- TERMINA  EL 19/04/2018.-</t>
  </si>
  <si>
    <t>Sopetrán</t>
  </si>
  <si>
    <t>ADICIÓN Y PRÓRROGA AL CONVENIO  4600006568  CUYO OBJETO ES APOYAR LA ASISTENCIA TÉCNICA DIRECTA RURAL, A TRAVÉS DE LA COFINANCIACIÓN PARA LA CONTRATACIÓN DEL PERSONAL IDÓNEO PARA LA PRESTACIÓN DE ESTE SERVICIO SEGÚN ORDENANZA 53 DEL 22 DE DICIEMBRE DE 2016. CODIGO DE NECESIDAD 19779. TERMINACION DE CONTRATO 28-07-2018.URAMITA</t>
  </si>
  <si>
    <t>Uramita</t>
  </si>
  <si>
    <t>ADICIÓN Y PRÓRROGA AL CONVENIO 4600006614 CUYO OBJETO ES "APOYAR LA ASISTENCIA TÉCNICA DIRECTA RURAL, A TRAVÉS DE LA COFINANCIACIÓN PARA LA CONTRATACIÓN DEL PERSONAL IDONEO PARA LA PRESTACIÓN DE ESTE SERVICIO SEGÚN ORDENANZA 53 DEL 22 DE DICIEMBRE DE 2016, MUNICIPIO DE HISPANIA. CODIGO DE NECESIDAD 19815. VIGENCIA FUTURA 6000002381.- TERMINA  EL 13/04/2018.-</t>
  </si>
  <si>
    <t>Nataly Restrepo</t>
  </si>
  <si>
    <t>nataly.restrepo@antioquia.gov.co</t>
  </si>
  <si>
    <t>Hispania</t>
  </si>
  <si>
    <t>ADICIÓN Y PRÓRROGA AL CONVENIO 4600006613 CUYO OBJETO ES "APOYAR LA ASISTENCIA TÉCNICA DIRECTA RURAL, A TRAVÉS DE LA COFINANCIACIÓN PARA LA CONTRATACIÓN DEL PERSONAL IDONEO PARA LA PRESTACIÓN DE ESTE SERVICIO SEGÚN ORDENANZA 53 DEL 22 DE DICIEMBRE DE 2016, MUNICIPIO DE BETANIA. CODIGO DE NECESIDAD 19814. VIGENCIA FUTURA 6000002381.- TERMINA  EL 09/04/2018.-</t>
  </si>
  <si>
    <t>Betania</t>
  </si>
  <si>
    <t>ADICIÓN Y PRÓRROGA AL CONVENIO 4600006623 CUYO OBJETO ES "APOYAR LA ASISTENCIA TÉCNICA DIRECTA RURAL, A TRAVÉS DE LA COFINANCIACIÓN PARA LA CONTRATACIÓN DEL PERSONAL IDONEO PARA LA PRESTACIÓN DE ESTE SERVICIO SEGÚN ORDENANZA 53 DEL 22 DE DICIEMBRE DE 2016, MUNICIPIO DE JARDIN. CODIGO DE NECESIDAD 19822. VIGENCIA FUTURA 6000002381.- TERMINA  EL 19/03/2018.-</t>
  </si>
  <si>
    <t>Jardín</t>
  </si>
  <si>
    <t>Venecia</t>
  </si>
  <si>
    <t>ADICIÓN Y PRÓRROGA AL CONVENIO 4600006620 CUYO OBJETO ES "APOYAR LA ASISTENCIA TÉCNICA DIRECTA RURAL, A TRAVÉS DE LA COFINANCIACIÓN PARA LA CONTRATACIÓN DEL PERSONAL IDONEO PARA LA PRESTACIÓN DE ESTE SERVICIO SEGÚN ORDENANZA 53 DEL 22 DE DICIEMBRE DE 2016, MUNICIPIO DE SANTA BARBARA. CODIGO DE NECESIDAD 19820. VIGENCIA FUTURA 6000002381.- TERMINA  EL 11/04/2018.-</t>
  </si>
  <si>
    <t>Santa Bárbara</t>
  </si>
  <si>
    <t>ADICIÓN Y PRÓRROGA AL CONVENIO 4600006618 CUYO OBJETO ES "APOYAR LA ASISTENCIA TÉCNICA DIRECTA RURAL, A TRAVÉS DE LA COFINANCIACIÓN PARA LA CONTRATACIÓN DEL PERSONAL IDONEO PARA LA PRESTACIÓN DE ESTE SERVICIO SEGÚN ORDENANZA 53 DEL 22 DE DICIEMBRE DE 2016, MUNICIPIO DE MONTEBELLO. CODIGO DE NECESIDAD 19818. VIGENCIA FUTURA 6000002381.- TERMINA  EL 05/04/2018.-</t>
  </si>
  <si>
    <t>Montebello</t>
  </si>
  <si>
    <t>ADICIÓN Y PRÓRROGA AL CONVENIO 4600006580 CUYO OBJETO ES "APOYAR LA ASISTENCIA TÉCNICA DIRECTA RURAL, A TRAVÉS DE LA COFINANCIACIÓN PARA LA CONTRATACIÓN DEL PERSONAL IDONEO PARA LA PRESTACIÓN DE ESTE SERVICIO SEGÚN ORDENANZA 53 DEL 22 DE DICIEMBRE DE 2016, MUNICIPIO DE SALGAR CODIGO DE NECESIDAD 19789. VIGENCIA FUTURA 6000002381.- TERMINA  EL 03/04/2018.-</t>
  </si>
  <si>
    <t>Juan Carlos Montoya</t>
  </si>
  <si>
    <t>juan.montoya@antioquia.gov.co</t>
  </si>
  <si>
    <t>Salgar</t>
  </si>
  <si>
    <t>ADICIÓN Y PRÓRROGA AL CONVENIO 4600006644 CUYO OBJETO ES "APOYAR LA ASISTENCIA TÉCNICA DIRECTA RURAL, A TRAVÉS DE LA COFINANCIACIÓN PARA LA CONTRATACIÓN DEL PERSONAL IDONEO PARA LA PRESTACIÓN DE ESTE SERVICIO SEGÚN ORDENANZA 53 DEL 22 DE DICIEMBRE DE 2016, MUNICIPIO DE ANDES. CODIGO DE NECESIDAD 19835. VIGENCIA FUTURA 6000002381.- TERMINA  EL 02/04/2018.-</t>
  </si>
  <si>
    <t>Andes</t>
  </si>
  <si>
    <t>ADICIÓN Y PRÓRROGA AL CONVENIO 4600006583 CUYO OBJETO ES "APOYAR LA ASISTENCIA TÉCNICA DIRECTA RURAL, A TRAVÉS DE LA COFINANCIACIÓN PARA LA CONTRATACIÓN DEL PERSONAL IDONEO PARA LA PRESTACIÓN DE ESTE SERVICIO SEGÚN ORDENANZA 53 DEL 22 DE DICIEMBRE DE 2016, MUNICIPIO DE ANGELÓPOLIS. CODIGO DE NECESIDAD 19791. VIGENCIA FUTURA 6000002381.- TERMINA  EL 24/03/2018.-</t>
  </si>
  <si>
    <t>Angelópolis</t>
  </si>
  <si>
    <t>ADICIÓN Y PRÓRROGA AL CONVENIO 4600006578 CUYO OBJETO ES "APOYAR LA ASISTENCIA TÉCNICA DIRECTA RURAL, A TRAVÉS DE LA COFINANCIACIÓN PARA LA CONTRATACIÓN DEL PERSONAL IDONEO PARA LA PRESTACIÓN DE ESTE SERVICIO SEGÚN ORDENANZA 53 DEL 22 DE DICIEMBRE DE 2016, MUNICIPIO DE URRAO. CODIGO DE NECESIDAD 19787. VIGENCIA FUTURA 6000002381.- TERMINA  EL 26/02/2018.-</t>
  </si>
  <si>
    <t>Urrao</t>
  </si>
  <si>
    <t xml:space="preserve">ADICIÓN Y PRÓRROGA AL CONVENIO 4600006584 CUYO OBJETO ES "APOYAR LA ASISTENCIA TÉCNICA DIRECTA RURAL, A TRAVÉS DE LA COFINANCIACIÓN PARA LA CONTRATACIÓN DEL PERSONAL IDONEO PARA LA PRESTACIÓN DE ESTE SERVICIO SEGÚN ORDENANZA 53 DEL 22 DE DICIEMBRE DE 2016, MUNICIPIO DE AMAGA. CODIGO DE NECESIDAD 19792 VIGENCIA FUTURA 6000002381.- TERMINA  EL </t>
  </si>
  <si>
    <t>Amagá</t>
  </si>
  <si>
    <t>ADICIÓN Y PRÓRROGA AL CONVENIO 4600006577 CUYO OBJETO ES "APOYAR LA ASISTENCIA TÉCNICA DIRECTA RURAL, A TRAVÉS DE LA COFINANCIACIÓN PARA LA CONTRATACIÓN DEL PERSONAL IDONEO PARA LA PRESTACIÓN DE ESTE SERVICIO SEGÚN ORDENANZA 53 DEL 22 DE DICIEMBRE DE 2016, MUNICIPIO DE FREDONIA. CODIGO DE NECESIDAD 19786. VIGENCIA FUTURA 6000002381.- TERMINA  EL 13/03/2018.-</t>
  </si>
  <si>
    <t>Fredonia</t>
  </si>
  <si>
    <t>ADICIÓN Y PRÓRROGA AL CONVENIO  4600006579  CUYO OBJETO ES APOYAR LA ASISTENCIA TÉCNICA DIRECTA RURAL, A TRAVÉS DE LA COFINANCIACIÓN PARA LA CONTRATACIÓN DEL PERSONAL IDÓNEO PARA LA PRESTACIÓN DE ESTE SERVICIO SEGÚN ORDENANZA 53 DEL 22 DE DICIEMBRE DE 2016. MUNICIPIO DE TITIRIBÍ. NECESIDAD 19788. TERMINACION DE CONTRATO 08-04-2018.</t>
  </si>
  <si>
    <t>Titiribí</t>
  </si>
  <si>
    <t>ADICIÓN Y PRÓRROGA AL CONVENIO 4600006608. CUYO OBJETO ES "APOYAR LA ASISTENCIA TÉCNICA DIRECTA RURAL, A TRAVÉS DE LA COFINANCIACIÓN PARA LA CONTRATACIÓN DEL PERSONAL IDONEO PARA LA PRESTACIÓN DE ESTE SERVICIO SEGÚN ORDENANZA 53 DEL 22 DE DICIEMBRE DE 2016, MUNICIPIO DE TARSO. CODIGO DE NECESIDAD 19810. VIGENCIA FUTURA 6000002381.- TERMINA  EL 19/04/2018.</t>
  </si>
  <si>
    <t>Wilson Villa Valderrama</t>
  </si>
  <si>
    <t>wilson.villa@antioquia.gov.co</t>
  </si>
  <si>
    <t>Tarso</t>
  </si>
  <si>
    <t>ADICIÓN Y PRÓRROGA AL CONVENIO 4600006615 CUYO OBJETO ES "APOYAR LA ASISTENCIA TÉCNICA DIRECTA RURAL, A TRAVÉS DE LA COFINANCIACIÓN PARA LA CONTRATACIÓN DEL PERSONAL IDONEO PARA LA PRESTACIÓN DE ESTE SERVICIO SEGÚN ORDENANZA 53 DEL 22 DE DICIEMBRE DE 2016, MUNICIPIO DE PUEBLORRICO. CODIGO DE NECESIDAD 19816. VIGENCIA FUTURA 6000002381.- TERMINA  EL 14/04/2018.-</t>
  </si>
  <si>
    <t>Pueblorrico</t>
  </si>
  <si>
    <t>ADICIÓN Y PRÓRROGA AL CONVENIO 4600006616 CUYO OBJETO ES "APOYAR LA ASISTENCIA TÉCNICA DIRECTA RURAL, A TRAVÉS DE LA COFINANCIACIÓN PARA LA CONTRATACIÓN DEL PERSONAL IDONEO PARA LA PRESTACIÓN DE ESTE SERVICIO SEGÚN ORDENANZA 53 DEL 22 DE DICIEMBRE DE 2016, MUNICIPIO DE BETULIA,  CODIGO DE NECESIDAD 19817. VIGENCIA FUTURA 6000002381.- TERMINA  EL 14/04/2018.-</t>
  </si>
  <si>
    <t>Betulia</t>
  </si>
  <si>
    <t>ADICIÓN Y PRÓRROGA AL CONVENIO 4600006619 CUYO OBJETO ES "APOYAR LA ASISTENCIA TÉCNICA DIRECTA RURAL, A TRAVÉS DE LA COFINANCIACIÓN PARA LA CONTRATACIÓN DEL PERSONAL IDONEO PARA LA PRESTACIÓN DE ESTE SERVICIO SEGÚN ORDENANZA 53 DEL 22 DE DICIEMBRE DE 2016, MUNICIPIO DE CONCORDIA. CODIGO DE NECESIDAD 19819. VIGENCIA FUTURA 6000002381.- TERMINA  EL 30/03/2018</t>
  </si>
  <si>
    <t>Concordia</t>
  </si>
  <si>
    <t>“Mejoramiento de las condiciones higiénicas y de calidad de la panela pulverizada, a través de la dotación de implementos en acero inoxidable para 40 trapiches comunitarios de 200 familias paneleras de la asociación de productores de panela Asopaco del municipio de Cocorná -Antioquia”</t>
  </si>
  <si>
    <t>Gloria Bbiana Escobar</t>
  </si>
  <si>
    <t>3838824</t>
  </si>
  <si>
    <t>gloria.bibiana@antioquia.gov.co</t>
  </si>
  <si>
    <t>Cocorna</t>
  </si>
  <si>
    <t>Gloria Bibiana Escobar</t>
  </si>
  <si>
    <t>ADICIÓN  AL CONVENIO  4600006508  CUYO OBJETO ES APOYAR LA ASISTENCIA TÉCNICA DIRECTA RURAL, A TRAVÉS DE LA COFINANCIACIÓN PARA LA CONTRATACIÓN DEL PERSONAL IDÓNEO PARA LA PRESTACIÓN DE ESTE SERVICIO SEGÚN ORDENANZA 53 DEL 22 DE DICIEMBRE DE 2016. CODIGO DE NECESIDAD 19740. TERMINACION DE CONTRATO 14-04-2018.PUERTO BERRIO</t>
  </si>
  <si>
    <t>Paula Andrea Trujillo Ruiz</t>
  </si>
  <si>
    <t>paula.trujillo@antioquia.gov.co</t>
  </si>
  <si>
    <t xml:space="preserve">Puerto Berrío </t>
  </si>
  <si>
    <t>ADICIÓN  AL CONVENIO  4600006491  CUYO OBJETO ES APOYAR LA ASISTENCIA TECNICA DIRECTA RURAL, A TRAVES DE LA COFINANCIACIÓN PARA LA CONTRATACIÓN DEL PERSONAL IDONEO PARA LA PRESTACIÓN DE ESTE SERVICIO SEGÚN ORDENANZA 53 DEL 22 DE DICIEMBRE DE 2017, CODIGO NECESIDAD 19726. TERMINACION DE CONTRATO 14-04-2018. VF 6000002382</t>
  </si>
  <si>
    <t>Maceo</t>
  </si>
  <si>
    <t>ADICIÓN AL CONVENIO 4600006639 CUYO OBJETO ES "APOYAR LA ASISTENCIA TÉCNICA DIRECTA RURAL, A TRAVÉS DE LA COFINANCIACIÓN PARA LA CONTRATACIÓN DEL PERSONAL IDONEO PARA LA PRESTACIÓN DE ESTE SERVICIO SEGÚN ORDENANZA 53 DEL 22 DE DICIEMBRE DE 2016, MUNICIPIO DE GIRARDOTA. CODIGO DE NECESIDAD 19832. VIGENCIA FUTURA 6000002382.- TERMINA  EL 12/04/2018.</t>
  </si>
  <si>
    <t>Girardota</t>
  </si>
  <si>
    <t>ADICIÓN  AL CONVENIO 4600006633 CUYO OBJETO ES "APOYAR LA ASISTENCIA TÉCNICA DIRECTA RURAL, A TRAVÉS DE LA COFINANCIACIÓN PARA LA CONTRATACIÓN DEL PERSONAL IDONEO PARA LA PRESTACIÓN DE ESTE SERVICIO SEGÚN ORDENANZA 53 DEL 22 DE DICIEMBRE DE 2016, MUNICIPIO DE ANORI. CODIGO DE NECESIDAD 19826. VIGENCIA FUTURA 6000002382.- TERMINA  EL 14/04/2018.-ASISTENCIA TECNICA ANORI</t>
  </si>
  <si>
    <t>Anorí</t>
  </si>
  <si>
    <t xml:space="preserve">ADICIÓN AL CONVENIO 4600006632 CUYO OBJETO ES "APOYAR LA ASISTENCIA TÉCNICA DIRECTA RURAL, A TRAVÉS DE LA COFINANCIACIÓN PARA LA CONTRATACIÓN DEL PERSONAL IDONEO PARA LA PRESTACIÓN DE ESTE SERVICIO SEGÚN ORDENANZA 53 DEL 22 DE DICIEMBRE DE 2016, MUNICIPIO DE CISNEROS. CODIGO DE NECESIDAD 19837. VIGENCIA FUTURA 6000002382.- TERMINA  EL 03/05/2018.-
</t>
  </si>
  <si>
    <t>Cisneros</t>
  </si>
  <si>
    <t>ADICIÓN Y PRÓRROGA AL CONVENIO 4600006629 CUYO OBJETO ES "APOYAR LA ASISTENCIA TÉCNICA DIRECTA RURAL, A TRAVÉS DE LA COFINANCIACIÓN PARA LA CONTRATACIÓN DEL PERSONAL IDONEO PARA LA PRESTACIÓN DE ESTE SERVICIO SEGÚN ORDENANZA 53 DEL 22 DE DICIEMBRE DE 2016, MUNICIPIO DE SAN ROQUE. CODIGO DE NECESIDAD 19824. VIGENCIA FUTURA 6000002382.- TERMINA  EL 18/04/2018.-</t>
  </si>
  <si>
    <t>San Roque</t>
  </si>
  <si>
    <t>ADICIÓN Y PRÓRROGA AL CONVENIO 4600006631  CUYO OBJETO ES "APOYAR LA ASISTENCIA TÉCNICA DIRECTA RURAL, A TRAVÉS DE LA COFINANCIACIÓN PARA LA CONTRATACIÓN DEL PERSONAL IDONEO PARA LA PRESTACIÓN DE ESTE SERVICIO SEGÚN ORDENANZA 53 DEL 22 DE DICIEMBRE DE 2016, MUNICIPIO DE REMEDIOS. CODIGO DE NECESIDAD 19837. VIGENCIA FUTURA 6000002382.- TERMINA  EL 19/04/2018.-</t>
  </si>
  <si>
    <t>Remedios</t>
  </si>
  <si>
    <t>ADICIÓN AL CONVENIO 4600006638 CUYO OBJETO ES "APOYAR LA ASISTENCIA TÉCNICA DIRECTA RURAL, A TRAVÉS DE LA COFINANCIACIÓN PARA LA CONTRATACIÓN DEL PERSONAL IDONEO PARA LA PRESTACIÓN DE ESTE SERVICIO SEGÚN ORDENANZA 53 DEL 22 DE DICIEMBRE DE 2016, MUNICIPIO DE SEGOVIA. CODIGO DE NECESIDAD 19831. VIGENCIA FUTURA 6000002382.- TERMINA  EL 16/05/2018.-</t>
  </si>
  <si>
    <t>Segovia</t>
  </si>
  <si>
    <t>ADICIÓN AL CONVENIO  4600006513  CUYO OBJETO ES APOYAR LA ASISTENCIA TÉCNICA DIRECTA RURAL, A TRAVÉS DE LA COFINANCIACIÓN PARA LA CONTRATACIÓN DEL PERSONAL IDÓNEO PARA LA PRESTACIÓN DE ESTE SERVICIO SEGÚN ORDENANZA 53 DEL 22 DE DICIEMBRE DE 2016. CODIGO DE NECESIDAD 19843. TERMINACION DE CONTRATO 08-05-2018.NECOCLI</t>
  </si>
  <si>
    <t>Necocli</t>
  </si>
  <si>
    <t>ADICIÓN Y PRÓRROGA AL CONVENIO 4600006597 CUYO OBJETO ES "APOYAR LA ASISTENCIA TÉCNICA DIRECTA RURAL, A TRAVÉS DE LA COFINANCIACIÓN PARA LA CONTRATACIÓN DEL PERSONAL IDONEO PARA LA PRESTACIÓN DE ESTE SERVICIO SEGÚN ORDENANZA 53 DEL 22 DE DICIEMBRE DE 2016, MUNICIPIO DE YARUMAL. CODIGO DE NECESIDAD 19800. VIGENCIA FUTURA 6000002382.- TERMINA  EL 13/04/2018.-</t>
  </si>
  <si>
    <t>Yarumal</t>
  </si>
  <si>
    <t>ADICIÓN AL CONVENIO 4600006605 CUYO OBJETO ES "APOYAR LA ASISTENCIA TÉCNICA DIRECTA RURAL, A TRAVÉS DE LA COFINANCIACIÓN PARA LA CONTRATACIÓN DEL PERSONAL IDONEO PARA LA PRESTACIÓN DE ESTE SERVICIO SEGÚN ORDENANZA 53 DEL 22 DE DICIEMBRE DE 2016, MUNICIPIO DE BELMIRA. CODIGO DE NECESIDAD 19807. VIGENCIA FUTURA 6000002382.- TERMINA  EL 18/04/2018.-</t>
  </si>
  <si>
    <t>Jaime Efrain Fernandez Londoño</t>
  </si>
  <si>
    <t>jaime.fernandez@antioquia.gov.co</t>
  </si>
  <si>
    <t xml:space="preserve">Belmira </t>
  </si>
  <si>
    <t>ADICIÓN Y PRÓRROGA AL CONVENIO  4600006601  CUYO OBJETO ES APOYAR LA ASISTENCIA TÉCNICA DIRECTA RURAL, A TRAVÉS DE LA COFINANCIACIÓN PARA LA CONTRATACIÓN DEL PERSONAL IDÓNEO PARA LA PRESTACIÓN DE ESTE SERVICIO SEGÚN ORDENANZA 53 DEL 22 DE DICIEMBRE DE 2016. SAN JOSÉ DE LA MONTAÑA. NECESIDAD 19803. TERMINACION DE CONTRATO 14-04-2018.</t>
  </si>
  <si>
    <t>San José de la Montaña</t>
  </si>
  <si>
    <t>ADICIÓN  AL CONVENIO 4600006600 CUYO OBJETO ES "APOYAR LA ASISTENCIA TÉCNICA DIRECTA RURAL, A TRAVÉS DE LA COFINANCIACIÓN PARA LA CONTRATACIÓN DEL PERSONAL IDONEO PARA LA PRESTACIÓN DE ESTE SERVICIO SEGÚN ORDENANZA 53 DEL 22 DE DICIEMBRE DE 2016, MUNICIPIO DE VALDIVIA. CODIGO DE NECESIDAD 19802. VIGENCIA FUTURA 6000002381.- TERMINA  EL 31/03/2018.-</t>
  </si>
  <si>
    <t>Valdivia</t>
  </si>
  <si>
    <t xml:space="preserve">ADICIÓN  AL CONVENIO 4600006591 CUYO OBJETO ES "APOYAR LA ASISTENCIA TÉCNICA DIRECTA RURAL, A TRAVÉS DE LA COFINANCIACIÓN PARA LA CONTRATACIÓN DEL PERSONAL IDONEO PARA LA PRESTACIÓN DE ESTE SERVICIO SEGÚN ORDENANZA 53 DEL 22 DE DICIEMBRE DE 2016, MUNICIPIO DE GÓMEZ PLATA. CODIGO DE NECESIDAD 19796. VIGENCIA FUTURA 6000002382.- TERMINA  </t>
  </si>
  <si>
    <t>Gómez Plata</t>
  </si>
  <si>
    <t>Adición y prórroga al convenio  4600006543  cuyo objeto es Apoyar la Asistencia Tecnica Directa Rural, a traves de la cofinanciación para la contratación del personal idoneo para la prestación de este servicio según ordenanza 53 del 22 de diciembre de 2016, en el municipio de  Nariño</t>
  </si>
  <si>
    <t xml:space="preserve">Nariño </t>
  </si>
  <si>
    <t>Adición y prórroga al convenio  4600006553  cuyo objeto es Apoyar la Asistencia Tecnica Directa Rural, a traves de la cofinanciación para la contratación del personal idoneo para la prestación de este servicio según ordenanza 53 del 22 de diciembre de 2016, en el municipio de  El Carmen de Viboral</t>
  </si>
  <si>
    <t xml:space="preserve">El Carmen de Viboral </t>
  </si>
  <si>
    <t>Adición y prórroga al convenio  4600006542  cuyo objeto es Apoyar la Asistencia Tecnica Directa Rural, a traves de la cofinanciación para la contratación del personal idoneo para la prestación de este servicio según ordenanza 53 del 22 de diciembre de 2016, en el municipio de  Cocorná</t>
  </si>
  <si>
    <t>Cocorná</t>
  </si>
  <si>
    <t>Adición  al convenio  4600006554  cuyo objeto es Apoyar la Asistencia Tecnica Directa Rural, a traves de la cofinanciación para la contratación del personal idoneo para la prestación de este servicio según ordenanza 53 del 22 de diciembre de 2016, en el municipio de  Concepción</t>
  </si>
  <si>
    <t>Concepción</t>
  </si>
  <si>
    <t>Adición al convenio  4600006528  cuyo objeto es Apoyar la Asistencia Tecnica Directa Rural, a traves de la cofinanciación para la contratación del personal idoneo para la prestación de este servicio según ordenanza 53 del 22 de diciembre de 2016, en el municipio de  San Francisco</t>
  </si>
  <si>
    <t>San Francisco</t>
  </si>
  <si>
    <t>Adición al convenio  4600006544  cuyo objeto es Apoyar la Asistencia Tecnica Directa Rural, a traves de la cofinanciación para la contratación del personal idoneo para la prestación de este servicio según ordenanza 53 del 22 de diciembre de 2016, en el municipio de  Sonsón</t>
  </si>
  <si>
    <t>Sonsón</t>
  </si>
  <si>
    <t>Adición  al convenio  4600006517  cuyo objeto es Apoyar la Asistencia Tecnica Directa Rural, a traves de la cofinanciación para la contratación del personal idoneo para la prestación de este servicio según ordenanza 53 del 22 de diciembre de 2016, en el municipio de  Alejandria</t>
  </si>
  <si>
    <t>Alejandría</t>
  </si>
  <si>
    <t>Adición al convenio  4600006517  cuyo objeto es Apoyar la Asistencia Tecnica Directa Rural, a traves de la cofinanciación para la contratación del personal idoneo para la prestación de este servicio según ordenanza 53 del 22 de diciembre de 2016, en el municipio de  Alejandria</t>
  </si>
  <si>
    <t>Juan Felipe Bedoya Klais</t>
  </si>
  <si>
    <t xml:space="preserve">Guatape </t>
  </si>
  <si>
    <t>Adición  al convenio  4600006519  cuyo objeto es Apoyar la Asistencia Tecnica Directa Rural, a traves de la cofinanciación para la contratación del personal idoneo para la prestación de este servicio según ordenanza 53 del 22 de diciembre de 2016, en el municipio de  La Unión</t>
  </si>
  <si>
    <t>Jesus Anibal Zapata</t>
  </si>
  <si>
    <t xml:space="preserve">La Unión </t>
  </si>
  <si>
    <t>Adición al convenio  4600006551  cuyo objeto es Apoyar la Asistencia Tecnica Directa Rural, a traves de la cofinanciación para la contratación del personal idoneo para la prestación de este servicio según ordenanza 53 del 22 de diciembre de 2016, en el municipio de  San Rafael</t>
  </si>
  <si>
    <t xml:space="preserve">San Rafael </t>
  </si>
  <si>
    <t>ADICIÓN  AL CONVENIO  4600006498  CUYO OBJETO ES APOYAR LA ASISTENCIA TÉCNICA DIRECTA RURAL, A TRAVÉS DE LA COFINANCIACIÓN PARA LA CONTRATACIÓN DEL PERSONAL IDÓNEO PARA LA PRESTACIÓN DE ESTE SERVICIO SEGÚN ORDENANZA 53 DEL 22 DE DICIEMBRE DE 2016. CODIGO DE NECESIDAD 19733. TERMINACION DE CONTRATO 24-04-2018.</t>
  </si>
  <si>
    <t>gullermo.toro@antioquia.gov.co</t>
  </si>
  <si>
    <t>Nechí</t>
  </si>
  <si>
    <t>ADICIÓN AL CONVENIO 4600006572 CUYO OBJETO ES "APOYAR LA ASISTENCIA TÉCNICA DIRECTA RURAL, A TRAVÉS DE LA COFINANCIACIÓN PARA LA CONTRATACIÓN DEL PERSONAL IDONEO PARA LA PRESTACIÓN DE ESTE SERVICIO SEGÚN ORDENANZA 53 DEL 22 DE DICIEMBRE DE 2016, MUNICIPIO DE BURITICÁ. CODIGO DE NECESIDAD 19844. VIGENCIA FUTURA 6000002382.- TERMINA  EL 14/04/2018.-</t>
  </si>
  <si>
    <t>Buriticá</t>
  </si>
  <si>
    <t xml:space="preserve">ADICIÓN  AL CONVENIO 4600006558 CUYO OBJETO ES "APOYAR LA ASISTENCIA TÉCNICA DIRECTA RURAL, A TRAVÉS DE LA COFINANCIACIÓN PARA LA CONTRATACIÓN DEL PERSONAL IDONEO PARA LA PRESTACIÓN DE ESTE SERVICIO SEGÚN ORDENANZA 53 DEL 22 DE DICIEMBRE DE 2016, MUNICIPIO DE CAÑASGORDAS. CODIGO DE NECESIDAD 19771. VIGENCIA FUTURA 6000002382.- </t>
  </si>
  <si>
    <t xml:space="preserve">Cañasgordas </t>
  </si>
  <si>
    <t>ADICIÓN  AL CONVENIO  4600006562  CUYO OBJETO ES APOYAR LA ASISTENCIA TÉCNICA DIRECTA RURAL, A TRAVÉS DE LA COFINANCIACIÓN PARA LA CONTRATACIÓN DEL PERSONAL IDÓNEO PARA LA PRESTACIÓN DE ESTE SERVICIO SEGÚN ORDENANZA 53 DEL 22 DE DICIEMBRE DE 2016. MUNICIPIO DE DABEIBA. CODIGO DE NECESIDAD 19775. TERMINACION DE CONTRATO 15-04-2018.</t>
  </si>
  <si>
    <t xml:space="preserve">Dabeiba </t>
  </si>
  <si>
    <t>ADICIÓN AL CONVENIO  4600006566  CUYO OBJETO ES APOYAR LA ASISTENCIA TÉCNICA DIRECTA RURAL, A TRAVÉS DE LA COFINANCIACIÓN PARA LA CONTRATACIÓN DEL PERSONAL IDÓNEO PARA LA PRESTACIÓN DE ESTE SERVICIO SEGÚN ORDENANZA 53 DEL 22 DE DICIEMBRE DE 2016. CODIGO DE NECESIDAD 19778. TERMINACION DE CONTRATO 12-04-2018.EBEJICO</t>
  </si>
  <si>
    <t xml:space="preserve">Ebejico </t>
  </si>
  <si>
    <t xml:space="preserve">ADICIÓN  AL CONVENIO 4600006559 CUYO OBJETO ES "APOYAR LA ASISTENCIA TÉCNICA DIRECTA RURAL, A TRAVÉS DE LA COFINANCIACIÓN PARA LA CONTRATACIÓN DEL PERSONAL IDONEO PARA LA PRESTACIÓN DE ESTE SERVICIO SEGÚN ORDENANZA 53 DEL 22 DE DICIEMBRE DE 2016, MUNICIPIO DE FRONTINO. CODIGO DE NECESIDAD 19772. VIGENCIA FUTURA 6000002382.- TERMINA  EL </t>
  </si>
  <si>
    <t>Frontino</t>
  </si>
  <si>
    <t>ADICIÓN    4600006556 CUYO OBJETO ES APOYAR LA ASISTENCIA TÉCNICA DIRECTA RURAL, A TRAVÉS DE LA COFINANCIACIÓN PARA LA CONTRATACIÓN DEL PERSONAL IDÓNEO PARA LA PRESTACIÓN DE ESTE SERVICIO SEGÚN ORDENANZA 53 DEL 22 DE DICIEMBRE DE 2016. CODIGO DE NECESIDAD 19769. TERMINACION DE CONTRATO 14-06-2018.LIBORINA</t>
  </si>
  <si>
    <t>Liborina</t>
  </si>
  <si>
    <t>Ciudad Bolívar</t>
  </si>
  <si>
    <t>ADICIÓN  AL CONVENIO 4600006609 CUYO OBJETO ES "APOYAR LA ASISTENCIA TÉCNICA DIRECTA RURAL, A TRAVÉS DE LA COFINANCIACIÓN PARA LA CONTRATACIÓN DEL PERSONAL IDONEO PARA LA PRESTACIÓN DE ESTE SERVICIO SEGÚN ORDENANZA 53 DEL 22 DE DICIEMBRE DE 2016, MUNICIPIO DE CARAMANTA. CODIGO DE NECESIDAD 19811. VIGENCIA FUTURA 6000002382.- TERMINA  EL 10/04/2018.-</t>
  </si>
  <si>
    <t>Caramanta</t>
  </si>
  <si>
    <t>ADICIÓN AL CONVENIO 4600006610 CUYO OBJETO ES "APOYAR LA ASISTENCIA TÉCNICA DIRECTA RURAL, A TRAVÉS DE LA COFINANCIACIÓN PARA LA CONTRATACIÓN DEL PERSONAL IDONEO PARA LA PRESTACIÓN DE ESTE SERVICIO SEGÚN ORDENANZA 53 DEL 22 DE DICIEMBRE DE 2016, MUNICIPIO DE JERICO. CODIGO DE NECESIDAD 19812. VIGENCIA FUTURA 6000002382.- TERMINA  EL 30/03/2018.-</t>
  </si>
  <si>
    <t>Jericó</t>
  </si>
  <si>
    <t>ADICIÓN AL CONVENIO 4600006613 CUYO OBJETO ES "APOYAR LA ASISTENCIA TÉCNICA DIRECTA RURAL, A TRAVÉS DE LA COFINANCIACIÓN PARA LA CONTRATACIÓN DEL PERSONAL IDONEO PARA LA PRESTACIÓN DE ESTE SERVICIO SEGÚN ORDENANZA 53 DEL 22 DE DICIEMBRE DE 2016, MUNICIPIO DE VALPARAISO. CODIGO DE NECESIDAD 19813. VIGENCIA FUTURA 6000002382.- TERMINA  EL 15/04/2018.-</t>
  </si>
  <si>
    <t>Valparaíso</t>
  </si>
  <si>
    <t>ADICIÓN AL CONVENIO 4600006607 CUYO OBJETO ES "APOYAR LA ASISTENCIA TÉCNICA DIRECTA RURAL, A TRAVÉS DE LA COFINANCIACIÓN PARA LA CONTRATACIÓN DEL PERSONAL IDONEO PARA LA PRESTACIÓN DE ESTE SERVICIO SEGÚN ORDENANZA 53 DEL 22 DE DICIEMBRE DE 2016, MUNICIPIO DE TAMESIS. CODIGO DE NECESIDAD 19809. VIGENCIA FUTURA 6000002382.- TERMINA  EL 30/03/2018.-</t>
  </si>
  <si>
    <t>Támesis</t>
  </si>
  <si>
    <t xml:space="preserve">  Desarrollo Industrial Agropecuario, a través de la creación y puesta en marcha de la empresa Agroindustrial en el Departamento de Antioquia</t>
  </si>
  <si>
    <t>Javier Gomez Gomez</t>
  </si>
  <si>
    <t>javier.gomez@antioquia.gov.co</t>
  </si>
  <si>
    <t>ADICIÓN AL CONTRATO 4600007016 OBJETO:SISTEMAS SILVOPASTORILES Y PRODUCCIÓN INTENSIVA DE FORRAJES, EN NÚCLEOS VEREDALES PARA LA SOSTENIBILIDAD GANADERA EN EL DEPARTAMENTO DE ANTIOQUIA</t>
  </si>
  <si>
    <t>10 MESES</t>
  </si>
  <si>
    <t>Gloria Bedoya</t>
  </si>
  <si>
    <t>3838819</t>
  </si>
  <si>
    <t>gloria.bedoya@antioquia.gov.co</t>
  </si>
  <si>
    <t>UNIVERSIDAD NACIONAL</t>
  </si>
  <si>
    <t>Gerencia de Auditoría Interna</t>
  </si>
  <si>
    <t>Servicio de suscripción y soporte licencias ACL Analytics Exchange, ACL Analytics Desktop y Conector ACL Direct Link para SAP.</t>
  </si>
  <si>
    <t>Inversion</t>
  </si>
  <si>
    <t>Juan Carlos Cortes Gomez</t>
  </si>
  <si>
    <t>juan.cortes@antioquia.gov.co</t>
  </si>
  <si>
    <t xml:space="preserve">Transparencia y lucha frontal contra la corrupción </t>
  </si>
  <si>
    <t>Implementación de mejoras a partir de las auditorias con uso de ACL.</t>
  </si>
  <si>
    <t>Implementación de mejoras a partir de las auditorias con el uso de ACL.</t>
  </si>
  <si>
    <t>22-0071</t>
  </si>
  <si>
    <t>Implementación de mejoras a partir de las auditorias con el uso de ACL</t>
  </si>
  <si>
    <t>1. Licenciamiento y auditoría con ACL. 2. Licenciamiento.</t>
  </si>
  <si>
    <t>Campaña Fomento de la Cultura de Control.</t>
  </si>
  <si>
    <t>Minima Cuantía</t>
  </si>
  <si>
    <t>Wilson Duque Ríos</t>
  </si>
  <si>
    <t>wilson.duque@antioquia.gov.co</t>
  </si>
  <si>
    <t>Avance en la implementación del plan de fomento de la cultura de control.</t>
  </si>
  <si>
    <t>Desarrollo y avance en la implementación de la cultura de control en la Gobernación de Antioquia.</t>
  </si>
  <si>
    <t>22-0076</t>
  </si>
  <si>
    <t>1.Avance en el diagnostico del estado de la cultura del control
2.Avance en la implementacion del plan de fomento de la cultura de control</t>
  </si>
  <si>
    <t>1.Campaña. 2.Encuentro internacional 3.Evaluar cultura del control 4.Practicantes de excelencia</t>
  </si>
  <si>
    <t xml:space="preserve">Wilson Duque Ríos </t>
  </si>
  <si>
    <t>Acompañamiento Proceso de Certificación</t>
  </si>
  <si>
    <t>Jorge Enrique Cañas</t>
  </si>
  <si>
    <t>jorge.canas@antioquia.gov.co</t>
  </si>
  <si>
    <t>Avance en la certificación del proceso de auditoría bajo estandares Internacionales.</t>
  </si>
  <si>
    <t>Implementación del proceso de certificación CIA bajo estandares internacionales en la Gobernación de Antioquia.</t>
  </si>
  <si>
    <t>22-0172</t>
  </si>
  <si>
    <t>Avance en la certificación del proceso de auditoria bajo estandares internacionales</t>
  </si>
  <si>
    <t>Cierre de brechas y certificación</t>
  </si>
  <si>
    <t>Analisis Estados Financieros Decreto 648</t>
  </si>
  <si>
    <t xml:space="preserve">Dora Corrales </t>
  </si>
  <si>
    <t>3838658</t>
  </si>
  <si>
    <t>dora.corrales@antioquia.gov.co</t>
  </si>
  <si>
    <t>Dora Corrales Castañeda</t>
  </si>
  <si>
    <t>Oficina de Comunicaciones</t>
  </si>
  <si>
    <t xml:space="preserve">Haver Gonzalez Barrero </t>
  </si>
  <si>
    <t>Gerente (E)</t>
  </si>
  <si>
    <t>3838653</t>
  </si>
  <si>
    <t>haver.gonzalez@antioquia.gov.co</t>
  </si>
  <si>
    <t>Vigencias Futuras - CDP Comunicaciones - CDP 3500039079 del 23-01-2018</t>
  </si>
  <si>
    <t>CAMILA AEXANDRA ZAPATA ZULUAGA</t>
  </si>
  <si>
    <t>Compra de elementos Auditores Ciudadanos</t>
  </si>
  <si>
    <t>3838659</t>
  </si>
  <si>
    <t>Via Traslado CDP a la Oficina de  Comunicaciones</t>
  </si>
  <si>
    <t>Compra de tiquetes Aéreos</t>
  </si>
  <si>
    <t>3839545</t>
  </si>
  <si>
    <t xml:space="preserve">adquisicion tiquetes aereos para la Gobernacion de Antioquia </t>
  </si>
  <si>
    <t>Vigencias Futuras, CDP- 3700010386 del 24-01-2018  ejecutado por la G,A,I  administrado por la secretaria General</t>
  </si>
  <si>
    <t xml:space="preserve">Practicantes de Excelencia </t>
  </si>
  <si>
    <t>Convocatoria</t>
  </si>
  <si>
    <t xml:space="preserve">Via CDP, Para secretaria de gestion Humana </t>
  </si>
  <si>
    <t>Diego Fernando Bedoya</t>
  </si>
  <si>
    <t>Formación en Normas Internacionales</t>
  </si>
  <si>
    <t xml:space="preserve">3 Meses </t>
  </si>
  <si>
    <t>Gerencia de Paz</t>
  </si>
  <si>
    <t xml:space="preserve"> Desarrollo de acciones de acompañamiento, organización logistica, promocion y sensibilizacion del proceso de construccion de paz en el departamento de antioquia</t>
  </si>
  <si>
    <t>Juan David Hurtado</t>
  </si>
  <si>
    <t>3839397</t>
  </si>
  <si>
    <t>juan.hurtado@antioquia.gov.co</t>
  </si>
  <si>
    <t>Antioquia en Paz</t>
  </si>
  <si>
    <t>Agenda de paz y posconflcito concertada y articulada con los proyectos visionarios del plan de desarrollo departamental</t>
  </si>
  <si>
    <t>implementacion y acciones de seguridad y convivencia ciudadana acompañadas por la creacion de un cuerpo de paz para los municipios de Anorí, Briceño, Dabeiba.ituango, Renmedios,  Vigia del Fuerte y segovia</t>
  </si>
  <si>
    <t>22-0221</t>
  </si>
  <si>
    <t>Articulacion administraciones municipales y Gobernacion de Antioquia en el marco del posconflicto y sitematizacion de la informacion en un entregable de memoria historica, Agenda de Paz Creada e implementada</t>
  </si>
  <si>
    <t>Acciones institucionales de confianza,  procesos de consolidacion estatal y otros gastos generales</t>
  </si>
  <si>
    <t>TECNOLOGICO DE ANTIOQUIA /INSTITUCION UNIVERSITARIA</t>
  </si>
  <si>
    <t>Técnica,administrativa, contable y/o financiera y juridica</t>
  </si>
  <si>
    <t xml:space="preserve">Accionnes de formacion y acompañamiento a las comunidades beneficiarias en la implementacion de una pedagogia de Paz </t>
  </si>
  <si>
    <t>Jose Humberto Vergara</t>
  </si>
  <si>
    <t>3839255</t>
  </si>
  <si>
    <t>jvergarhe@antioquia.gov.co</t>
  </si>
  <si>
    <t>Construcción de Paz</t>
  </si>
  <si>
    <t>Lideres, estudiantes y facilitadores cualificados en la pedagogia y catedra de construccion de cultura de paz y convivencia, según ley 1732 de 2015</t>
  </si>
  <si>
    <t>Conformación de la Gerencia de Paz y Postconflicto para asumir los retos de esta Etapa en el Departamento de Antioquia</t>
  </si>
  <si>
    <t>22-0167</t>
  </si>
  <si>
    <t>Formacion en pedagogia de Paz</t>
  </si>
  <si>
    <t>Pendiente de ingresar proyectos en MGA para diligenciar esta casilla</t>
  </si>
  <si>
    <t xml:space="preserve">José Humberto Vergara </t>
  </si>
  <si>
    <t>Acompañamiento logistico para la visualizacion de la genrencia de paz en los municipios antioqueños</t>
  </si>
  <si>
    <t>3 mese</t>
  </si>
  <si>
    <t>3835432</t>
  </si>
  <si>
    <t>Modelo de comunicación y difusión para promover las políticas de paz del Departamento de Antioquia, creado y funcional</t>
  </si>
  <si>
    <t>Escuela de comunicación parala paz</t>
  </si>
  <si>
    <t xml:space="preserve"> Desarrollo de aciones para la implementacion de la mesas de trabajo interdepartamental y ejecucion de actividades de fortalecimiento institucional en el posconflcito</t>
  </si>
  <si>
    <t xml:space="preserve">Procesos y procedimientos   desarrollados de paz y posconflicto a nivel de fronteras del Departamento de Antioquia, </t>
  </si>
  <si>
    <t>mesas de trabajo interdepartamentales, Actividades de fortalecimiento institucional</t>
  </si>
  <si>
    <t>Designar estudiantes de las universidades publicas para la realización de la practica academica, con el fin de brindar apoyo al proceso de creación de la agenda de paz a través de los cuerpos de paz. (Se acontratan con el apoyo de Gestión Humana)</t>
  </si>
  <si>
    <t>Practicantes de excelencia Universidades Privadas, este proceso se realiza con el apoyo de Gestión Humana</t>
  </si>
  <si>
    <t>Talento Humano</t>
  </si>
  <si>
    <t>Es competencia de Gestión Humana, Desarrollo Organizacional.</t>
  </si>
  <si>
    <t>Desarrollo de proyectos productivos ligados a los proyectos visionarios del plan de desarrollo de la Gobernacion de Antioquia, convenios interinstitucionales para generar empleos digno</t>
  </si>
  <si>
    <t>Trabajo decente y desarrollo económico local para la Paz</t>
  </si>
  <si>
    <t>Empleos dignos generados en las zonas priorizadas afectados por el conflicto en el territorio Antioqueño</t>
  </si>
  <si>
    <t>Mesa del sector trabajo para la generación de empleo en el Post conflicto</t>
  </si>
  <si>
    <t>Generación de empleo para personas afectadas por wel conflicto en el departamento de Antioquia</t>
  </si>
  <si>
    <t>93142100
93141500
92112003</t>
  </si>
  <si>
    <t>Apoyar la Gerencia de paz en la identificación, analisis, contribución y fortalecimiento de las nuevas dinamicas del macrocrimen. Urbano - Rural en el Departamento de Antioquia la cual permitira implementar estrategias de convivencia y paz</t>
  </si>
  <si>
    <t>Identificación  de las nuevas dinamicas del Macrocrimen Urbano y Rural</t>
  </si>
  <si>
    <r>
      <t>22-016700</t>
    </r>
    <r>
      <rPr>
        <b/>
        <sz val="14"/>
        <rFont val="Calibri"/>
        <family val="2"/>
        <scheme val="minor"/>
      </rPr>
      <t xml:space="preserve"> (Por revisar)</t>
    </r>
  </si>
  <si>
    <r>
      <t>Estrategias de convivencia y paz (</t>
    </r>
    <r>
      <rPr>
        <b/>
        <sz val="11"/>
        <rFont val="Arial"/>
        <family val="2"/>
      </rPr>
      <t>Por revisar</t>
    </r>
    <r>
      <rPr>
        <b/>
        <sz val="8"/>
        <rFont val="Arial"/>
        <family val="2"/>
      </rPr>
      <t>)</t>
    </r>
  </si>
  <si>
    <t xml:space="preserve">Camila Alexandra Zapata Zuluaga </t>
  </si>
  <si>
    <t>3839275</t>
  </si>
  <si>
    <t>camila.zapata@antioquia.gov.co</t>
  </si>
  <si>
    <t xml:space="preserve"> Rendiciones de cuentas realizadas por la administración departamental.</t>
  </si>
  <si>
    <t xml:space="preserve">Protección del derecho a la información en todo el Departamento, Antioquia, Occidente </t>
  </si>
  <si>
    <t>160006001/001</t>
  </si>
  <si>
    <t>Comunicación</t>
  </si>
  <si>
    <t>S2017060039811</t>
  </si>
  <si>
    <t>El contrato es ejecutado por la Oficina de Comunicaciones y recibe recursos de las demás Secretarías</t>
  </si>
  <si>
    <t>3839276</t>
  </si>
  <si>
    <t>160006001/002</t>
  </si>
  <si>
    <t>El contrato será ejecutado por la Oficina de Comunicaciones y recibirá recursos de las demás Secretarías</t>
  </si>
  <si>
    <t>Comunicación Organizacional y Pública</t>
  </si>
  <si>
    <t>Grado de acciones institucionales comunicadas a la sociedad Antioqueña a través de los canales diponibles- Porcentaje de servidores públicos con acceso a los canales propios de la administración departamental (intranet, emisora, boletín, períodico e impresos).</t>
  </si>
  <si>
    <t xml:space="preserve">Fortalecimiento de las relaciones institucionales y sociales en el Departamento de Antioquia </t>
  </si>
  <si>
    <t>160005001/001</t>
  </si>
  <si>
    <t>Comunicación y logística</t>
  </si>
  <si>
    <t>Plaza Mayor</t>
  </si>
  <si>
    <t>160005001/002</t>
  </si>
  <si>
    <t>Producción, edición, y emisión de microprogramas radiales, pedagógicos para las regiones del Departamento</t>
  </si>
  <si>
    <t>Jorge Humberto Moreno</t>
  </si>
  <si>
    <t>3839270</t>
  </si>
  <si>
    <t>jorgehumberto.moreno@antioquia.gov.co</t>
  </si>
  <si>
    <t xml:space="preserve">Capítulos de participación ciudadana transmitidos por el canal regional </t>
  </si>
  <si>
    <t>Fortalecimiento en pedagogía  ciudadana en el Departamento de Antioquia</t>
  </si>
  <si>
    <t>160010/001</t>
  </si>
  <si>
    <t>Actividades culturales, asesoría y orientación pedagógica, festivales de participación, microprogramas de tv, productos audiovisuales, programas incluyentes, seminarios educativos y talleres pedagógicos</t>
  </si>
  <si>
    <t>ASOREDES</t>
  </si>
  <si>
    <t>El contrato es ejecutado por la Oficina de Comunicaciones</t>
  </si>
  <si>
    <t>JORGE HUMBERTO MORENO</t>
  </si>
  <si>
    <t xml:space="preserve">Contrato de prestación de servicios para producción y edición de micropragras de televisión </t>
  </si>
  <si>
    <t>Por definir</t>
  </si>
  <si>
    <t>160010/002</t>
  </si>
  <si>
    <t>El contrato será ejecutado por la Oficina de Comunicaciones</t>
  </si>
  <si>
    <t>Designar estudiantes de las universidades públicas para la realización de la práctica académica, con el fin de brindar apoyo a la gestión del Departamento de Antioquia y sus regiones durante el primer semestre de 2017.</t>
  </si>
  <si>
    <t>Plazas de practicas asignadas a los diferentes organismos de la Gobrenación de Antioquia</t>
  </si>
  <si>
    <t>La Oficina de Comunicaciones realizó traslado de recursos para el primer semestre y realizará traslado para el segundo semestre a la Secretaría de Gestión Humana</t>
  </si>
  <si>
    <t>Adquisición de bienes informáticos especializados para el Departamento de Antioquia. Lote 1 Oficina de Comunicacioes</t>
  </si>
  <si>
    <t>Natalia López Isaza</t>
  </si>
  <si>
    <t>Técnio Operativo</t>
  </si>
  <si>
    <t>3839262</t>
  </si>
  <si>
    <t>natalia.lopez@antioquia.gov.co</t>
  </si>
  <si>
    <t>La Oficina de Comunicacions  tiene  un presupuesto compartido con la Secretaría Privada y la Oficina de Paz, los cuales son limitados y de destinación específica; por lo tanto, la Secretaría General dispone un presupuesto para tal fin.</t>
  </si>
  <si>
    <t>Secretaría de Gobierno</t>
  </si>
  <si>
    <t xml:space="preserve">SOPORTE TÉCNICO Y ACTUALIZACIÓN  SOFTWARE </t>
  </si>
  <si>
    <t>CARLOS MARIO MARIN MARIN</t>
  </si>
  <si>
    <t>GERENTE</t>
  </si>
  <si>
    <t>3838190</t>
  </si>
  <si>
    <t>carlosalberto.marin@antioquia.gov.co</t>
  </si>
  <si>
    <t>Movilidad segura en el Departamento de Antioquia</t>
  </si>
  <si>
    <t>Municipios adscritos al convenio de regulación y control.</t>
  </si>
  <si>
    <t>Fortalecimiento Institucional en Transporte y Tránsito en el Departamento de Antioquia</t>
  </si>
  <si>
    <t>08-0003</t>
  </si>
  <si>
    <t>2017060053416</t>
  </si>
  <si>
    <t>QUIPUX S.A.S</t>
  </si>
  <si>
    <t>ADQUISISCION DE TIQUETES AEREOS VF 600002262</t>
  </si>
  <si>
    <t>VICTORIA E RAMIREZ VELEZ</t>
  </si>
  <si>
    <t>SECRETARIA DE GOBIERNO</t>
  </si>
  <si>
    <t>3838301</t>
  </si>
  <si>
    <t>victoria.ramirez@antioquia.gov.co</t>
  </si>
  <si>
    <t>Recursos de Funcionamiento</t>
  </si>
  <si>
    <t>Se traslada CDP a la Secretaría General por un valor de $ 30000000</t>
  </si>
  <si>
    <t>ADQUISISCION DE TIQUETES AEREOS</t>
  </si>
  <si>
    <t>Se traslada CDP a la Secretaría General-Subsecretaría Logistica, por un valor de $ 60000000</t>
  </si>
  <si>
    <t>SUMINISTRO DE VIVERES CARCEL YARUMITO VF 600002270</t>
  </si>
  <si>
    <t>3838302</t>
  </si>
  <si>
    <t>Recursos de funcionamiento</t>
  </si>
  <si>
    <t>PROMOCION Y PROTECION DE DDHH</t>
  </si>
  <si>
    <t>CARLOS MARIO VANEGAS CALLE</t>
  </si>
  <si>
    <t>DIRECTOR DE DERECHOS HUMANOS</t>
  </si>
  <si>
    <t>3839107</t>
  </si>
  <si>
    <t>carlos.vanegas@antioquia. Gov.co</t>
  </si>
  <si>
    <t>Promoción, prevención y protección de los Derechos Humanos (DDHH) y Derecho Internacional Humanitario (DIH)</t>
  </si>
  <si>
    <t>Mesas Técnicas de Trabajo en Derechos Humanos (DDHH),  con  de planes de acción implementados.</t>
  </si>
  <si>
    <t>22-0023</t>
  </si>
  <si>
    <t>RESTITUCION DE TIERRAS</t>
  </si>
  <si>
    <t>Sub secretario de seguridad y convivencia ciudadana</t>
  </si>
  <si>
    <t>3838353</t>
  </si>
  <si>
    <t>Protección, restablecimiento de los derechos y reparación individual y colectiva a las  víctimas del conflicto armado.</t>
  </si>
  <si>
    <t xml:space="preserve">Plan de Acción territorial departamental ajustado e implementado
Estrategias comunicacionales para la difusión reconocimiento, 
protección, defensa y garantía de los Derechos Humanos (DDHH) y la resolución pacífica de conflictos. 
</t>
  </si>
  <si>
    <t>14-0061</t>
  </si>
  <si>
    <t>EDUCACION Y REGULACION VIAL VF 600002268</t>
  </si>
  <si>
    <t>3839336</t>
  </si>
  <si>
    <t>Municipios sin organismos de tránsito con Programas Integrales en Seguridad Vial</t>
  </si>
  <si>
    <t>Apoyo en su logistica e inteligencia a la fuerza pública y organismos de seguridad en
Antioquia</t>
  </si>
  <si>
    <t>22-0173</t>
  </si>
  <si>
    <t>POLICIA NACIONAL</t>
  </si>
  <si>
    <t>72121400</t>
  </si>
  <si>
    <t>CONSTRUCCION, MENTENIMIENTO Y ADECUACIONES FUERZA PUBLICA</t>
  </si>
  <si>
    <t>HUGO ALBERTO PARRA GALEANO</t>
  </si>
  <si>
    <t>3838330</t>
  </si>
  <si>
    <t>hugo.parra@antioquia.gov.co</t>
  </si>
  <si>
    <t>Fortalecimiento a la Seguridad y Orden Público</t>
  </si>
  <si>
    <t>Sedes de la Fuerza Pública y Organismos de Seguridad Adecuados y Construidos</t>
  </si>
  <si>
    <t xml:space="preserve">Construcción, mejoramiento y dotación de sedes de la fuerza pública y organismos de seguridad de Antioquia </t>
  </si>
  <si>
    <t>08-0016</t>
  </si>
  <si>
    <t>Estudios, diseños, construcción, adecuación, mantenimiento e  interventoría</t>
  </si>
  <si>
    <t>80141600</t>
  </si>
  <si>
    <t>OPERACIÓN LOGISTICA OPERATIVOS FUERZA PÚBLICA, ORGASNISMOS DE SEGURIDAD Y JUSTICIA VF</t>
  </si>
  <si>
    <t xml:space="preserve">*Organismos de Seguridad y Fuerza Pública, Fortalecidos y Dotados. 
* Municipios con implementación de estrategias de prevención y promoción de justicia, seguridad y orden Público.
</t>
  </si>
  <si>
    <t>Apoyo en su Logística e Inteligencia a la Fuerza Pública y Organismos de Seguridad en Antioquia</t>
  </si>
  <si>
    <t>22-1002</t>
  </si>
  <si>
    <t>2017060108445</t>
  </si>
  <si>
    <t>METROPARQUES</t>
  </si>
  <si>
    <t xml:space="preserve">OPERACIÓN LOGISTICA OPERATIVOS FUERZA PÚBLICA, ORGASNISMOS DE SEGURIDAD Y JUSTICIA </t>
  </si>
  <si>
    <t>PAGO DE RECOMENSAS Y PROTECCION DE VÍCTIMAS Y TESTIGOS EN PRO DE LA SEGURIDAD Y LA CONVIVENCIA EN EL DEPARTAMENTO DE ANTIOQUIA VF 6000002266</t>
  </si>
  <si>
    <t>08-0011</t>
  </si>
  <si>
    <t>2017060109184</t>
  </si>
  <si>
    <t>EMPRESA PARA LA SEGURIDAD URBANA</t>
  </si>
  <si>
    <t>APOYO A LA LOGISTICA E INTELIGENCIA D ELA FUERZA PUBLICA</t>
  </si>
  <si>
    <t>Selección Abreviada</t>
  </si>
  <si>
    <t>CONSTRUCCION MANTENIMIENTO DE SEDES VF 600002423</t>
  </si>
  <si>
    <t>2017060053415</t>
  </si>
  <si>
    <t>EMPRESA DE VIVIENDA DE ANTIOQUIA</t>
  </si>
  <si>
    <t>COMBUSTIBLE FUERZA PUBLICA VF 600002460</t>
  </si>
  <si>
    <t>Suministro de combustible para Fuerza Pública, Organismos de Seguridad y Justicia</t>
  </si>
  <si>
    <t>2017060084466</t>
  </si>
  <si>
    <t>DIEGO LPEZ S.A.S</t>
  </si>
  <si>
    <t xml:space="preserve">COMBUSTIBLE FUERZA PUBLICA </t>
  </si>
  <si>
    <t>ADQUISICION DE PARQUE AUTOMOTOR (VEHÍCULOS, MOTOCICLETAS, BOTES Y MOTORES) PARA LA FUERZA PÚBLICA, ORGANISMOS DE SEGURIDAD Y J</t>
  </si>
  <si>
    <t xml:space="preserve">*Organismos de Seguridad y Fuerza Pública, Fortalecidos y Dotados. </t>
  </si>
  <si>
    <t>Compra de carros, motos para Fuerza Pública, Organismos de Seguridad y Justicia</t>
  </si>
  <si>
    <t>FORTALECIMIENTO RESPONSABILIDAD PENAL ADOLECENTES VF 600002267</t>
  </si>
  <si>
    <t>Otro tipo de contrato</t>
  </si>
  <si>
    <t>AICARDO URREGO USUGA</t>
  </si>
  <si>
    <t>DIRECTOR DE APOYO INSTITUCIONAL</t>
  </si>
  <si>
    <t>3838350</t>
  </si>
  <si>
    <t>aicardo.urrego@antioquia.gov.co</t>
  </si>
  <si>
    <t>Antioquia Convive y es Justa</t>
  </si>
  <si>
    <t>Cupos para la atención de adolescentes infractores de la Ley Penal pagados</t>
  </si>
  <si>
    <t>09-005</t>
  </si>
  <si>
    <t>2017060076783</t>
  </si>
  <si>
    <t>IPSICOL</t>
  </si>
  <si>
    <t xml:space="preserve"> TECNOLOGÍA PARA LA SEGURIDAD  -COMUNICACION MOVIL AVANTEL VF 600002265</t>
  </si>
  <si>
    <t>* Municipios con sistemas de recepción de denunicas en línea funcionando.
*Organismos de Seguridad y Fuerza Pública, Fortalecidos y Dotados.</t>
  </si>
  <si>
    <t>Implementación de tecnologías y sistemas de información para la seguridad y convivencia ciudadana en el Departamento de Antioquia</t>
  </si>
  <si>
    <t>* Municipios con sistemas de recepción de denunicas en línea funcionando.  Organismos de Seguridad y Fuerza Pública, Fortalecidos y Dotados.</t>
  </si>
  <si>
    <t>2017060108106</t>
  </si>
  <si>
    <t>AVANTEL S.A.S</t>
  </si>
  <si>
    <t xml:space="preserve">SUMINISTRO DE VIVERES CARCEL YARUMITO </t>
  </si>
  <si>
    <t>FORTALECIMIENTO (CAPACITACIÓN Y ASISTENCIA TÉCNICA) BOMBEROS</t>
  </si>
  <si>
    <t>Sistema Departamental de Bomberos</t>
  </si>
  <si>
    <t xml:space="preserve">Cuerpos de Bomberos tecnificados y capacitados </t>
  </si>
  <si>
    <t>23-00007</t>
  </si>
  <si>
    <t>FORTALECIMIENTIO TECNOLOGICO ORGANISMO DE TRANSITO</t>
  </si>
  <si>
    <t>10 Meses</t>
  </si>
  <si>
    <t>Fortalecimiento Institucional en Transporte y Transito en el Departamento de Antioquia</t>
  </si>
  <si>
    <t>Sedes operativas de Movilidad dotadas y operando</t>
  </si>
  <si>
    <t>22-0218</t>
  </si>
  <si>
    <t xml:space="preserve">COMUNICACION MOVIL AVANTEL </t>
  </si>
  <si>
    <t>* Municipios con sistemas de recepción de denunicas en línea funcionando.
Municipios con implementación de estrategias de prevención y promoción de justicia, seguridad y orden Público.
*Organismos de Seguridad y Fuerza Pública, Fortalecidos y Dotados.</t>
  </si>
  <si>
    <t>BOTES Y MOTORES FZA PUBLICA</t>
  </si>
  <si>
    <t>ATENCION VICTIMAS Y DERECHOS HUMANOS VF600002424</t>
  </si>
  <si>
    <t>10 meses y 15 días</t>
  </si>
  <si>
    <t>22-0223</t>
  </si>
  <si>
    <t>2017060089213</t>
  </si>
  <si>
    <t>ATENCION VICTIMAS Y DERECHOS HUMANOS VF 6000002425</t>
  </si>
  <si>
    <t>22-0222</t>
  </si>
  <si>
    <t xml:space="preserve">ATENCION VICTIMAS Y DERECHOS HUMANOS </t>
  </si>
  <si>
    <t>APOYO A LA ACCION INTEGRAL CONTRA MINAS ANTIPERSONALES</t>
  </si>
  <si>
    <t>Acción Integral contra Minas Antipersonal (MAP), Munición sin Explotar (MUSE) y Artefactos Explosivos Improvisados (AEI)</t>
  </si>
  <si>
    <t xml:space="preserve">Víctimas de Minas Antipersonal (MAP), (MUSE) y (AEI) Caracterizadas
Estrategia de Educación en el Riesgo de Minas Antipersonal  y comportamientos seguros.
</t>
  </si>
  <si>
    <t>22-0075</t>
  </si>
  <si>
    <t>IMPLEMENTACION TECNOLOGICA Y SISTEMAS DE INFORMACION</t>
  </si>
  <si>
    <t>08-0014</t>
  </si>
  <si>
    <t>APOYO LOGISTICO EVENTOS</t>
  </si>
  <si>
    <t>* Municipios con implementación de estrategias de prevención y promoción de justicia, seguridad y orden Público.
*Organismos de Seguridad y Fuerza Pública, Fortalecidos y Dotados.</t>
  </si>
  <si>
    <t xml:space="preserve">FORTALECIMIENTO RESPONSABILIDAD PENAL ADOLECENTES </t>
  </si>
  <si>
    <t>OPERADOR LOGISTICO COMUNICACIONES VF600002353</t>
  </si>
  <si>
    <t>22-00224</t>
  </si>
  <si>
    <t xml:space="preserve">Traslado de CDP  a la Oficina de comunicaciones para la adición del contrato para el operador logistico </t>
  </si>
  <si>
    <t>FORTALECIMIENTO DE INTITUCIONES QUE BRINDAN SERVICIO DE JUSTICIA FORMAL Y NO FORMAL</t>
  </si>
  <si>
    <t>Casas de Justicia, Inspecciones de Policía, Comisarías de Familia, Puntos de Atención para la Conciliación en Equidad y Centros de Paz adecuados</t>
  </si>
  <si>
    <t>22-0024</t>
  </si>
  <si>
    <t>OPERADOR LOGISTICO COMUNICACIONES VF600002355</t>
  </si>
  <si>
    <t xml:space="preserve">OPERADOR LOGISTICO COMUNICACIONES </t>
  </si>
  <si>
    <t>*Organismos de Seguridad y Fuerza Pública, Fortalecidos y Dotados.</t>
  </si>
  <si>
    <t>CENTRAL DE MEDIOS VF 600002365</t>
  </si>
  <si>
    <t>Traslado de CDP  a la Oficina de comunicaciones para la adición del contrato para central de medios</t>
  </si>
  <si>
    <t>VF 6000002265 OPERADOR TELEFONIA MOVIL</t>
  </si>
  <si>
    <t xml:space="preserve">
*Organismos de Seguridad y Fuerza Pública, Fortalecidos y Dotados.</t>
  </si>
  <si>
    <t>2017060108105</t>
  </si>
  <si>
    <t>COMCEL S.A.</t>
  </si>
  <si>
    <t xml:space="preserve">OPERADOR TELEFONIA CELULAR </t>
  </si>
  <si>
    <t>4 meses y 15 días</t>
  </si>
  <si>
    <t>ELEMENTOS OFICINA</t>
  </si>
  <si>
    <t>OPERADOR LOGISTICO  VF600002354</t>
  </si>
  <si>
    <t>08-00003</t>
  </si>
  <si>
    <t>MEDIOS DE  COMUNICACION VF600002366</t>
  </si>
  <si>
    <t>SERVICIO COMUNICACIÓN MOVIL PDA VF6000002459</t>
  </si>
  <si>
    <t>2016060099711</t>
  </si>
  <si>
    <t xml:space="preserve">SERVICIO COMUNICACIÓN MOVIL PDA </t>
  </si>
  <si>
    <t>6 meses y 15 días</t>
  </si>
  <si>
    <t>APOYO E IMPLEMENTACION DE PROGRAMAS MPALES PAZES</t>
  </si>
  <si>
    <t>SUMINISTRO DE VÍVERES FUERZA PÚBLICA, ORGANISMOS DE SEGURIDAD Y JUSTICIA</t>
  </si>
  <si>
    <t>78101800</t>
  </si>
  <si>
    <t>TRANSPORTE REGISTRADURIA</t>
  </si>
  <si>
    <t>20102301</t>
  </si>
  <si>
    <t>PRESTACIÓN DE SERVICIO DE COORDINADOR BOMBEROS</t>
  </si>
  <si>
    <t>90101600</t>
  </si>
  <si>
    <t>ALIMENTACIÓN  REGISTRADURIA</t>
  </si>
  <si>
    <t>ALIMENTACIÓN  FONDO DE SEGURIDAD</t>
  </si>
  <si>
    <t>43211500</t>
  </si>
  <si>
    <t>DOTACIÓN  REGISTRADURIA</t>
  </si>
  <si>
    <t>5meses</t>
  </si>
  <si>
    <t>Gerencia de Infancia, Adolescencia y Juventud</t>
  </si>
  <si>
    <t>Integrar esfuerzos para la promoción del desarrollo integral temprano de la primera infancia bajo la modalidad Familiar, en el municipio de La Pintada.</t>
  </si>
  <si>
    <t>Recursos Nacionales</t>
  </si>
  <si>
    <t>Santiago Morales Quijano</t>
  </si>
  <si>
    <t>Jurídico</t>
  </si>
  <si>
    <t>3839245</t>
  </si>
  <si>
    <t>santiago.morales@antioquia.gov.co</t>
  </si>
  <si>
    <t>Estrategia Departamental Buen Comienzo Antioquia</t>
  </si>
  <si>
    <t>*Niños y niñas de cero a cinco años de áreas rurales y atendidos integralmente con enfoque diferencial anual
*Niños y niñas de cero a cinco años de áreas urbanas atendidos integralmente con enfoque diferencial anual
*Madres gestantes con atención integral anual
*Madres lactantes con atención integral anual</t>
  </si>
  <si>
    <t>*Implementación Estrategia Buen Comienzo en Antioquia</t>
  </si>
  <si>
    <t>07-0061</t>
  </si>
  <si>
    <t>*33 .486 niños y niñas rurales
*19.666 niños y niñas urbanos
*1910 madres gestantes
*4119 madres Lactantes</t>
  </si>
  <si>
    <t>*Atención integral de calidad</t>
  </si>
  <si>
    <t>ESE Hospital Antonio Roldan Betancur de La Pintada</t>
  </si>
  <si>
    <t>Isabel Cristina Echavarría Cardona</t>
  </si>
  <si>
    <t>Integrar esfuerzos para la promoción del desarrollo integral temprano de la primera infancia bajo el modelo flexible Buen Comienzo Antioquia en el municipio de Bello y para la implementación del Sistema Departamental de Gestión del Desarrollo Integral Temprano</t>
  </si>
  <si>
    <t>ESE Hospital Bello Salud</t>
  </si>
  <si>
    <t>Alejandra Carvajal Román</t>
  </si>
  <si>
    <t>Integrar esfuerzos para la promoción del desarrollo integral temprano de la primera infancia bajo la modalidad familiar, en el municipio de Amalfí</t>
  </si>
  <si>
    <t xml:space="preserve">ESE Hospital El Carmen de Amalfi </t>
  </si>
  <si>
    <t>Integrar esfuerzos para la promoción del desarrollo integral temprano de la primera infancia bajo el modelo flexible Buen Comienzo Antioquia, la modalidad institucional en los municipios Vigía del Fuerte, Murindó y Turbó; y para la implementación del Sistema Departamental de Gestión del Desarrollo Integral Temprano</t>
  </si>
  <si>
    <t>ESE Hospital Francisco Valderrama de Turbo</t>
  </si>
  <si>
    <t>Integrar esfuerzos para la promoción del desarrollo integral temprano de la primera infancia bajo la modalidad Familiar, en el municipio de Jardín.</t>
  </si>
  <si>
    <t>ESE Hospital Gabriel Pelaez Montoya de Jardín</t>
  </si>
  <si>
    <t>Integrar esfuerzos para la promoción del desarrollo integral temprano de la primera infancia bajo la modalidad Familiar, en el municipio de Betulia.</t>
  </si>
  <si>
    <t>ESE Hospital Germán Vélez Gutierrez de Betulia</t>
  </si>
  <si>
    <t>Integrar esfuerzos para la promoción del desarrollo integral temprano de la primera infancia bajo la modalidad familiar, en el municipio de Caicedo</t>
  </si>
  <si>
    <t>ESE Hospital Guillermo Gaviria Correa de Caicedo</t>
  </si>
  <si>
    <t>Integrar esfuerzos para la promoción del desarrollo integral temprano de la primera infancia bajo la modalidad Familiar, en el municipio de San Andrés de Cuerquia.</t>
  </si>
  <si>
    <t>ESE Hospital Gustavo Gonzalez Ochoa de San Andrés de Cuerquia</t>
  </si>
  <si>
    <t>Integrar esfuerzos para la promoción del desarrollo integral temprano de la primera infancia bajo la modalidad Familiar, en el municipio de Yondó.</t>
  </si>
  <si>
    <t>ESE Hospital Hector Abad Gómez de Yondó</t>
  </si>
  <si>
    <t>Integrar esfuerzos para la promoción del desarrollo integral temprano de la primera infancia bajo la modalidad Familiar, en el municipio de Urrao.</t>
  </si>
  <si>
    <t>ESE Hospital Iván Restrepo Gómez de Urrao</t>
  </si>
  <si>
    <t>Integrar esfuerzos para la promoción del desarrollo integral temprano de la primera infancia bajo la modalidad familiar e institucional en el municipio de Mutatá</t>
  </si>
  <si>
    <t xml:space="preserve">ESE Hospital La Anunciación de Mutatá </t>
  </si>
  <si>
    <t>Integrar esfuerzos para la promoción del desarrollo integral temprano de la primera infancia bajo la modalidad Familiar, en el municipio de Ciudad Bolívar.</t>
  </si>
  <si>
    <t>ESE Hospital La Merced de Ciudad Bolívar</t>
  </si>
  <si>
    <t>Integrar esfuerzos para la promoción del desarrollo integral temprano de la primera infancia bajo la modalidad Familiar, en el municipio de Angelópolis.</t>
  </si>
  <si>
    <t>ESE Hospital La Misericordia de Angelópolis</t>
  </si>
  <si>
    <t>Adriana Galindo Rosero</t>
  </si>
  <si>
    <t>Integrar esfuerzos para la promoción del desarrollo integral temprano de la primera infancia bajo la modalidad familiar e institucional, en el municipio de Nechí</t>
  </si>
  <si>
    <t>ESE Hospital La Misericordia de Nechí</t>
  </si>
  <si>
    <t>Integrar esfuerzos para la promoción del desarrollo integral temprano de la primera infancia bajo el modelo flexible Buen Comienzo Antioquia, la modalidad institucional en el Municipio de Chigorodó y para la implementación del Sistema Departamento de Gestión del Desarrollo Integral Temprano</t>
  </si>
  <si>
    <t xml:space="preserve">ESE Hospital Maria Auxiliadora de Chigorodó </t>
  </si>
  <si>
    <t>Neida Elena García Pulgarín</t>
  </si>
  <si>
    <t>Integrar esfuerzos para la promoción del desarrollo integral temprano de la primera infancia bajo la modalidad Familiar, en el municipio de Guadalupe.</t>
  </si>
  <si>
    <t>ESE Hospital Nuestra Señora de Guadalupe</t>
  </si>
  <si>
    <t>Tatiana Ramírez Hernández</t>
  </si>
  <si>
    <t>Integrar esfuerzos para la promoción del desarrollo integral temprano de la primera infancia bajo las modalidades familiar e institucional, en el municipio de Guarne</t>
  </si>
  <si>
    <t>ESE Hospital Nuestra Señora de La Candelaria de Guarne</t>
  </si>
  <si>
    <t>Integrar esfuerzos para la promoción del desarrollo integral temprano de la primera infancia bajo el modelo flexible Buen Comienzo Antioquia y para la implementación del Sistema Departamental de Gestión del Desarrollo Integral Temprano en el municipio de Dabeiba</t>
  </si>
  <si>
    <t xml:space="preserve">ESE Hospital Nuestra Señora del Perpetuo Socorro de Dabeiba </t>
  </si>
  <si>
    <t>Lillana Lid Zuluaga Aristábal</t>
  </si>
  <si>
    <t>Integrar esfuerzos para la promoción del desarrollo integral temprano de la primera infancia bajo la modalidad Familiar, en el municipio de Puerto Nare.</t>
  </si>
  <si>
    <t>ESE Hospital Octavio Olivares de Puerto Nare</t>
  </si>
  <si>
    <t>Integrar esfuerzos para la promoción del desarrollo integral temprano de la primera infancia bajo el modelo flexible Buen Comienzo Antioquia y las modalidades familiar e institucional, en los municipios de Necoclí, San Pedro de Urabá y San Juan de Urabá; y para la implementación del Sistema Departamental de Gestión del Desarrollo Integral Temprano</t>
  </si>
  <si>
    <t>ESE Hospital Oscar Emiro Vergara Cruz de San Pedro de Urabá</t>
  </si>
  <si>
    <t>Integrar esfuerzos para la promoción del desarrollo integral temprano de la primera infancia bajo la modalidad Familiar, en el municipio de Alejandría.</t>
  </si>
  <si>
    <t>ESE Hospital Pbro. Luis Felipe Arbeláez de Alejandría</t>
  </si>
  <si>
    <t xml:space="preserve">Integrar esfuerzos para la promoción del desarrollo integral temprano de la primera infancia bajo la modalidad institucional, en el municipio de San Rafael </t>
  </si>
  <si>
    <t>ESE Hospital Presbitero  Alonso Maria Giraldo San Rafael</t>
  </si>
  <si>
    <t>Pilar Álvarez Acosta</t>
  </si>
  <si>
    <t>Integrar esfuerzos para la promoción del desarrollo integral temprano de la primera infancia bajo la modalidad Familiar, en el municipio de Betania.</t>
  </si>
  <si>
    <t>ESE Hospital San Antonio de Betania</t>
  </si>
  <si>
    <t>Integrar esfuerzos para la promoción del desarrollo integral temprano de la primera infancia bajo la modalidad Familiar, en el municipio de Buriticá.</t>
  </si>
  <si>
    <t>ESE Hospital San Antonio de Buriticá</t>
  </si>
  <si>
    <t xml:space="preserve">Integrar esfuerzos para la promoción del desarrollo integral temprano de la primera infancia bajo la modalidad familiar, en el municipio de Cisneros </t>
  </si>
  <si>
    <t>ESE Hospital San Antonio de Cisneros</t>
  </si>
  <si>
    <t>Integrar esfuerzos para la promoción del desarrollo integral temprano de la primera infancia bajo la modalidad Familiar, en el municipio de Peque.</t>
  </si>
  <si>
    <t>ESE Hospital San Francisco de Peque</t>
  </si>
  <si>
    <t>Integrar esfuerzos para la promoción del desarrollo integral temprano de la primera infancia bajo la modalidad Familiar, en el municipio de Giraldo.</t>
  </si>
  <si>
    <t>ESE Hospital San Isidro de Giraldo</t>
  </si>
  <si>
    <t>Integrar esfuerzos para la promoción del desarrollo integral temprano de la primera infancia bajo la modalidad Familiar, en el municipio de Nariño.</t>
  </si>
  <si>
    <t>ESE Hospital San Joaquín de Nariño</t>
  </si>
  <si>
    <t>Integrar esfuerzos para la promoción del desarrollo integral temprano de la primera infancia bajo la modalidad Familiar, en el municipio de Anorí.</t>
  </si>
  <si>
    <t>ESE Hospital San Juan de Dios de Anorí</t>
  </si>
  <si>
    <t>Integrar esfuerzos para la promoción del desarrollo integral temprano de la primera infancia bajo la modalidad Familiar, en el municipio de Concordia.</t>
  </si>
  <si>
    <t>ESE Hospital San Juan de Dios de Concordia</t>
  </si>
  <si>
    <t>Davis Isaza Martínez</t>
  </si>
  <si>
    <t>Integrar esfuerzos para la promoción del desarrollo integral temprano de la primera infancia bajo la modalidad familiar en el municipio de Ituango y para la implementación del Sistema Departamental de Gestión del Desarrollo Integral Temprano</t>
  </si>
  <si>
    <t xml:space="preserve">ESE Hospital San Juan de Dios de Ituango </t>
  </si>
  <si>
    <t>Integrar esfuerzos para la promoción del desarrollo integral temprano de la primera infancia bajo la modalidad familiar, en el municipio de Santa Fe de Antioquia</t>
  </si>
  <si>
    <t xml:space="preserve">ESE Hospital San Juan de Dios de Santa Fe de Antioquia </t>
  </si>
  <si>
    <t>Integrar esfuerzos para la promoción del desarrollo integral temprano de la primera infancia bajo el modelo flexible Buen Comienzo Antioquia, en el municipio de Támesis y para la implementación del Sistema Departamental de Gestión del Desarrollo Integral Temprano.</t>
  </si>
  <si>
    <t>ESE Hospital San Juan de Dios de Támesis</t>
  </si>
  <si>
    <t>Integrar esfuerzos para la promoción del desarrollo integral temprano de la primera infancia bajo la modalidad Familiar, en el municipio de Titiribí.</t>
  </si>
  <si>
    <t>ESE Hospital San Juan de Dios de Titiribí</t>
  </si>
  <si>
    <t>Integrar esfuerzos para la promoción del desarrollo integral temprano de la primera infancia bajo la modalidad Familiar, en el municipio de Valdivia.</t>
  </si>
  <si>
    <t>ESE Hospital San Juan de Dios de Valdivia</t>
  </si>
  <si>
    <t>Integrar esfuerzos para la promoción del desarrollo integral temprano de la primera infancia bajo la modalidad Familiar, en el municipio de Valparaíso.</t>
  </si>
  <si>
    <t>ESE Hospital San Juan de Dios de Valparaíso</t>
  </si>
  <si>
    <t>Integrar esfuerzos para la promoción del desarrollo integral temprano de la primera infancia bajo el modelo flexible Buen Comienzo Antioquia, en el municipio de Yarumal y para la implementación del Sistema Departamental de Gestión del Desarrollo Integral Temprano.</t>
  </si>
  <si>
    <t>ESE Hospital San Juan de Dios de Yarumal</t>
  </si>
  <si>
    <t>Integrar esfuerzos para la promoción del desarrollo integral temprano de la primera infancia bajo la modalidad Familiar, en el municipio de Liborina.</t>
  </si>
  <si>
    <t>ESE Hospital San Lorenzo de Liborina</t>
  </si>
  <si>
    <t>Steven Cortina Yarce</t>
  </si>
  <si>
    <t>Integrar esfuerzos para la promoción del desarrollo integral temprano de la primera infancia bajo la modalidad familiar en el municipio de San Jerónimo.</t>
  </si>
  <si>
    <t xml:space="preserve">ESE Hospital San Luis Beltran de San Jerónimo </t>
  </si>
  <si>
    <t>Integrar esfuerzos para la promoción del desarrollo integral temprano de la primera infancia bajo la modalidad Familiar, en el municipio de Sabanalarga.</t>
  </si>
  <si>
    <t>ESE Hospital San Pedro de Sabanalarga</t>
  </si>
  <si>
    <t>Integrar esfuerzos para la promoción del desarrollo integral temprano de la primera infancia bajo la modalidad Familiar, en el municipio de Andes.</t>
  </si>
  <si>
    <t>ESE Hospital San Rafael de Andes</t>
  </si>
  <si>
    <t>Integrar esfuerzos para la promoción del desarrollo integral temprano de la primera infancia bajo la modalidad familiar, en el municipio de Girardota</t>
  </si>
  <si>
    <t xml:space="preserve">ESE Hospital San Rafael de Girardota </t>
  </si>
  <si>
    <t>Integrar esfuerzos para la promoción del desarrollo integral temprano de la primera infancia bajo el modelo flexible Buen Comienzo Antioquia, en el municipio de Itagüí y para la implementación del Sistema Departamental de Gestión del Desarrollo Integral Temprano.</t>
  </si>
  <si>
    <t>ESE Hospital del Sur Gabriel Jaramillo Piedrahita</t>
  </si>
  <si>
    <t>Integrar esfuerzos para la promoción del desarrollo integral temprano de la primera infancia bajo la modalidad Familiar, en el municipio de Jericó.</t>
  </si>
  <si>
    <t>ESE Hospital San Rafael de Jericó</t>
  </si>
  <si>
    <t>Carlos Alberto Sañudo Correa</t>
  </si>
  <si>
    <t>Integrar esfuerzos para la promoción del desarrollo integral temprano de la primera infancia bajo la modalidad familiar en el municipio de San Luis.</t>
  </si>
  <si>
    <t xml:space="preserve">ESE Hospital San Rafael de San Luis </t>
  </si>
  <si>
    <t>Integrar esfuerzos para la promoción del desarrollo integral temprano de la primera infancia bajo la modalidad familiar, en el municipio de Santo Domingo</t>
  </si>
  <si>
    <t xml:space="preserve">ESE Hospital San Rafael de Santo Domingo </t>
  </si>
  <si>
    <t>Integrar esfuerzos para la promoción del desarrollo integral temprano de la primera infancia bajo la modalidad Familiar, en el municipio de Venecia.</t>
  </si>
  <si>
    <t>ESE Hospital San Rafael de Venecia</t>
  </si>
  <si>
    <t>Integrar esfuerzos para la promoción del desarrollo integral temprano de la primera infancia bajo la modalidad Familiar, en el municipio de Yolombó.</t>
  </si>
  <si>
    <t>ESE Hospital San Rafael de Yolombó</t>
  </si>
  <si>
    <t>Integrar esfuerzos para la promoción del desarrollo integral temprano de la primera infancia bajo la modalidad Familiar, en el municipio de Barbosa.</t>
  </si>
  <si>
    <t>ESE Hospital San Vicente de Paul de Barbosa</t>
  </si>
  <si>
    <t>Integrar esfuerzos para la promoción del desarrollo integral temprano de la primera infancia bajo la modalidad Familiar, en el municipio de Pueblorrico.</t>
  </si>
  <si>
    <t>ESE Hospital San Vicente de Paul de Pueblorrico</t>
  </si>
  <si>
    <t>Integrar esfuerzos para la promoción del desarrollo integral temprano de la primera infancia bajo la modalidad Familiar, en el municipio de Fredonia.</t>
  </si>
  <si>
    <t>ESE Hospital Santa Lucia de Fredonia</t>
  </si>
  <si>
    <t>Integrar esfuerzos para la promoción del desarrollo integral temprano de la primera infancia bajo la modalidad Familiar, en el municipio de Copacabana.</t>
  </si>
  <si>
    <t>ESE Hospital Santa Margarita de Copacabana</t>
  </si>
  <si>
    <t>Integrar esfuerzos para la promoción del desarrollo integral temprano de la primera infancia bajo la modalidad Familiar, en el municipio de Santa Bárbara.</t>
  </si>
  <si>
    <t>ESE Hospital Santa Maria de Santa Barbara</t>
  </si>
  <si>
    <t>Integrar esfuerzos para la promoción del desarrollo integral temprano de la primera infancia bajo el modelo flexible Buen Comienzo Antioquia, modalidad institucional en el municipio de Arboletes y para la implementación del Sistema Departamental de Gestión del Desarrollo Integral Temprano</t>
  </si>
  <si>
    <t>Instituto Municipal de Deportes de Arboletes - Imderar</t>
  </si>
  <si>
    <t>Integrar esfuerzos para la promoción del desarrollo integral temprano de la primera infancia bajo la modalidad Familiar e Institucional, en el municipio de El Peñol.</t>
  </si>
  <si>
    <t>ESE Hospital San Juan de Dios de El Peñol</t>
  </si>
  <si>
    <t>Integrar esfuerzos para la promoción del desarrollo integral temprano de la primera infancia bajo la modalidad Familiar, en el municipio de Caramanta</t>
  </si>
  <si>
    <t>ESE Hospital San Antonio de Caramanta</t>
  </si>
  <si>
    <t>Brindar apoyo a la realización de las acciones técnicas, administrativas, jurídicas y financieras que permitan la implementación de las políticas públicas de Primera Infancia e Infancia y Adolescencia del Departamento de Antioquia.</t>
  </si>
  <si>
    <t>*Niños y niñas de cero a cinco años de áreas rurales y urbanas atendidos integralmente</t>
  </si>
  <si>
    <t>*120 municipios con asesoría y asitencia técnica
*3000 agentes educativos cualificados</t>
  </si>
  <si>
    <t>*Atención integral de calidad
*cualificación de agentes educativos</t>
  </si>
  <si>
    <t>2017SS380001</t>
  </si>
  <si>
    <t>Universidad de Antioquia</t>
  </si>
  <si>
    <t xml:space="preserve">Apoyar la realización de las acciones técnicas y administrativas que permitan la implementación del programa Antioquia Joven en el Departamento de Antioquia. </t>
  </si>
  <si>
    <t>3839246</t>
  </si>
  <si>
    <t>Antioquia Joven</t>
  </si>
  <si>
    <t>Institución Universitaria Colegio Mayor de Antioquia</t>
  </si>
  <si>
    <t>Desarrollar acciones conjuntas para la realización de una estrategia audiovisual encaminada a promover la participación y el liderazgo de los jóvenes del departamento a través de escenarios de confrontación pacífica.</t>
  </si>
  <si>
    <t>Sociedad Televisión de Antioquia Ltda - TELEANTIOQUIA</t>
  </si>
  <si>
    <t>Prestar el servicio de Hosting dedicado para alojar el sistema de información web de la Estrategia Departamental de Atención Integral a la Primera Infancia - Buen Comienzo Antioquia </t>
  </si>
  <si>
    <t>*Familias que participan en procesos de formación para el desarrollo de capacidades parentales</t>
  </si>
  <si>
    <t>59.181 registros de matricula</t>
  </si>
  <si>
    <t>*Seguimiento a través de sistemas de información</t>
  </si>
  <si>
    <t>2017SS380002</t>
  </si>
  <si>
    <t>Gopher Group</t>
  </si>
  <si>
    <t>Integrar esfuerzos y recursos técnicos, administrativos y financieros para el desarrollo de acciones de implementación de la política de estado “De Cero a Siempre” y de la política departamental Buen Comienzo Antioquia, en el marco de la gestión intersectorial, para la promoción del desarrollo integral de la Primera Infancia.</t>
  </si>
  <si>
    <t>Hasta el 31 de Julio de 2018</t>
  </si>
  <si>
    <t>Régimen Especial - Artículo 95 Ley 489 de 1999</t>
  </si>
  <si>
    <t>Recursos nacionales</t>
  </si>
  <si>
    <t>*Atención integral de calidad
*Encuentros regionales de agentes educativos
*Cualificación de agentes educativos</t>
  </si>
  <si>
    <t>Instituto Colombiano de Bienestar Familiar - ICBF</t>
  </si>
  <si>
    <t>Consiste en un convenio marco suscrito con el ICBF, en el cual se apropian los recursos para ejecutarse en los convenios derivados.</t>
  </si>
  <si>
    <t>Alejandra Carvajal (con personal de apoyo técnico)</t>
  </si>
  <si>
    <t>Integrar esfuerzos para la promoción del desarrollo integral temprano de la primera infancia en el Departamento de Antioquia, y para la implementación del Sistema Departamental de Gestión del Desarrollo Integral Temprano.</t>
  </si>
  <si>
    <t>S2017060112156</t>
  </si>
  <si>
    <t>Fundación de atención a la niñez - FAN</t>
  </si>
  <si>
    <t>Unión Temporal Construyendo Vida con Valores 2018</t>
  </si>
  <si>
    <t>Fundación Universitaria Autonoma de las Americas</t>
  </si>
  <si>
    <t xml:space="preserve">Fundación las Golondrinas </t>
  </si>
  <si>
    <t>Corporacion Colombia Avanza</t>
  </si>
  <si>
    <t>Corporación Educativa para el Desarrollo Integral -COREDI</t>
  </si>
  <si>
    <t>Corporacion Abrazar</t>
  </si>
  <si>
    <t>Unión Temporal C-C</t>
  </si>
  <si>
    <t>Corporación Proyecto de Empuje para Colaboración y Ayuda Social -PECAS</t>
  </si>
  <si>
    <t>Integrar esfuerzos para la promoción del desarrollo integral temprano de la primera infancia bajo la modalidad propia en los municipios de Murindó, Mutatá, Necoclí y Turbo.</t>
  </si>
  <si>
    <t>Integrar esfuerzos para la promoción del desarrollo integral temprano de la primera infancia con enfoque diferencial bajo el modelo flexible Buen Comienzo Antioquia y la modalidad familiar en los municipios de Necoclí, Arboletes, Turbo, San Juan de Urabá y San Pedro de Urabá, y para la implementación del Sistema Departamental de Gestión del Desarrollo Integral temprano.</t>
  </si>
  <si>
    <t>Adquisición de tiquetes aéreos para los funcionarios adscritos a la Gerencia de Infancia, Adolescencia y juventud</t>
  </si>
  <si>
    <t>Proceso que realizará la secretaría general. Se aportará CDP para la contratación</t>
  </si>
  <si>
    <t>6,5 meses</t>
  </si>
  <si>
    <t>Cualificar a agentes educativos y actores corresponsables de primera infancia, para el desarrollo de la política departamental Buen Comienzo Antioquia.</t>
  </si>
  <si>
    <t>3.4 meses</t>
  </si>
  <si>
    <t>*Niños y niñas de cero a cinco años de áreas rurales y atendidos integralmente con enfoque diferencial anual
*Niños y niñas de cero a cinco años de áreas urbanas atendidos integralmente con enfoque diferencial anual</t>
  </si>
  <si>
    <t>3 procesos de cualificación</t>
  </si>
  <si>
    <t>Cualificación de agentes educativos</t>
  </si>
  <si>
    <t>Realizar la interventoría integral a los procesos contractuales de la estrategia de atención integral a  la primera infancia “Buen Comienzo Antioquia”.</t>
  </si>
  <si>
    <t xml:space="preserve"> 8 meses</t>
  </si>
  <si>
    <t>Secretaría de Medio Ambiente</t>
  </si>
  <si>
    <t>Realización del III foro regional de cambio climático</t>
  </si>
  <si>
    <t>CARLOS ANDRES ESCOBAR DIEZ</t>
  </si>
  <si>
    <t>3838685</t>
  </si>
  <si>
    <t>carlos.escobar@antioquia.gov.co</t>
  </si>
  <si>
    <t>Adaptación y Mitigación al Cambio Climático</t>
  </si>
  <si>
    <t>Proyectos del Plan Departamental de Adaptación y Mitigación al cambio climático implementados</t>
  </si>
  <si>
    <t>Formulación e implementación del plan departamental de adaptación y mitigación al
cambio climático Antioquia</t>
  </si>
  <si>
    <t>210000-001</t>
  </si>
  <si>
    <t>Impl proy innov inv mitig cambio climát</t>
  </si>
  <si>
    <t>Juan David Ramirez Bedoya</t>
  </si>
  <si>
    <t>Tipo C Supervisión</t>
  </si>
  <si>
    <t xml:space="preserve">Gestionar proyectos para la implementación del Plan Departamental de Adaptación y Mitigación al cambio climático </t>
  </si>
  <si>
    <t>Cofinanciar la adquisición de predios de importancia estratégica para la protección de las fuentes hídricas que abastece acueductos.</t>
  </si>
  <si>
    <t>Protección y Conservación del Recurso Hídrico</t>
  </si>
  <si>
    <t>Áreas para la protección de fuentes abastecedoras de acueductos adquiridas</t>
  </si>
  <si>
    <t>Protección y conservación del recurso hidrico en el departamento de Antioquia</t>
  </si>
  <si>
    <t>210021-001</t>
  </si>
  <si>
    <t>Áreas protección fuentes adquiridas</t>
  </si>
  <si>
    <t>Andres Giovanny Correa Maya</t>
  </si>
  <si>
    <t>Implementar el esquema de pago por servicios ambientales BANCO2, para la conservación de ecosistemas estratégicos asociados al recurso Hídrico, en los municipios, bajo los parámetros establecidos en la Ordenanza Departamental N° 049 de 2016.</t>
  </si>
  <si>
    <t>Conservación de Ecosistemas Estratégicos</t>
  </si>
  <si>
    <t>Áreas en ecosistemas estratégicos con vigilada y controlada</t>
  </si>
  <si>
    <t>Protección y conservación de áreas de ecosistemas estratégicos, Antioquia</t>
  </si>
  <si>
    <t>210022-001</t>
  </si>
  <si>
    <t>Áreas ecosis estrat vigilada controlada</t>
  </si>
  <si>
    <t>Santiago Arbelaez Arbelaez</t>
  </si>
  <si>
    <t>Implementar el esquema de pago por servicios ambientales BANCO2, para la conservación de ecosistemas estratégicos asociados al recurso Hídrico, en el municipio de Abejorral, bajo los parámetros establecidos en la Ordenanza Departamental N° 049 de 2016.</t>
  </si>
  <si>
    <t>CORNARE, MUNICIPIO DE ABEJORRAL Y CORPORACIÓN MASBOSQUES</t>
  </si>
  <si>
    <t>Convenio No. 4600006858,  VF6000002256 Ordenanza 40 del 04 de octubre de 2017</t>
  </si>
  <si>
    <t>Implementar el esquema de pago por servicios ambientales BANCO2, para la conservación de ecosistemas estratégicos asociados al recurso Hídrico, en el municipio de Argelia, bajo los parámetros establecidos en la Ordenanza Departamental N° 049 de 2016.</t>
  </si>
  <si>
    <t>CORNARE, MUNICIPIO DE ARGELIA Y CORPORACIÓN MASBOSQUES</t>
  </si>
  <si>
    <t>Convenio No. 4600006859, VF6000002256 Ordenanza 40 del 04 de octubre de 2017</t>
  </si>
  <si>
    <t>Implementar el esquema de pago por servicios ambientales BANCO2, para la conservación de ecosistemas estratégicos asociados al recurso Hídrico, en el municipio de Nariño, bajo los parámetros establecidos en la Ordenanza Departamental N° 049 de 2016.</t>
  </si>
  <si>
    <t>CORNARE, MUNICIPIO DE NARIÑO Y CORPORACIÓN MASBOSQUES</t>
  </si>
  <si>
    <t>Convenio No. 4600006860, VF6000002256 Ordenanza 40 del 04 de octubre de 2017</t>
  </si>
  <si>
    <t>Implementar el esquema de pago por servicios ambientales BANCO2, para la conservación de ecosistemas estratégicos asociados al recurso Hídrico, en el municipio de Sonsón, bajo los parámetros establecidos en la Ordenanza Departamental N° 049 de 2016.</t>
  </si>
  <si>
    <t>CORNARE, MUNICIPIO DE SONSÓN Y CORPORACIÓN MASBOSQUES</t>
  </si>
  <si>
    <t>Convenio No. 4600006862, VF6000002256 Ordenanza 40 del 04 de octubre de 2017</t>
  </si>
  <si>
    <t>Implementar el esquema de pago por servicios ambientales BANCO2, para la conservación de ecosistemas estratégicos asociados al recurso Hídrico, en el municipio de Alejandria , bajo los parámetros establecidos en la Ordenanza Departamental N° 049 de 2016.</t>
  </si>
  <si>
    <t>CORNARE, MUNICIPIO DE ALEJANDRÍA Y CORPORACIÓN MASBOSQUES</t>
  </si>
  <si>
    <t>Convenio No. 4600006863, VF6000002256 Ordenanza 40 del 04 de octubre de 2017</t>
  </si>
  <si>
    <t>Implementar el esquema de pago por servicios ambientales BANCO2, para la conservación de ecosistemas estratégicos asociados al recurso Hídrico, en el municipio de Concepción, bajo los parámetros establecidos en la Ordenanza Departamental N° 049 de 2016.</t>
  </si>
  <si>
    <t>CORNARE, MUNICIPIO DE CONCEPCIÓN Y CORPORACIÓN MASBOSQUES</t>
  </si>
  <si>
    <t>Convenio No. 4600006864, VF6000002256 Ordenanza 40 del 04 de octubre de 2017</t>
  </si>
  <si>
    <t>Diana Carolina Uribe Gutierrez</t>
  </si>
  <si>
    <t>Implementar el esquema de pago por servicios ambientales BANCO2, para la conservación de ecosistemas estratégicos asociados al recurso Hídrico, en el municipio de San Roque, bajo los parámetros establecidos en la Ordenanza Departamental N° 049 de 2016.</t>
  </si>
  <si>
    <t>CORNARE, MUNICIPIO DE SAN ROQUE Y CORPORACIÓN MASBOSQUES</t>
  </si>
  <si>
    <t>Convenio No. 4600006865, VF6000002256 Ordenanza 40 del 04 de octubre de 2017</t>
  </si>
  <si>
    <t>Implementar el esquema de pago por servicios ambientales BANCO2, para la conservación de ecosistemas estratégicos asociados al recurso Hídrico, en el municipio de Santo Domingo, bajo los parámetros establecidos en la Ordenanza Departamental N° 049 de 2016.</t>
  </si>
  <si>
    <t>CORNARE, MUNICIPIO DE SANTO DOMINGO Y CORPORACIÓN MASBOSQUES</t>
  </si>
  <si>
    <t>Convenio No. 4600006869, VF6000002256 Ordenanza 40 del 04 de octubre de 2017</t>
  </si>
  <si>
    <t>Implementar el esquema de pago por servicios ambientales BANCO2, para la conservación de ecosistemas estratégicos asociados al recurso Hídrico, en el municipio de Cocorná, bajo los parámetros establecidos en la Ordenanza Departamental N° 049 de 2016.</t>
  </si>
  <si>
    <t>CORNARE, MUNICIPIO DE COCORNÁ Y CORPORACIÓN MASBOSQUES</t>
  </si>
  <si>
    <t>Convenio No. 4600006867, VF6000002256 Ordenanza 40 del 04 de octubre de 2017</t>
  </si>
  <si>
    <t>Implementar el esquema de pago por servicios ambientales BANCO2, para la conservación de ecosistemas estratégicos asociados al recurso Hídrico, en el municipio de San Francisco, bajo los parámetros establecidos en la Ordenanza Departamental N° 049 de 2016.</t>
  </si>
  <si>
    <t>CORNARE, MUNICIPIO DE SAN FRANCISCO Y CORPORACIÓN MASBOSQUES</t>
  </si>
  <si>
    <t>Convenio No. 4600006871,VF6000002256 Ordenanza 40 del 04 de octubre de 2017</t>
  </si>
  <si>
    <t>Implementar el esquema de pago por servicios ambientales BANCO2, para la conservación de ecosistemas estratégicos asociados al recurso Hídrico, en el municipio de San Luis, bajo los parámetros establecidos en la Ordenanza Departamental N° 049 de 2016.</t>
  </si>
  <si>
    <t>CORNARE, MUNICIPIO DE SAN LUIS Y CORPORACIÓN MASBOSQUES</t>
  </si>
  <si>
    <t>Convenio No. 4600006874, VF6000002256 Ordenanza 40 del 04 de octubre de 2017</t>
  </si>
  <si>
    <t>Implementar el esquema de pago por servicios ambientales BANCO2, para la conservación de ecosistemas estratégicos asociados al recurso Hídrico, en el municipio de El Carmen de Viboral, bajo los parámetros establecidos en la Ordenanza Departamental N° 049 de 2016.</t>
  </si>
  <si>
    <t>CORNARE, MUNICIPIO DE EL CARMEN DE VIBORAL Y CORPORACIÓN MASBOSQUES</t>
  </si>
  <si>
    <t>Convenio No. 4600006875,VF6000002256 Ordenanza 40 del 04 de octubre de 2017</t>
  </si>
  <si>
    <t>Implementar el esquema de pago por servicios ambientales BANCO2, para la conservación de ecosistemas estratégicos asociados al recurso Hídrico, en el municipio de El Santuario , bajo los parámetros establecidos en la Ordenanza Departamental N° 049 de 2016.</t>
  </si>
  <si>
    <t>CORNARE, MUNICIPIO DE EL SANTUARIO, EMPRESA DE SERVICIOS PÚBLICOS Y CORPORACIÓN MASBOSQUES</t>
  </si>
  <si>
    <t>Convenio No. 4600006876, VF6000002256 Ordenanza 40 del 04 de octubre de 2017</t>
  </si>
  <si>
    <t>Implementar el esquema de pago por servicios ambientales BANCO2, para la conservación de ecosistemas estratégicos asociados al recurso Hídrico, en el municipio de Guarne, bajo los parámetros establecidos en la Ordenanza Departamental N° 049 de 2016.</t>
  </si>
  <si>
    <t>CORNARE, MUNICIPIO DE GUARNE Y CORPORACIÓN MASBOSQUES</t>
  </si>
  <si>
    <t>Convenio No. 4600007005, VF6000002256 Ordenanza 40 del 04 de octubre de 2017</t>
  </si>
  <si>
    <t>Implementar el esquema de pago por servicios ambientales BANCO2, para la conservación de ecosistemas estratégicos asociados al recurso Hídrico, en el municipio de La Unión , bajo los parámetros establecidos en la Ordenanza Departamental N° 049 de 2016.</t>
  </si>
  <si>
    <t>CORNARE, MUNICIPIO DE LA UNION Y CORPORACIÓN MASBOSQUES</t>
  </si>
  <si>
    <t>Convenio No. 4600006877, VF6000002256 Ordenanza 40 del 04 de octubre de 2017</t>
  </si>
  <si>
    <t>Implementar el esquema de pago por servicios ambientales BANCO2, para la conservación de ecosistemas estratégicos asociados al recurso Hídrico, en el municipio de San Vicente, bajo los parámetros establecidos en la Ordenanza Departamental N° 049 de 2016.</t>
  </si>
  <si>
    <t>CORNARE, MUNICIPIO DE SAN VICENTE Y CORPORACIÓN MASBOSQUES</t>
  </si>
  <si>
    <t>Convenio No. 4600006879, VF6000002256 Ordenanza 40 del 04 de octubre de 2017</t>
  </si>
  <si>
    <t>Implementar el esquema de pago por servicios ambientales BANCO2, para la conservación de ecosistemas estratégicos asociados al recurso Hídrico, en el municipio de El Peñol, bajo los parámetros establecidos en la Ordenanza Departamental N° 049 de 2016.</t>
  </si>
  <si>
    <t>CORNARE, MUNICIPIO DE EL PEÑOL Y CORPORACIÓN MASBOSQUES</t>
  </si>
  <si>
    <t>Convenio No. 4600006880, VF6000002256 Ordenanza 40 del 04 de octubre de 2017</t>
  </si>
  <si>
    <t>Implementar el esquema de pago por servicios ambientales BANCO2, para la conservación de ecosistemas estratégicos asociados al recurso Hídrico, en el municipio de Granada, bajo los parámetros establecidos en la Ordenanza Departamental N° 049 de 2016.</t>
  </si>
  <si>
    <t>CORNARE, MUNICIPIO DE GRANADA Y CORPORACIÓN MASBOSQUES</t>
  </si>
  <si>
    <t>Convenio No. 4600006881, VF6000002256 Ordenanza 40 del 04 de octubre de 2017</t>
  </si>
  <si>
    <t>Implementar el esquema de pago por servicios ambientales BANCO2, para la conservación de ecosistemas estratégicos asociados al recurso Hídrico, en el municipio de Guatape, bajo los parámetros establecidos en la Ordenanza Departamental N° 049 de 2016.</t>
  </si>
  <si>
    <t>CORNARE, MUNICIPIO DE GUATAPÉ Y CORPORACIÓN MASBOSQUES</t>
  </si>
  <si>
    <t>Convenio No. 4600006890, VF6000002256 Ordenanza 40 del 04 de octubre de 2017</t>
  </si>
  <si>
    <t>Implementar el esquema de pago por servicios ambientales BANCO2, para la conservación de ecosistemas estratégicos asociados al recurso Hídrico, en el municipio de San Rafael, bajo los parámetros establecidos en la Ordenanza Departamental N° 049 de 2016.</t>
  </si>
  <si>
    <t>CORNARE, MUNICIPIO DE SAN RAFAEL Y CORPORACIÓN MASBOSQUES</t>
  </si>
  <si>
    <t>Convenio No. 4600006891, VF6000002256 Ordenanza 40 del 04 de octubre de 2017</t>
  </si>
  <si>
    <t>Implementar el esquema de pago por servicios ambientales BANCO2, para la conservación de ecosistemas estratégicos asociados al recurso Hídrico, en el municipio de San Carlos, bajo los parámetros establecidos en la Ordenanza Departamental N° 049 de 2016.</t>
  </si>
  <si>
    <t>CORNARE, MUNICIPIO DE SAN CARLOS Y CORPORACIÓN MASBOSQUES</t>
  </si>
  <si>
    <t>Convenio No. 4600006882, VF6000002256 Ordenanza 40 del 04 de octubre de 2017</t>
  </si>
  <si>
    <t>Implementar el esquema de pago por servicios ambientales BANCO2, para la conservación de los ecosistemas estratégicos asociados al recurso Hídrico, en las reservas de los cañones Melcocho y Santo Domingo en los municipios de El Carmen de Viboral y Cocorná,  bajo los parámetros establecidos en la Ordenanza Departamental N° 049 de 2016.</t>
  </si>
  <si>
    <t>CORNARE, MUNICIPIO DE EL CARMEN DE VIBORAL, COCORNÁ Y CORPORACIÓN MASBOSQUES</t>
  </si>
  <si>
    <t>Convenio No. 4600007537, VF6000002256 Ordenanza 40 del 04 de octubre de 2017</t>
  </si>
  <si>
    <t>Implementar el esquema de pago por servicios ambientales BANCO2, para la conservación de ecosistemas estratégicos asociados al recurso Hídrico, en el municipio de Anori, bajo los parámetros establecidos en la Ordenanza Departamental N° 049 de 2016.</t>
  </si>
  <si>
    <t>CORANTIOQUIA, MUNICIPIO DE ANORÍ Y CORPORACIÓN MASBOSQUES</t>
  </si>
  <si>
    <t>Convenio No. 4600007094, VF6000002256 Ordenanza 40 del 04 de octubre de 2017</t>
  </si>
  <si>
    <t>Implementar el esquema de pago por servicios ambientales BANCO2, para la conservación de ecosistemas estratégicos asociados al recurso Hídrico, en el municipio de Angostura, bajo los parámetros establecidos en la Ordenanza Departamental N° 049 de 2016.</t>
  </si>
  <si>
    <t>CORANTIOQUIA, MUNICIPIO DE ANGOSTURA Y CORPORACIÓN MASBOSQUES</t>
  </si>
  <si>
    <t>Convenio No. 4600007092, VF6000002256 Ordenanza 40 del 04 de octubre de 2017</t>
  </si>
  <si>
    <t>Implementar el esquema de pago por servicios ambientales BANCO2, para la conservación de ecosistemas estratégicos asociados al recurso Hídrico, en el municipio de Andes, bajo los parámetros establecidos en la Ordenanza Departamental N° 049 de 2016.</t>
  </si>
  <si>
    <t>CORANTIOQUIA, MUNICIPIO DE ANDES Y CORPORACIÓN MASBOSQUES</t>
  </si>
  <si>
    <t>Convenio No. 4600007093, VF6000002256 Ordenanza 40 del 04 de octubre de 2017</t>
  </si>
  <si>
    <t>Implementar el esquema de pago por servicios ambientales BANCO2, para la conservación de ecosistemas estratégicos asociados al recurso Hídrico, en el municipio de Belmira, bajo los parámetros establecidos en la Ordenanza Departamental N° 049 de 2016.</t>
  </si>
  <si>
    <t>CORANTIOQUIA, MUNICIPIO DE BELMIRA Y CORPORACIÓN MASBOSQUES</t>
  </si>
  <si>
    <t>Convenio No. 4600007095, VF6000002256 Ordenanza 40 del 04 de octubre de 2017</t>
  </si>
  <si>
    <t>Implementar el esquema de pago por servicios ambientales BANCO2, para la conservación de ecosistemas estratégicos asociados al recurso Hídrico, en el municipio de Betulia, bajo los parámetros establecidos en la Ordenanza Departamental N° 049 de 2016.</t>
  </si>
  <si>
    <t>CORANTIOQUIA, MUNICIPIO DE BETULIA Y CORPORACIÓN MASBOSQUES</t>
  </si>
  <si>
    <t>Convenio No. 4600007096, VF6000002256 Ordenanza 40 del 04 de octubre de 2017</t>
  </si>
  <si>
    <t>Implementar el esquema de pago por servicios ambientales BANCO2, para la conservación de ecosistemas estratégicos asociados al recurso Hídrico, en el municipio de Briceño, bajo los parámetros establecidos en la Ordenanza Departamental N° 049 de 2016.</t>
  </si>
  <si>
    <t>CORANTIOQUIA, MUNICIPIO DE BRICEÑO Y CORPORACIÓN MASBOSQUES</t>
  </si>
  <si>
    <t>Convenio No. 4600007097, VF6000002256 Ordenanza 40 del 04 de octubre de 2017</t>
  </si>
  <si>
    <t>Implementar el esquema de pago por servicios ambientales BANCO2, para la conservación de ecosistemas estratégicos asociados al recurso Hídrico, en el municipio de Caracoli, bajo los parámetros establecidos en la Ordenanza Departamental N° 049 de 2016.</t>
  </si>
  <si>
    <t>CORANTIOQUIA, MUNICIPIO DE CARACOLÍ Y CORPORACIÓN MASBOSQUES</t>
  </si>
  <si>
    <t>Convenio No. 4600007098, VF6000002256 Ordenanza 40 del 04 de octubre de 2017</t>
  </si>
  <si>
    <t>Implementar el esquema de pago por servicios ambientales BANCO2, para la conservación de ecosistemas estratégicos asociados al recurso Hídrico, en el municipio de Ciudad Bolivar, bajo los parámetros establecidos en la Ordenanza Departamental N° 049 de 2016.</t>
  </si>
  <si>
    <t>CORANTIOQUIA, MUNICIPIO DE CIUDAD BOLIVAR Y CORPORACIÓN MASBOSQUES</t>
  </si>
  <si>
    <t>Convenio No. 4600007099, VF6000002256 Ordenanza 40 del 04 de octubre de 2017</t>
  </si>
  <si>
    <t>Implementar el esquema de pago por servicios ambientales BANCO2, para la conservación de ecosistemas estratégicos asociados al recurso Hídrico, en el municipio de Donmatias, bajo los parámetros establecidos en la Ordenanza Departamental N° 049 de 2016.</t>
  </si>
  <si>
    <t>CORANTIOQUIA, MUNICIPIO DE DONMATÍAS Y CORPORACIÓN MASBOSQUES</t>
  </si>
  <si>
    <t>Convenio No. 4600007100, VF6000002256 Ordenanza 40 del 04 de octubre de 2017</t>
  </si>
  <si>
    <t>Implementar el esquema de pago por servicios ambientales BANCO2, para la conservación de ecosistemas estratégicos asociados al recurso Hídrico, en el municipio de Ebejico, bajo los parámetros establecidos en la Ordenanza Departamental N° 049 de 2016.</t>
  </si>
  <si>
    <t>CORANTIOQUIA, MUNICIPIO DE EBÉJICO Y CORPORACIÓN MASBOSQUES</t>
  </si>
  <si>
    <t>Convenio No. 4600007101, VF6000002256 Ordenanza 40 del 04 de octubre de 2017</t>
  </si>
  <si>
    <t>Implementar el esquema de pago por servicios ambientales BANCO2, para la conservación de ecosistemas estratégicos asociados al recurso Hídrico, en el municipio de Gomez Plata, bajo los parámetros establecidos en la Ordenanza Departamental N° 049 de 2016.</t>
  </si>
  <si>
    <t>CORANTIOQUIA, MUNICIPIO DE GÓMEZ PLATA Y CORPORACIÓN MASBOSQUES</t>
  </si>
  <si>
    <t>Convenio No. 4600007102, VF6000002256 Ordenanza 40 del 04 de octubre de 2017</t>
  </si>
  <si>
    <t>Implementar el esquema de pago por servicios ambientales BANCO2, para la conservación de ecosistemas estratégicos asociados al recurso Hídrico, en el municipio de Guadalupe, bajo los parámetros establecidos en la Ordenanza Departamental N° 049 de 2016.</t>
  </si>
  <si>
    <t>CORANTIOQUIA, MUNICIPIO DE GUADALUPE Y CORPORACIÓN MASBOSQUES</t>
  </si>
  <si>
    <t>Convenio No. 4600007103, VF6000002256 Ordenanza 40 del 04 de octubre de 2017</t>
  </si>
  <si>
    <t>Implementar el esquema de pago por servicios ambientales BANCO2, para la conservación de ecosistemas estratégicos asociados al recurso Hídrico, en el municipio de ituango, bajo los parámetros establecidos en la Ordenanza Departamental N° 049 de 2016.</t>
  </si>
  <si>
    <t>CORANTIOQUIA, MUNICIPIO DE ITUANGO Y CORPORACIÓN MASBOSQUES</t>
  </si>
  <si>
    <t>Convenio No. 4600007104, VF6000002256 Ordenanza 40 del 04 de octubre de 2017</t>
  </si>
  <si>
    <t>Implementar el esquema de pago por servicios ambientales BANCO2, para la conservación de ecosistemas estratégicos asociados al recurso Hídrico, en el municipio de Jerico, bajo los parámetros establecidos en la Ordenanza Departamental N° 049 de 2016.</t>
  </si>
  <si>
    <t>CORANTIOQUIA, MUNICIPIO DE JERICÓ Y CORPORACIÓN MASBOSQUES</t>
  </si>
  <si>
    <t>Convenio No. 4600007105, VF6000002256 Ordenanza 40 del 04 de octubre de 2017</t>
  </si>
  <si>
    <t>Implementar el esquema de pago por servicios ambientales BANCO2, para la conservación de ecosistemas estratégicos asociados al recurso Hídrico, en el municipio de Liborina, bajo los parámetros establecidos en la Ordenanza Departamental N° 049 de 2016.</t>
  </si>
  <si>
    <t>CORANTIOQUIA, MUNICIPIO DE LIBORINA Y CORPORACIÓN MASBOSQUES</t>
  </si>
  <si>
    <t>Convenio No. 4600007106, VF6000002256 Ordenanza 40 del 04 de octubre de 2017</t>
  </si>
  <si>
    <t>Implementar el esquema de pago por servicios ambientales BANCO2, para la conservación de ecosistemas estratégicos asociados al recurso Hídrico, en el municipio de Remedios, bajo los parámetros establecidos en la Ordenanza Departamental N° 049 de 2016.</t>
  </si>
  <si>
    <t>CORANTIOQUIA, MUNICIPIO DE REMEDIOS Y CORPORACIÓN MASBOSQUES</t>
  </si>
  <si>
    <t>Convenio No. 4600007107, VF6000002256 Ordenanza 40 del 04 de octubre de 2017</t>
  </si>
  <si>
    <t>Implementar el esquema de pago por servicios ambientales BANCO2, para la conservación de ecosistemas estratégicos asociados al recurso Hídrico, en el municipio de Sabanalarga, bajo los parámetros establecidos en la Ordenanza Departamental N° 049 de 2016.</t>
  </si>
  <si>
    <t>CORANTIOQUIA, MUNICIPIO DE SABANALARGA Y CORPORACIÓN MASBOSQUES</t>
  </si>
  <si>
    <t>Convenio No. 4600007108, VF6000002256 Ordenanza 40 del 04 de octubre de 2017</t>
  </si>
  <si>
    <t>Implementar el esquema de pago por servicios ambientales BANCO2, para la conservación de ecosistemas estratégicos asociados al recurso Hídrico, en el municipio de San Jeronimo, bajo los parámetros establecidos en la Ordenanza Departamental N° 049 de 2016.</t>
  </si>
  <si>
    <t>CORANTIOQUIA, MUNICIPIO DE SAN JERÓNIMO Y CORPORACIÓN MASBOSQUES</t>
  </si>
  <si>
    <t>Convenio No. 4600007109, VF6000002256 Ordenanza 40 del 04 de octubre de 2017</t>
  </si>
  <si>
    <t>Implementar el esquema de pago por servicios ambientales BANCO2, para la conservación de ecosistemas estratégicos asociados al recurso Hídrico, en el municipio de Santa Fe de Antioquia, bajo los parámetros establecidos en la Ordenanza Departamental N° 049 de 2016.</t>
  </si>
  <si>
    <t>CORANTIOQUIA, MUNICIPIO DE SANTA FE DE ANTIOQUIA Y CORPORACIÓN MASBOSQUES</t>
  </si>
  <si>
    <t>Convenio No. 4600007110, VF6000002256 Ordenanza 40 del 04 de octubre de 2017</t>
  </si>
  <si>
    <t>Implementar el esquema de pago por servicios ambientales BANCO2, para la conservación de ecosistemas estratégicos asociados al recurso Hídrico, en el municipio de Taraza, bajo los parámetros establecidos en la Ordenanza Departamental N° 049 de 2016.</t>
  </si>
  <si>
    <t>CORANTIOQUIA, MUNICIPIO DE TARAZÁ Y CORPORACIÓN MASBOSQUES</t>
  </si>
  <si>
    <t>Convenio No. 4600007111, VF6000002256 Ordenanza 40 del 04 de octubre de 2017</t>
  </si>
  <si>
    <t>Implementar el esquema de pago por servicios ambientales BANCO2, para la conservación de ecosistemas estratégicos asociados al recurso Hídrico, en el municipio de Vegachi, bajo los parámetros establecidos en la Ordenanza Departamental N° 049 de 2016.</t>
  </si>
  <si>
    <t>CORANTIOQUIA, MUNICIPIO DE VEGACHÍ Y CORPORACIÓN MASBOSQUES</t>
  </si>
  <si>
    <t>Convenio No. 4600007112, VF6000002256 Ordenanza 40 del 04 de octubre de 2017</t>
  </si>
  <si>
    <t>Implementar el esquema de pago por servicios ambientales BANCO2, para la conservación de ecosistemas estratégicos asociados al recurso Hídrico, en el municipio de Yolombo, bajo los parámetros establecidos en la Ordenanza Departamental N° 049 de 2016.</t>
  </si>
  <si>
    <t>CORANTIOQUIA, MUNICIPIO DE YOLOMBÓ Y CORPORACIÓN MASBOSQUES</t>
  </si>
  <si>
    <t>Convenio No. 4600007125, VF6000002256 Ordenanza 40 del 04 de octubre de 2017</t>
  </si>
  <si>
    <t>Implementar el esquema de pago por servicios ambientales BANCO2, para la conservación de ecosistemas estratégicos asociados al recurso Hídrico, en el municipio de Yondo, bajo los parámetros establecidos en la Ordenanza Departamental N° 049 de 2016.</t>
  </si>
  <si>
    <t>CORANTIOQUIA, MUNICIPIO DE YONDÓ Y CORPORACIÓN MASBOSQUES</t>
  </si>
  <si>
    <t>Convenio No. 4600007113, VF6000002256 Ordenanza 40 del 04 de octubre de 2017</t>
  </si>
  <si>
    <t>Implementar el esquema de pago por servicios ambientales BANCO2, para la conservación de ecosistemas estratégicos asociados al recurso Hídrico, en el municipio de Cisneros, bajo los parámetros establecidos en la Ordenanza Departamental N° 049 de 2016.</t>
  </si>
  <si>
    <t>18035-18036</t>
  </si>
  <si>
    <t>CORANTIOQUIA, MUNICIPIO DE CISNEROS Y CORPORACIÓN MASBOSQUES</t>
  </si>
  <si>
    <t>Convenio No. 4600007114, VF6000002256 Ordenanza 40 del 04 de octubre de 2017</t>
  </si>
  <si>
    <t>Implementar el esquema de pago por servicios ambientales BANCO2, para la conservación de ecosistemas estratégicos asociados al recurso Hídrico, en el municipio de SALGAR bajo los parámetros establecidos en la Ordenanza Departamental N° 049 de 2016.</t>
  </si>
  <si>
    <t>CORANTIOQUIA, MUNICIPIO DE SALGAR Y CORPORACIÓN MASBOSQUES</t>
  </si>
  <si>
    <t>Convenio No. 4600007116, VF6000002256 Ordenanza 40 del 04 de octubre de 2017</t>
  </si>
  <si>
    <t>Implementar el esquema de pago por servicios ambientales BANCO2, para la conservación de ecosistemas estratégicos asociados al recurso Hídrico, en el municipio de JARDIN bajo los parámetros establecidos en la Ordenanza Departamental N° 049 de 2016.</t>
  </si>
  <si>
    <t>CORANTIOQUIA, MUNICIPIO DE JARDÍN Y CORPORACIÓN MASBOSQUES</t>
  </si>
  <si>
    <t>Convenio No. 4600007443, VF6000002256 Ordenanza 40 del 04 de octubre de 2017</t>
  </si>
  <si>
    <t>Implementar el esquema de pago por servicios ambientales BANCO2, para la conservación de ecosistemas estratégicos asociados al recurso Hídrico, en el municipio de Concordia, bajo los parámetros establecidos en la Ordenanza Departamental N° 049 de 2016.</t>
  </si>
  <si>
    <t>CORANTIOQUIA, MUNICIPIO DE CONCORDIA Y CORPORACIÓN MASBOSQUES</t>
  </si>
  <si>
    <t>Convenio No. 4600007444, VF6000002256 Ordenanza 40 del 04 de octubre de 2017</t>
  </si>
  <si>
    <t>Implementar el esquema de pago por servicios ambientales BANCO2, para la conservación de ecosistemas estratégicos asociados al recurso Hídrico, en el municipio de Abriaqui, bajo los parámetros establecidos en la Ordenanza Departamental N° 049 de 2016.</t>
  </si>
  <si>
    <t>CORPOURABA, MUNICIPIO DE ABRIAQUÍ Y CORPORACIÓN MASBOSQUES</t>
  </si>
  <si>
    <t>Convenio No. 4600007399, VF6000002256 Ordenanza 40 del 04 de octubre de 2017</t>
  </si>
  <si>
    <t>Javier Alezander Robledo Blandón</t>
  </si>
  <si>
    <t>Implementar el esquema de pago por servicios ambientales BANCO2, para la conservación de ecosistemas estratégicos asociados al recurso Hídrico, en el municipio de Carepa, bajo los parámetros establecidos en la Ordenanza Departamental N° 049 de 2016.</t>
  </si>
  <si>
    <t>CORPOURABA, MUNICIPIO DE CAREPA Y CORPORACIÓN MASBOSQUES</t>
  </si>
  <si>
    <t>Convenio No. 4600007400, VF6000002256 Ordenanza 40 del 04 de octubre de 2017</t>
  </si>
  <si>
    <t>Implementar el esquema de pago por servicios ambientales BANCO2, para la conservación de ecosistemas estratégicos asociados al recurso Hídrico, en el municipio de Chigorodo, bajo los parámetros establecidos en la Ordenanza Departamental N° 049 de 2016.</t>
  </si>
  <si>
    <t>CORPOURABA, MUNICIPIO DE CHIGORODÓ Y CORPORACIÓN MASBOSQUES</t>
  </si>
  <si>
    <t>Convenio No. 4600007401, VF6000002256 Ordenanza 40 del 04 de octubre de 2017</t>
  </si>
  <si>
    <t>Implementar el esquema de pago por servicios ambientales BANCO2, para la conservación de ecosistemas estratégicos asociados al recurso Hídrico, en el municipio de Dabeiba, bajo los parámetros establecidos en la Ordenanza Departamental N° 049 de 2016.</t>
  </si>
  <si>
    <t>CORPOURABA, MUNICIPIO DE DABEIBA Y CORPORACIÓN MASBOSQUES</t>
  </si>
  <si>
    <t>Convenio No. 4600007402, VF6000002256 Ordenanza 40 del 04 de octubre de 2017</t>
  </si>
  <si>
    <t>Implementar el esquema de pago por servicios ambientales BANCO2, para la conservación de ecosistemas estratégicos asociados al recurso Hídrico, en el municipio de Frontino, bajo los parámetros establecidos en la Ordenanza Departamental N° 049 de 2016.</t>
  </si>
  <si>
    <t>CORPOURABA, MUNICIPIO DE FRONTINO Y CORPORACIÓN MASBOSQUES</t>
  </si>
  <si>
    <t>Convenio No. 4600007403, VF6000002256 Ordenanza 40 del 04 de octubre de 2017</t>
  </si>
  <si>
    <t>Implementar el esquema de pago por servicios ambientales BANCO2, para la conservación de ecosistemas estratégicos asociados al recurso Hídrico, en el municipio de Giraldo, bajo los parámetros establecidos en la Ordenanza Departamental N° 049 de 2016.</t>
  </si>
  <si>
    <t>CORPOURABA, MUNICIPIO DE GIRALDO Y CORPORACIÓN MASBOSQUES</t>
  </si>
  <si>
    <t>Convenio No. 4600007404, VF6000002256 Ordenanza 40 del 04 de octubre de 2017</t>
  </si>
  <si>
    <t>Implementar el esquema de pago por servicios ambientales BANCO2, para la conservación de ecosistemas estratégicos asociados al recurso Hídrico, en el municipio de San Pedro de Uraba, bajo los parámetros establecidos en la Ordenanza Departamental N° 049 de 2016.</t>
  </si>
  <si>
    <t>CORPOURABA, MUNICIPIO DE SAN PEDRO DE URABÁ Y CORPORACIÓN MASBOSQUES</t>
  </si>
  <si>
    <t>Convenio No. 4600007405, VF6000002256 Ordenanza 40 del 04 de octubre de 2017</t>
  </si>
  <si>
    <t>Implementar el esquema de pago por servicios ambientales BANCO2, para la conservación de ecosistemas estratégicos asociados al recurso Hídrico, en el municipio de Cañasgordas bajo los parámetros establecidos en la Ordenanza Departamental N° 049 de 2016.</t>
  </si>
  <si>
    <t>CORPOURABA, MUNICIPIO DE CAÑASGORDAS Y CORPORACIÓN MASBOSQUES</t>
  </si>
  <si>
    <t>Convenio No. 4600007406, VF6000002256 Ordenanza 40 del 04 de octubre de 2017</t>
  </si>
  <si>
    <t>Implementar el esquema de pago por servicios ambientales BANCO2, para la conservación de ecosistemas estratégicos asociados al recurso Hídrico, en el municipio de Uramita bajo los parámetros establecidos en la Ordenanza Departamental N° 049 de 2016.</t>
  </si>
  <si>
    <t>CORPOURABA, MUNICIPIO DE URAMITA Y CORPORACIÓN MASBOSQUES</t>
  </si>
  <si>
    <t>Convenio No. 4600007407, VF6000002256 Ordenanza 40 del 04 de octubre de 2017</t>
  </si>
  <si>
    <t>Implementar el esquema de pago por servicios ambientales BANCO2, para la conservación de ecosistemas estratégicos asociados al recurso Hídrico, en el municipio de Peque bajo los parámetros establecidos en la Ordenanza Departamental N° 049 de 2016.</t>
  </si>
  <si>
    <t>CORPOURABA, MUNICIPIO DE PEQUE Y CORPORACIÓN MASBOSQUES</t>
  </si>
  <si>
    <t>Convenio No. 4600007408, VF6000002256 Ordenanza 40 del 04 de octubre de 2017</t>
  </si>
  <si>
    <t>Implementar el esquema de pago por servicios ambientales BANCO2, para la conservación de ecosistemas estratégicos asociados al recurso Hídrico, en el municipio de Mutata bajo los parámetros establecidos en la Ordenanza Departamental N° 049 de 2016.</t>
  </si>
  <si>
    <t>CORPOURABA, MUNICIPIO DE MUTATÁ Y CORPORACIÓN MASBOSQUES</t>
  </si>
  <si>
    <t>Convenio No. 4600007409, VF6000002256 Ordenanza 40 del 04 de octubre de 2017</t>
  </si>
  <si>
    <t>Implementar el esquema de pago por servicios ambientales BANCO2, para la conservación de ecosistemas estratégicos asociados al recurso Hídrico, en el municipio de Urrao bajo los parámetros establecidos en la Ordenanza Departamental N° 049 de 2016.</t>
  </si>
  <si>
    <t>CORPOURABA, MUNICIPIO DE URRAO Y CORPORACIÓN MASBOSQUES</t>
  </si>
  <si>
    <t>Convenio No. 4600007410, VF6000002256 Ordenanza 40 del 04 de octubre de 2017</t>
  </si>
  <si>
    <t>Implementar el esquema de pago por servicios ambientales BANCO2, para la conservación de ecosistemas estratégicos asociados al recurso Hídrico, en el municipio de Barbosa, bajo los parámetros establecidos en la Ordenanza Departamental N° 049 de 2016.</t>
  </si>
  <si>
    <t>2017-AS-34-0004</t>
  </si>
  <si>
    <t>ÁREA METROPOLITANA DEL VALLE DE ABURRÁ, CORANTIOQUIA, MUNICIPIO DE BARBOSA Y LA CORPORACIÓN MASBOSQUES</t>
  </si>
  <si>
    <t>Convenio No. 2017-AS-34-0004, VF6000002256 Ordenanza 40 del 04 de octubre de 2017</t>
  </si>
  <si>
    <t>Implementar el esquema de pago por servicios ambientales BANCO2, para la conservación de ecosistemas estratégicos asociados al recurso Hídrico, en el municipio de Envigado, bajo los parámetros establecidos en la Ordenanza Departamental N° 049 de 2016.</t>
  </si>
  <si>
    <t>2017-AS-34-0005</t>
  </si>
  <si>
    <t>ÁREA METROPOLITANA DEL VALLE DE ABURRÁ, CORANTIOQUIA, MUNICIPIO DE ENVIGADO Y LA CORPORACIÓN MASBOSQUES</t>
  </si>
  <si>
    <t>Convenio No. 2017-AS-34-0005, VF6000002256 Ordenanza 40 del 04 de octubre de 2017</t>
  </si>
  <si>
    <t>Implementar el esquema de pago por servicios ambientales BANCO2, para la conservación de ecosistemas estratégicos asociados al recurso Hídrico, en el municipio de Girardota, bajo los parámetros establecidos en la Ordenanza Departamental N° 049 de 2016.</t>
  </si>
  <si>
    <t>2017-AS-34-0007</t>
  </si>
  <si>
    <t>ÁREA METROPOLITANA DEL VALLE DE ABURRÁ, CORANTIOQUIA, MUNICIPIO DE GIRARDOTA Y LA CORPORACIÓN MASBOSQUES</t>
  </si>
  <si>
    <t>Convenio No. 2017-AS-34-0007, VF6000002256 Ordenanza 40 del 04 de octubre de 2017</t>
  </si>
  <si>
    <t>Implementar el esquema de pago por servicios ambientales BANCO2, para la conservación de ecosistemas estratégicos asociados al recurso Hídrico, en el municipio de Itagui, bajo los parámetros establecidos en la Ordenanza Departamental N° 049 de 2016</t>
  </si>
  <si>
    <t>2017-AS-34-0006</t>
  </si>
  <si>
    <t>ÁREA METROPOLITANA DEL VALLE DE ABURRÁ, CORANTIOQUIA, MUNICIPIO DE ITAGUI Y LA CORPORACIÓN MASBOSQUES</t>
  </si>
  <si>
    <t>Convenio No. 2017-AS-34-0006, VF6000002256 Ordenanza 40 del 04 de octubre de 2017</t>
  </si>
  <si>
    <t>Implementar el esquema de pago por servicios ambientales BANCO2, para la conservación de ecosistemas estratégicos asociados al recurso hídrico, en el municipio de Sabaneta, bajo los parámetros establecidos en la Ordenanza Departamental N° 049 de 2016.</t>
  </si>
  <si>
    <t>2017-AS-34-0009</t>
  </si>
  <si>
    <t>ÁREA METROPOLITANA DEL VALLE DE ABURRÁ, CORANTIOQUIA, MUNICIPIO DE SABANETA Y LA CORPORACIÓN MASBOSQUES</t>
  </si>
  <si>
    <t>Convenio No. 2017-AS-34-0009, VF6000002256 Ordenanza 40 del 04 de octubre de 2017</t>
  </si>
  <si>
    <t>Implementar acciones de control, vigilancia y administración de los predios públicos adquiridos en los municipios del Departamento de Antioquia para la protección de las fuentes de agua que abastecen acueductos.</t>
  </si>
  <si>
    <t>Alvaro Londoño Maya</t>
  </si>
  <si>
    <t>Implementación Proyectos educativos y de participación para la construcción de una
cultura ambiental sustentable en el departamento de Antioquia</t>
  </si>
  <si>
    <t>Educación y cultura para la sostenibilidad ambiental del Departamento de Antioquia</t>
  </si>
  <si>
    <t>Estrategias educativas y de participación implementadas</t>
  </si>
  <si>
    <t>210001-001</t>
  </si>
  <si>
    <t>Estrat educat participación implemen</t>
  </si>
  <si>
    <t>Hernan Dario Valencia Gutierrez</t>
  </si>
  <si>
    <t>Suministro de bolsas plásticas oxo-biodegradables, como elemento de apoyo a la estrategia educativa del programa Basura Cero.</t>
  </si>
  <si>
    <t>Acciones contempladas en el Proyecto de Ordenanza “Basuras Cero” Implementadas</t>
  </si>
  <si>
    <t>Proyecto de Ordenanza Basuras Cero</t>
  </si>
  <si>
    <t>Aracely Santillana</t>
  </si>
  <si>
    <t>Implementación de los Planes de Ordenación y Manejo de las Cuencas Hidrográficas (POMCA) de la jurisdicción de CORPOURABA.</t>
  </si>
  <si>
    <t>Proyectos contemplados en los Planes de Ordenamiento y Manejo de Cuencas Hidrográficas (POMCAS) implementados en las 9 subregiones del Departamento</t>
  </si>
  <si>
    <t>Proyectos contemplados POMCAS</t>
  </si>
  <si>
    <t>Andres Felipe Posada Zapata</t>
  </si>
  <si>
    <t>Adición y Prórroga al Covenio N° 4600007586, cuyo Objeto es: "Cofinanciar la Actualización y el Monitoreo del Estado del Recurso Hídrico en el Departamento de Antioquia".</t>
  </si>
  <si>
    <t>135 dias</t>
  </si>
  <si>
    <t>Estudio de actualización del estado de los recurso hídrico en el departamento de Antioquia editado y socializado.</t>
  </si>
  <si>
    <t xml:space="preserve">Est actlización estado recurso hídrico </t>
  </si>
  <si>
    <t>Fundación EPM</t>
  </si>
  <si>
    <t>Carlos Mario Sierra Zapata</t>
  </si>
  <si>
    <t>Elaboración de la Política Pública de Bienestar animal.</t>
  </si>
  <si>
    <t>Proyectos contemplados en los Planes de Acción de los Comités que integran el CODEAM implementados</t>
  </si>
  <si>
    <t>Proyectos contemplados CODEAM implem</t>
  </si>
  <si>
    <t>Myriam Ceballos Marín</t>
  </si>
  <si>
    <t>Fortalecimiento de las mesas ambientales del Departamento de Antioquia.</t>
  </si>
  <si>
    <t>Implementación Plan de Acción del Comité Minero Ambiental.</t>
  </si>
  <si>
    <t>Fortalecer las instancias de participación y los procesos de Gestión Ambiental en el marco del Consejo Departamental Ambiental de Antioquia – CODEAM.</t>
  </si>
  <si>
    <t>Apoyo a proyectos de la comisión para la prevención, mitigación y control de incendios forestales en el departamento de Antioquia implementados</t>
  </si>
  <si>
    <t>Proyectos contemplados en el Plan de Acción de la comisión para la prevención, mitigación y control de incendios forestales en el departamento de Antioquia implementados</t>
  </si>
  <si>
    <t xml:space="preserve">Proy Plan Acción comisión incen fostls </t>
  </si>
  <si>
    <r>
      <t>Apoyar la creación del Sistema Local de Áreas Protegidas en los municipios del Departamento</t>
    </r>
    <r>
      <rPr>
        <sz val="10"/>
        <color rgb="FF252525"/>
        <rFont val="Arial"/>
        <family val="2"/>
      </rPr>
      <t>.</t>
    </r>
  </si>
  <si>
    <t>Diseño e implementación de Sistemas Locales de Áreas Protegidas – SILAP</t>
  </si>
  <si>
    <t>Diseño e implementación de SILAP</t>
  </si>
  <si>
    <t>Andres Correa Maya</t>
  </si>
  <si>
    <t>Áreas de espacio público de protección ambiental recuperadas.</t>
  </si>
  <si>
    <t>Áreas en ecosistemas estratégicos restaurada</t>
  </si>
  <si>
    <t>Áreas en ecosis estratégicos restaur</t>
  </si>
  <si>
    <t>Cofinanciar la restauración ecológica de áreas de ecosistemas estratégicos.</t>
  </si>
  <si>
    <t>Adquisición de Tiquetes Aéreos para la Gobernación de Antioquia</t>
  </si>
  <si>
    <t>3838686</t>
  </si>
  <si>
    <r>
      <t xml:space="preserve">VF 6000002258 del 3 ago-17 Ordenanza 11 del 18 de julio de 2017
</t>
    </r>
    <r>
      <rPr>
        <b/>
        <sz val="10"/>
        <color theme="1"/>
        <rFont val="Calibri"/>
        <family val="2"/>
        <scheme val="minor"/>
      </rPr>
      <t>Entrega de CDP a La Secretaría General</t>
    </r>
  </si>
  <si>
    <t>Elvia Gómez Betancur</t>
  </si>
  <si>
    <t>Contratación de un servidor público en temporalidad  e incluye los  viáticos</t>
  </si>
  <si>
    <t>Áreas apoyadas para declaratoria dentro del Sistema Departamental de Áreas Protegidas (SIDAP)</t>
  </si>
  <si>
    <t>Áreas apoyadas para declaratoria SIDAP</t>
  </si>
  <si>
    <t>Entrega de CDP a La Secretaria  de Gestion Humana y Desarrollo Organizacional</t>
  </si>
  <si>
    <t>Contratación de un servidor público en temporalidad  y incluye los  viáticos</t>
  </si>
  <si>
    <t>Contratación de un servidor público en temporalidad y incluye los viáticos</t>
  </si>
  <si>
    <t>Contratación de dos practicantes de excelencia, para el segundo semestre</t>
  </si>
  <si>
    <t>Laura Salinas Gaviria</t>
  </si>
  <si>
    <t>86131504
80141607</t>
  </si>
  <si>
    <t>Central de medios y Operador logístico</t>
  </si>
  <si>
    <r>
      <rPr>
        <b/>
        <sz val="10"/>
        <color theme="1"/>
        <rFont val="Calibri"/>
        <family val="2"/>
        <scheme val="minor"/>
      </rPr>
      <t>VF6000002347</t>
    </r>
    <r>
      <rPr>
        <sz val="10"/>
        <color theme="1"/>
        <rFont val="Calibri"/>
        <family val="2"/>
        <scheme val="minor"/>
      </rPr>
      <t xml:space="preserve"> ($25.000.000) y </t>
    </r>
    <r>
      <rPr>
        <b/>
        <sz val="10"/>
        <color theme="1"/>
        <rFont val="Calibri"/>
        <family val="2"/>
        <scheme val="minor"/>
      </rPr>
      <t xml:space="preserve">VF6000002362 </t>
    </r>
    <r>
      <rPr>
        <sz val="10"/>
        <color theme="1"/>
        <rFont val="Calibri"/>
        <family val="2"/>
        <scheme val="minor"/>
      </rPr>
      <t xml:space="preserve">($60.000.000)  Ordenanza 17 del 8 de agosto de 2017
</t>
    </r>
    <r>
      <rPr>
        <b/>
        <sz val="10"/>
        <color theme="1"/>
        <rFont val="Calibri"/>
        <family val="2"/>
        <scheme val="minor"/>
      </rPr>
      <t>Entrega de CDP a La Oficina de Comunicaciones</t>
    </r>
  </si>
  <si>
    <r>
      <rPr>
        <b/>
        <sz val="10"/>
        <color theme="1"/>
        <rFont val="Calibri"/>
        <family val="2"/>
        <scheme val="minor"/>
      </rPr>
      <t>VF6000002348</t>
    </r>
    <r>
      <rPr>
        <sz val="10"/>
        <color theme="1"/>
        <rFont val="Calibri"/>
        <family val="2"/>
        <scheme val="minor"/>
      </rPr>
      <t xml:space="preserve"> ($25.000.000) y </t>
    </r>
    <r>
      <rPr>
        <b/>
        <sz val="10"/>
        <color theme="1"/>
        <rFont val="Calibri"/>
        <family val="2"/>
        <scheme val="minor"/>
      </rPr>
      <t xml:space="preserve">VF6000002363 </t>
    </r>
    <r>
      <rPr>
        <sz val="10"/>
        <color theme="1"/>
        <rFont val="Calibri"/>
        <family val="2"/>
        <scheme val="minor"/>
      </rPr>
      <t xml:space="preserve">($60.000.000)  Ordenanza 17 del 8 de agosto de 2017
</t>
    </r>
    <r>
      <rPr>
        <b/>
        <sz val="10"/>
        <color theme="1"/>
        <rFont val="Calibri"/>
        <family val="2"/>
        <scheme val="minor"/>
      </rPr>
      <t>Entrega de CDP a La Oficina de Comunicaciones</t>
    </r>
  </si>
  <si>
    <t>Entrega de CDP a La Secretaría General</t>
  </si>
  <si>
    <t>Julia Ines Puerta Castro</t>
  </si>
  <si>
    <t>Secretaría de Minas</t>
  </si>
  <si>
    <t>Socializacion lineamientos generales para la implementación de Zonas Industriales Mineras en el Departamento de Antioquia</t>
  </si>
  <si>
    <t>4  meses</t>
  </si>
  <si>
    <t>Canon superficiario</t>
  </si>
  <si>
    <t>Victor maunel Aguirre del Valle</t>
  </si>
  <si>
    <t>P.U.</t>
  </si>
  <si>
    <t>victor.aguirre@antioquia.gov.co</t>
  </si>
  <si>
    <t>Lineamientos para la creación de zonas industriales en los municipios de tradición minera en Antioquia</t>
  </si>
  <si>
    <t>Lineamientos para la creación de zonas industriales mineras Formulados</t>
  </si>
  <si>
    <t>15-0024</t>
  </si>
  <si>
    <t>Definir línea base, prospectiva territorial y definición de parámetros.</t>
  </si>
  <si>
    <t>Prestación de servicios logísticos para la realización y apoyo de eventos para la asesoría y asistencia técnica en temas técnicos, empresariales, legales y ambientales referentes al ejercicio de la minería (Foros y capacitaciones). De acuerdo al direccionamiento de la Oficina de Comunicaciones de la Gobernación de Antioquia</t>
  </si>
  <si>
    <t>Margarita  Maria Gil Quintero</t>
  </si>
  <si>
    <t>margarita.gil@antioquia.gov.co</t>
  </si>
  <si>
    <t>Mejorar la productividad y la competitividad del sector minero del Departamento con responsabilidad ambiental y social</t>
  </si>
  <si>
    <t>Unidades mineras con mejoramiento a la productividad y la competitividad de la minería del Departamento</t>
  </si>
  <si>
    <t>Fortalecimiento MINERIA BIEN HECHA PARA EL DESARROLLO DE ANTIOQUIA
Todo El Departamento, Antioquia, Occidente</t>
  </si>
  <si>
    <t>15-0023/001</t>
  </si>
  <si>
    <t>Prestación de servicios logísticos para la realización y apoyo de eventos</t>
  </si>
  <si>
    <t>Tipo C</t>
  </si>
  <si>
    <t>Desarrollo e implementación de la estrategia comunicacional de la Secretaría de Minas, de acuerdo al direccionamiento de la Oficina de Comunicaciones de la Gobernación de Antioquia</t>
  </si>
  <si>
    <t>Sebastian Espinosa Jaramillo</t>
  </si>
  <si>
    <t>sebastian.espinosa@antioquia.gov.co</t>
  </si>
  <si>
    <t xml:space="preserve">Desarrollo e implementación de la estrategia comunicacional </t>
  </si>
  <si>
    <t>REGULARIZACION para la formalizacion minera</t>
  </si>
  <si>
    <t>eliana.aguirre@antioquia.gov.co</t>
  </si>
  <si>
    <t>Brindar acompañamiento integral e impletar acciones de buenas prácticas a  unidades productoras mienras</t>
  </si>
  <si>
    <t>Eliana Maria Aguirre Vásquez</t>
  </si>
  <si>
    <t>PRESTACION SERVICIOS DE TRANSPORTE TERRESTRE GOBER</t>
  </si>
  <si>
    <t>10meses</t>
  </si>
  <si>
    <t>Juan José Castaño Vergara</t>
  </si>
  <si>
    <t>8640</t>
  </si>
  <si>
    <t>Prestación de servicios de transporte</t>
  </si>
  <si>
    <t>Juan José Castaño V</t>
  </si>
  <si>
    <t>PRACTICA ACADEMICA UNIVERSIDADES PUBLICAS. 1ER SEM</t>
  </si>
  <si>
    <t>8641</t>
  </si>
  <si>
    <t>juan.castano@antioquia.gov.co</t>
  </si>
  <si>
    <t>15-0023/002</t>
  </si>
  <si>
    <t>Apoyo a la fiscalización, titulacion y fomento</t>
  </si>
  <si>
    <t>Articular esfuerzos para la implementación del Plan Estratégico Sectorial del Mercurio</t>
  </si>
  <si>
    <t>Juan Carlos Buitrago Botero</t>
  </si>
  <si>
    <t xml:space="preserve">juan.buitrago@antioquia.gov.co </t>
  </si>
  <si>
    <t>Minería en armonía con el medio ambiente</t>
  </si>
  <si>
    <t>Acompañamiento a estrategias dirigidas a plantas de beneficio y transformación para eliminación o reducción del consumo de mercurio realizadas</t>
  </si>
  <si>
    <t>Fortalecimiento MINERIA EN ARMONIA CON EL MEDIO AMBIENTE Todo El
Departamento, Antioquia, Occidente</t>
  </si>
  <si>
    <t>15-0001</t>
  </si>
  <si>
    <t>Eliminación uso del mercurio</t>
  </si>
  <si>
    <t>77111600; 77111603</t>
  </si>
  <si>
    <t xml:space="preserve"> recuperación de áreas deterioradas por minería, a través de tratamientos biológicos de aguas y lodos contaminados por mercurio y acompañamiento técnico a mineros de subsistencia en jurisdicción de Cornare.</t>
  </si>
  <si>
    <t>Juan Felipe López Londoño</t>
  </si>
  <si>
    <t>9064</t>
  </si>
  <si>
    <t>juanfelipe.lopez@antioquia.gov.co</t>
  </si>
  <si>
    <t>Acompañamiento a estrategias dirigidas a la recuperación de áreas deterioradas por la actividad minera realizadas.</t>
  </si>
  <si>
    <t>Apoyo a una estrategia de recuperación de áreas deterioradas por minería   - Apoyo hasta 300 Mineros de Subsistencia</t>
  </si>
  <si>
    <t>Implementación de proyecto piloto de recuperación de áreas deterioradas por minería</t>
  </si>
  <si>
    <t>Cierre de minas e implementaciones de acciones priorizadas para la prevención de riesgos asocaidos a esto.</t>
  </si>
  <si>
    <t>Paula Andrea Murillo Benjumea</t>
  </si>
  <si>
    <t>paula.murillo@antioquia.gov.co</t>
  </si>
  <si>
    <t>Acompañamiento a estrategias dirigidas a Unidades Productivas Mineras para seguimiento a la implementación del plan de cierre y abandono realizadas.</t>
  </si>
  <si>
    <t>Acompañamiento a estrategias dirigidas a Unidades Productivas Mineras para seguimiento a la implementación del plan de cierre y abandono realizadas</t>
  </si>
  <si>
    <t>Protocolo de procedimeitno antes durante y despues, Sellamiento de Unidades Mineras</t>
  </si>
  <si>
    <t>80111604; 80111607</t>
  </si>
  <si>
    <t>Fortalecimiento del control derivado de la Delegación Minera en cabeza de la Gobernación de Antioquia, en los aspectos técnico, jurídico y económico, a través de la fiscalización, seguimiento y control de los títulos mineros, y de actividades académicas relacionadas.</t>
  </si>
  <si>
    <t>%2 de regalías para el funcionamiento de fiscalización minera</t>
  </si>
  <si>
    <t>Maximiliano Sierra Gonzalez</t>
  </si>
  <si>
    <t>maximiliano.sierra@antioquia.gov.co</t>
  </si>
  <si>
    <t>Monitoreo y seguimiento de la actividad minera en el Departamento de Antioquia</t>
  </si>
  <si>
    <t>15-0023</t>
  </si>
  <si>
    <t>Apoyo a la fiscalización</t>
  </si>
  <si>
    <t>80111604; 80111609</t>
  </si>
  <si>
    <t>Archivo</t>
  </si>
  <si>
    <t>15-0025</t>
  </si>
  <si>
    <t>80111604; 80111611</t>
  </si>
  <si>
    <t>Fiscalizacion Diferencial</t>
  </si>
  <si>
    <t>CONTRATAR EL  MANTENIMIENTO Y CALIBRACIÓN DE LOS EQUIPOS PARA LA DETECCIÓN DE GASES, ASÍ COMO EL SUMINISTRO DE LOS KITS DE CALIBRACIÓN, PARA EL CORRECTO DESARROLLO DE LAS ACTIVIDADES DE FISCALIZACIÓN MINERA.</t>
  </si>
  <si>
    <t>Fondo 4-2513 visitas de fiscalización minera</t>
  </si>
  <si>
    <t>Juan Esteban Serna Giraldo</t>
  </si>
  <si>
    <t>juanesteban.serna@antioquia.gov.co</t>
  </si>
  <si>
    <t>COMPRA DE EQUIPOS PARA EL APOYO A LA FISCALIZACIÓN MINERA</t>
  </si>
  <si>
    <t>COMPRA DE ELEMENTOS DE PROTECCIÓN Y SEGURIDAD PERSONAL (EPSP) PARA MINERÍA, Y CAPACITACIÓN EN SEGURIDAD E HIGIENE MINERA, PARA SER USADOS POR EL PERSONAL DE LA SECRETARÍA DE MINAS EN LAS LABORES PROPIAS DE LA SECRETARÍA.</t>
  </si>
  <si>
    <t>Secretaría de Productividad y Competitividad</t>
  </si>
  <si>
    <t>80131502</t>
  </si>
  <si>
    <t>SERVICIO DE ARRENDAMIENTO DEL INMUEBLE QUE SERVIRÁ COMO SEDE PRINCIPAL DEL PROGRAMA INSTITUCIONAL "BANCO DE LA GENTE"</t>
  </si>
  <si>
    <t>11 meses 18 días</t>
  </si>
  <si>
    <t>Porpios</t>
  </si>
  <si>
    <t>Luis Enrique Valderrama</t>
  </si>
  <si>
    <t>3835140</t>
  </si>
  <si>
    <t>bancodelagente@antioquia.gov.co</t>
  </si>
  <si>
    <t>Fomento y Apoyo para el Emprendimiento y Fortalecimiento Empresarial</t>
  </si>
  <si>
    <t>Unidades productivas intervenidas en fortalecimiento empresarial.</t>
  </si>
  <si>
    <t>Fortalecimiento empresarial RP todo el departamento, Antioquia, Occidente.</t>
  </si>
  <si>
    <t>Unidades productivas de textil confección fortalecidas.</t>
  </si>
  <si>
    <t>Fortalecimiento empresarial de unidades productivas, asesoria y capacitación, participación en ferias y eventos.</t>
  </si>
  <si>
    <t>Luis Enrique Valderrama Rueda</t>
  </si>
  <si>
    <t>Técnica, Juridica, administrativa, contable y/o financiera</t>
  </si>
  <si>
    <t>DESARROLLO Y PUESTA EN MARCHA Y ADMINISTRACIÓN DEL PORTAL WEB "BANCO DE LA GENTE" informatica</t>
  </si>
  <si>
    <t xml:space="preserve">Incremento de los recursos del sistema financiero para Emprendimiento y Fortalecimiento Empresarial Todo El Departamento, Antioquia, Occidente. </t>
  </si>
  <si>
    <t>Se hará un CDP para que la Dirección de Informatica adelante la respecativa contratación</t>
  </si>
  <si>
    <t>ADQUISICION E IMPLEMENTACIÓN DEL SISTEMA DIGITURNOS (CDP PARA INFORMATICA) informatica</t>
  </si>
  <si>
    <t>FERIAS Y EVENTOS PROMOCIÓN BANCO DE LA GENTE EN VARIOS MUNICIPIOS CDP COMUNICACIONES</t>
  </si>
  <si>
    <t>Incremento de los recursos del sistema financiero para Emprendimiento y Fortalecimiento Empresarial Todo El Departamento, Antioquia, Occidente.</t>
  </si>
  <si>
    <t>Se hará un CDP para que la Subgerencia de comunicaciones</t>
  </si>
  <si>
    <t>SERVICIOS DE PUBLICIDAD Y COMUNICACIONES BANCO DE LA GENTE comunicaciones</t>
  </si>
  <si>
    <t>ACOMETIDA DE LA FIBRA OPTICA LAND TO LAND DESDE EL DAD A LA SEDE DEL BANCO DE LA GENTE. Informatica</t>
  </si>
  <si>
    <t>93121607</t>
  </si>
  <si>
    <t xml:space="preserve"> “Desarrollar el modelo de gestión y las actividades para impulsar la
cooperación internacional, la inversión extranjera y la promoción del departamento de
Antioquia. </t>
  </si>
  <si>
    <t>08 Meses</t>
  </si>
  <si>
    <t>Yomar Andrés Benítez Álvarez</t>
  </si>
  <si>
    <t>3838359</t>
  </si>
  <si>
    <t>yomar.benitez@antioquia.gov.co</t>
  </si>
  <si>
    <t>Cooperación Internacional para el Desarrollo</t>
  </si>
  <si>
    <t>Proyectos apoyados con recursos de cooperación internacional</t>
  </si>
  <si>
    <t>Implementación de Cooperación Internacional para el Desarrollo Todo el Departamento, Antioquia, Occidente.</t>
  </si>
  <si>
    <t>22-0053</t>
  </si>
  <si>
    <t>*Proyectos detonantes del plan de desarrollo.
*Proyectos subregionales selecionados por para gestión y Banco de proyectos.
*Hermanamientos internacionales y cooperación técnica. * Plan estratégico de Cooperación internacional de Antioquia. * Promoción internacional de las potencialidades de Antioquia.</t>
  </si>
  <si>
    <t>*Gestión de hermanamientos acordados y memorandos de entendimiento para la cooperación. 
*Agendas de relacionamiento y cooperación internacional.
*Ferias, misiones y participación en eventos internacionales. *Prompción del portafolio de Proyectos Detonantes de Antioquia. * Observatorio de oportunidades internacionales. *Plan de promoción internacional "El Mundo pasa por Antioquia".</t>
  </si>
  <si>
    <t>Luis Carlos Mejía Heredia</t>
  </si>
  <si>
    <t>Estrategia de fomento, visibilización y gestión a la inversión turística a nivel  nacional e internacional de las subregiones de Antioquia.</t>
  </si>
  <si>
    <t>Cyomara Ríos</t>
  </si>
  <si>
    <t>3838633</t>
  </si>
  <si>
    <t>cyomara.rios@antioquia.gov.co</t>
  </si>
  <si>
    <t>Competitividad y promoción del turismo</t>
  </si>
  <si>
    <t xml:space="preserve">Participaciones en eventos culturales y ferias estratégicas a nivel nacional e internacional. </t>
  </si>
  <si>
    <t>Desarrollo de la competitividad y la promoción del turismo en el Departamento de Antioquia</t>
  </si>
  <si>
    <t>1300 Y 220053</t>
  </si>
  <si>
    <t>Participación en:
*Vitrina Turística Anato 2018.
*Saihc 2018</t>
  </si>
  <si>
    <t>Fortalecimiento de la productividad y competitividad del sector cafetero en el Departamento de Antioquia.</t>
  </si>
  <si>
    <t>Piedad del Pilar Aragon Medina</t>
  </si>
  <si>
    <t xml:space="preserve">Gerente </t>
  </si>
  <si>
    <t>3838638</t>
  </si>
  <si>
    <t>piedaddelpilar.aragon@antioquia.gov.co</t>
  </si>
  <si>
    <t>Unidades Productivas intervenidas en Fortalecimiento Empresarial</t>
  </si>
  <si>
    <t>14-0066</t>
  </si>
  <si>
    <t>31010101, 31010102</t>
  </si>
  <si>
    <t>Servicio de extension en calidad del café, Programa de relevo generacional, participacion en ferias y eventos.</t>
  </si>
  <si>
    <t xml:space="preserve"> CONSOLIDAR 120 GRUPOS DE INVESTIGACIÓN ESCOLAR BAJO LA METODOLOGÍA DEL PROGRAMA ONDAS DE COLCIENCIAS EN EL DEPARTAMENTO DE ANTIOQUIA GENERANDO ESPACIOS DE APROPIACIÓN SOCIAL DEL CONOCIMIENTO EN CIENCIA, TECNOLOGÍA E INNOVACIÓN EN LA EDUCACIÓN BÁSICA Y MEDIA. </t>
  </si>
  <si>
    <t xml:space="preserve">Contratación Directa </t>
  </si>
  <si>
    <t xml:space="preserve">Mariela  Ríos Osorio </t>
  </si>
  <si>
    <t>Profesional U.</t>
  </si>
  <si>
    <t>3839404</t>
  </si>
  <si>
    <t>mariela.rios@antioquia.gov.co</t>
  </si>
  <si>
    <t>Fortalecimiento del Sistema Departamental de Ciencia, tecnología e innovación (SDCTI).</t>
  </si>
  <si>
    <t>Personas del sistema Departamental de CTeI con desarrollo de capacidades en procesos de CTeI</t>
  </si>
  <si>
    <t>Apoyo al fortalecimiento de los agentes del sistema  de Ciencia, Tecnología e Innovación en el departamento de Antioquia</t>
  </si>
  <si>
    <t>22-0042</t>
  </si>
  <si>
    <t>Personas del sistema con capacidades en procesos de CTeI</t>
  </si>
  <si>
    <t xml:space="preserve">Desarrollo de capacidades
</t>
  </si>
  <si>
    <t>Mariela Ríos Osorio</t>
  </si>
  <si>
    <t xml:space="preserve">
Identificar retos y soluciones a necesidades de las subregiones plantadas desde los CUEE, validar , clasificar y premiar las soluciones ganadoras. Proyecto de I+D+I </t>
  </si>
  <si>
    <t>selección abreviada</t>
  </si>
  <si>
    <t>Luis Orlando Echavarría Cuartas</t>
  </si>
  <si>
    <t>3839403</t>
  </si>
  <si>
    <t>luis.echavarria@antioquia.gov.co</t>
  </si>
  <si>
    <t>Proyectos de I+D+I cofinanciados</t>
  </si>
  <si>
    <t>Apoyo a la Generación de Conocimiento, Transferencia tecnológica e Innovación en el Depto de Antioquia</t>
  </si>
  <si>
    <t>11-0006</t>
  </si>
  <si>
    <t>Proyectos de I+D+I</t>
  </si>
  <si>
    <t xml:space="preserve">Identificación
Evaluacion y seleccion
Acompañamiento
</t>
  </si>
  <si>
    <t xml:space="preserve">Fortalecer el sistema departamental de CTeI mediante la generación de capacidades de los agentes, consolidando 8 comité universidad empresa, estado CUEE en las subregiones del Departamento, a través de la generación de acuerdos y lineamientos estrategicos.Proyecto.  Comité Universidad, Empresa, Estado CUEE </t>
  </si>
  <si>
    <t>Contrato Interadministrativo</t>
  </si>
  <si>
    <t>Catalina Ayala Villa</t>
  </si>
  <si>
    <t>3838628</t>
  </si>
  <si>
    <t>catalina.ayala@antioquia.gov.co</t>
  </si>
  <si>
    <t>Comités Universidad, Empresa, Estado formalizadas y operando en las subregiones
Acuerdos estratégicos para el fomento de la CTI en las regiones formalizados
Personas del sistema Departamental de CTeI con desarrollo de capacidades en procesos de CTeI</t>
  </si>
  <si>
    <t xml:space="preserve">Personas del sistema con capacidades en procesos de CTeI
Acuerdos de CTeI en las subregiones
CUEE formalizados y operando </t>
  </si>
  <si>
    <t>Desarrollo de capacidades
Realización de acuerdos
CUEEs formalizados y funcionando</t>
  </si>
  <si>
    <t>Fortalecimiento de las Redes empresariales mediadas por TIC  y Apoyo e implemantación del programa Mipyme Digital en el territorio antioqueño</t>
  </si>
  <si>
    <t>Luis Jaime Osorio Arenas</t>
  </si>
  <si>
    <t>Director CTeI</t>
  </si>
  <si>
    <t>3838637</t>
  </si>
  <si>
    <t>luisjaime.osorio@antioquia.gov.co</t>
  </si>
  <si>
    <t xml:space="preserve">Fortalecimiento de las TIC en Redes Empresariales </t>
  </si>
  <si>
    <t xml:space="preserve">Campañas de promoción y utilización de TIC </t>
  </si>
  <si>
    <t>Fortalecimiento TIC empresarial</t>
  </si>
  <si>
    <t>11-0011</t>
  </si>
  <si>
    <t xml:space="preserve">Tiendas TIC, Central Digital de Abastos y campañas TIC </t>
  </si>
  <si>
    <t>Fortalecimiento del sistema moda  mediante el desarrollo de estrategias de acceso a mercados, en el marco de Colombiamoda 2018.</t>
  </si>
  <si>
    <t>Sandra Paola Gallejo Rojas</t>
  </si>
  <si>
    <t>3838667</t>
  </si>
  <si>
    <t>sandra.gallego@antioquia.gov.co</t>
  </si>
  <si>
    <t>07-0050</t>
  </si>
  <si>
    <t>Técnica, Juridica, administrativa, contable y o financiera</t>
  </si>
  <si>
    <t>Fortalecer la actividad artesanal en antioquia, mediente el desarrollo de estrategias de acceso a mercados.</t>
  </si>
  <si>
    <t>5 Meses</t>
  </si>
  <si>
    <t>Fabiola Vergara</t>
  </si>
  <si>
    <t>3838491</t>
  </si>
  <si>
    <t>fabiola.vergara@antioquia.gov.co</t>
  </si>
  <si>
    <t>Unidades productivas artesanales apoyadas con sellos de calidad, posicionamiento de marca, participación en ferias y eventos.</t>
  </si>
  <si>
    <t>14-0022</t>
  </si>
  <si>
    <t>Unidades productivas artesanales con nuevos sellos y marcas. Unidades productivas artesanales con acceso a nuevos mercados.</t>
  </si>
  <si>
    <t xml:space="preserve">Diseño e implementación de sellos y marcas. Estudios de denominación de origen. Nuevos canales de comercialización. </t>
  </si>
  <si>
    <t>Fabiola Vergara Vergara</t>
  </si>
  <si>
    <t>80101504
81112002</t>
  </si>
  <si>
    <t xml:space="preserve"> Fortalecer el tejido empresarial, mediante la realización de la convocatoria de incentivos en especie, Antójate de Antioquia, categoría INVIMA</t>
  </si>
  <si>
    <t>Diana Patricia Taborda Díaz</t>
  </si>
  <si>
    <t>3838823</t>
  </si>
  <si>
    <t>diana.taborda@antioquia.gov.co</t>
  </si>
  <si>
    <t>Incrementar el número de operaciones estadísticas en buen estado e implementadas</t>
  </si>
  <si>
    <t>Metodología diseñada y aplicada, Indicadores de competitividad por subregión</t>
  </si>
  <si>
    <t xml:space="preserve">Diseñar metodologia de calculo del IDC subregional, inventario de información, implementar la metodologia, presentar resultados. </t>
  </si>
  <si>
    <t>80101501
80101505</t>
  </si>
  <si>
    <t>Fortalecer el emprendimiento mediante la creación de una Red de Emprendimiento y la realización de una convocatoria para Capital Semilla y fortalecer el tejido empresarial, mediante la realizacion de la convocatoria de incentivos en especie, Antójate de Antioquia, en sus categorías, general y victimas del conflicto</t>
  </si>
  <si>
    <t xml:space="preserve">Juan David Garcia Marulanda </t>
  </si>
  <si>
    <t>juandavid.garcia@antioquia.gov.co</t>
  </si>
  <si>
    <t>Unidades productivas intervenidas en el fortalecimiento empresarial. Empresas acompañadas en los procesos para el inicio de operaciones. Unidades productivas intervenidas en fortalecimoento empresarial.</t>
  </si>
  <si>
    <t>14-0022 Y 07-0050 Y 07-1046</t>
  </si>
  <si>
    <t>Nuevas unidades productivas creadas, red de actores de emprendimeinto conformada y fortalecidas. Unidades productivas con acceso a mercados, aumento en la productividad y competitividad de unidades productivas intervenidas en fortalecimiento empresarial (incluidas las de población víctima), Participación en ferias y eventos, comisión regional y subregional de competitividad fortalecidas.</t>
  </si>
  <si>
    <t xml:space="preserve">Fortalecimiento Empresarial - Antojate de Antioquia, Fortalecimiento empresarial registro invima, inexmoda, artesanias de colombia, comisión regional de competitividad, participación en ferias, medición IDC por subregión, material publicitario, proyecto desarrollo de proveedores, proyecto cluster lacteos </t>
  </si>
  <si>
    <t>Fomento y fortalecimiento del sector social y solidario</t>
  </si>
  <si>
    <t>Gonzalo Duque Valencia</t>
  </si>
  <si>
    <t>Prfoesional Unversitario</t>
  </si>
  <si>
    <t>3838490</t>
  </si>
  <si>
    <t>gonzalo.duque@antioquia.gov.co</t>
  </si>
  <si>
    <t xml:space="preserve">Unidades productivas intervenidas en el fortalecimiento empresarial. </t>
  </si>
  <si>
    <t>Empresarios capacitados en economía solidaria y formas organizativas, empresarios asociados en alguna de las modalidades de economía solidaria</t>
  </si>
  <si>
    <t>Capacitación  en economía solidaria y las diferentes modalidades de asociatividad, asesoría y acompañamiento en la coformación de organizaciones solidarias</t>
  </si>
  <si>
    <t>Diseño e implementación de una metodología de medición del índice departamental de competitividad - IDC, por subregión.</t>
  </si>
  <si>
    <t>Harlinton Smith Arango</t>
  </si>
  <si>
    <t>harlinton.arango@antioquia.gov.co</t>
  </si>
  <si>
    <t>Fomento de sinergias para la promoción y mejoramiento de la empleabilidad en las regiones del Departamento.</t>
  </si>
  <si>
    <t>Disminuir tasa de informalidad, disminuir la tasa de desempleo.</t>
  </si>
  <si>
    <t>Mejoramiento y promoción de la empleabilidad, todo el departamento, Antioquia, Occidente.</t>
  </si>
  <si>
    <t>10-0027</t>
  </si>
  <si>
    <t>Personas capacitadas, incremento del nivel de empleabilidad.</t>
  </si>
  <si>
    <t>Capacitación y asesoria en ruta de empleabilidad, ferias de empleabilidad.</t>
  </si>
  <si>
    <t>Fomento del acceso a mercados de los empresarios antioqueños, por medio de la creación de la Tienda "Antójate de Antioquia"</t>
  </si>
  <si>
    <t xml:space="preserve">140022001 </t>
  </si>
  <si>
    <t>Fortalecimiento empresarial mediante el desarrollo de proveedores por parte de empresas ancla a unidades productivas antioqueñas</t>
  </si>
  <si>
    <t>Capacitación a actores locales en metodologías de políticas de trabajo decente en el Departamento de Antioquia.</t>
  </si>
  <si>
    <t>Se hará un CDP para que se realice la contratación por la Susecretaría de Comunicaciones</t>
  </si>
  <si>
    <t>REALIZAR AVALÚO COMERCIAL DE LOS INMUBLES IDENTIFICADOS CON LAS MATRÍCULAS INMOBILIARIAS No. 034-67785, 034-67786, 034-67787, 034-67788, 034-67789, 034-67790 Y 034-67791 VOLCAN DE LODO, UBICADOS EN EL MUNICIPIO DE ARBOLETES.</t>
  </si>
  <si>
    <t>Cyomara  Rios Flores</t>
  </si>
  <si>
    <t>Cyomara Ríos Florez</t>
  </si>
  <si>
    <t>Secretaría Seccional de Salud y Protección Social</t>
  </si>
  <si>
    <t>Arrendar inmueble que servirá como sede de trabajo para los funcionarios de la Dirección de Factores de Riesgo de la Secretaria Seccional de Salud y Protección Social de Antioquia en el municipio Turbo</t>
  </si>
  <si>
    <t>Contrato inicio marzo 2017 y continua con vigencia futura hasta el 2018</t>
  </si>
  <si>
    <t xml:space="preserve">Yuliana Andrea Barrientos </t>
  </si>
  <si>
    <t>Técnica área dela salud</t>
  </si>
  <si>
    <t>3835609</t>
  </si>
  <si>
    <t>yuliana.barrientos@antioquia.gov.co</t>
  </si>
  <si>
    <t>Salud Ambiental</t>
  </si>
  <si>
    <t>Muestras analizadas para evaluar el Índice de Riesgo de la Calidad del Agua para Consumo Humano (IRCA)</t>
  </si>
  <si>
    <t xml:space="preserve"> Fortalecimiento de la prevención, vigilancia y control de los factores de riesgo
sanitarios, ambientales y del consumo Todo El Departamento, Antioquia, Occidente</t>
  </si>
  <si>
    <t>01-0030</t>
  </si>
  <si>
    <t>Mejorar lacondiciones ambientales de salud de la población Antioqueña</t>
  </si>
  <si>
    <t>Planes Salud Ambiental-Gestión Proy</t>
  </si>
  <si>
    <t>Sesión 4 comité Interno de Contratación</t>
  </si>
  <si>
    <t>AMIRA MENA BLANQUICET</t>
  </si>
  <si>
    <t>Vigente y en ejecución</t>
  </si>
  <si>
    <t xml:space="preserve">Arrendar inmuebles que servirá como sede de trabajo para los funcionarios de la Dirección de Factores de Riesgo de la Secretaria Seccional de Salud y Protección Social de Antioquia en diferentes municipios categorias 4, 5 y 6 </t>
  </si>
  <si>
    <t>53102700 - 53102710</t>
  </si>
  <si>
    <t>Uniformes - Uniformes corporativos (compentencia oficina de comunicaciones)</t>
  </si>
  <si>
    <t>Se traslada CDP para Comunicaciones</t>
  </si>
  <si>
    <t>Toma y análisis de muestras de aguas de lastre de los municipios de Turbo, Caucasia y Puerto Berrio</t>
  </si>
  <si>
    <t>Contratar estudio o adquirir equipo para  análisis de calidad de aire y ruido, para evaluar los efectos en salud.</t>
  </si>
  <si>
    <t>Actividades de vigilancia por sustancias químicas - mercurio</t>
  </si>
  <si>
    <t>Rosendo Orozco Cardona</t>
  </si>
  <si>
    <t>3839905</t>
  </si>
  <si>
    <t>rosendo.orozco@antioquia.gov.co</t>
  </si>
  <si>
    <t>Fortalecimiento de la Vigilancia epidemiologica, prevención y control de las
intoxicaciones por sustancias químicas en el Departamento de Antioquia</t>
  </si>
  <si>
    <t xml:space="preserve"> 01-0026</t>
  </si>
  <si>
    <t>Fomento uso seguro de sustan qcas</t>
  </si>
  <si>
    <t>Rosendo Eliecer Orozco C.</t>
  </si>
  <si>
    <t>Actividades de vigilancia por sustancias químicas - plaguicidas</t>
  </si>
  <si>
    <t>85161503 - 81101706</t>
  </si>
  <si>
    <t>Realizar el mantenimiento preventivo y reparación de los microscopios de la Red de Microscopia de Antioquia y estereoscopios de entomología</t>
  </si>
  <si>
    <t>Luis Armando Galeano Marín</t>
  </si>
  <si>
    <t>Profesional especializado</t>
  </si>
  <si>
    <t>3839879</t>
  </si>
  <si>
    <t>armando.galeano@antioquia.gov.co</t>
  </si>
  <si>
    <t>Salud Pública</t>
  </si>
  <si>
    <t>Mortalidad por dengue</t>
  </si>
  <si>
    <t>Contribuir en el mejoramiento de las condiciones de salud pública de la población antioqueña,
a través de estrategias de Atención Primaria en Salud.</t>
  </si>
  <si>
    <t>01-0021</t>
  </si>
  <si>
    <t>Fumigación ETV,medidas barrera,intervención de criaderos</t>
  </si>
  <si>
    <t>Luis Armando Galeano M.</t>
  </si>
  <si>
    <t>Realizar la investigacion cientifica del riesgo de las enfermedades transmitidas por vectores y ejecutar las medidas de intervencion para la prevención y control de los mismos en el departamento de Antioquia</t>
  </si>
  <si>
    <t>Acta No. 043 Consejo de Gobierno</t>
  </si>
  <si>
    <t>CORPORACION DE PARTICIPACION MIXTA INSTITUTO COLOMBIANO DE MEDICINA TROPICAL</t>
  </si>
  <si>
    <t>Noviembre 2017 vigencia Futura año 2018</t>
  </si>
  <si>
    <t>Contratación Directa - Contratos para el Desarrollo de Actividades Científicas y Tecnológicas</t>
  </si>
  <si>
    <t>85131700 - 85131708</t>
  </si>
  <si>
    <t>investigacion efectividad metodos de control aedes aegypti</t>
  </si>
  <si>
    <t>Apoyar la Inspección y Vigilancia de la Gestión Interna de Residuos Hospitalarios en establecimientos prestadores de servicios de salud y otras actividades  y la vigilancia de la calidad de agua de conusmo humano del Departamento en los municipios categorías 4, 5 y 6</t>
  </si>
  <si>
    <t>Carlos Samuel Osorio</t>
  </si>
  <si>
    <t>3839849</t>
  </si>
  <si>
    <t>carlos.osorio@antioquia.gov.co</t>
  </si>
  <si>
    <t xml:space="preserve">  Desarrollo de la IVC de la gestión interna de residuos hospitalarios y similares en
establecimientos generadores Todo El Departamento, Antioquia, Occidente</t>
  </si>
  <si>
    <t>01-0024</t>
  </si>
  <si>
    <t>Verificación GIRHS-Establecim Generad</t>
  </si>
  <si>
    <t>Carlos Samuel Osorio Céspedes</t>
  </si>
  <si>
    <t>Recolectar, transportar y tratar por incineración, estabilización y/o desnaturalización residuos peligrosos producto de actividades de la SSSA</t>
  </si>
  <si>
    <t>85111509 - 70122006</t>
  </si>
  <si>
    <t>Suministrar los insumos necesarios para realizar jornadas de vacunación antirrábica de caninos y felinos en el departamento de Antioquia</t>
  </si>
  <si>
    <t>Iván de Jesús Ruiz Monsalve</t>
  </si>
  <si>
    <t>3839436</t>
  </si>
  <si>
    <t>ivan.ruiz@antioquia.gov.co</t>
  </si>
  <si>
    <t xml:space="preserve"> Fortalecimiento de la gestión integral de las zoonosis Todo El Departamento, Antioquia,
Occidente
Antioquia, Occidente</t>
  </si>
  <si>
    <t>01-0023</t>
  </si>
  <si>
    <t>vacunacion caninos y felinos</t>
  </si>
  <si>
    <t>Contratar un Operador de la Unidad Móvil Quirúrgica Veterinaria (Animóvil), para ejecutar  el programa de control natal en la población canina y felina de los municipios del Departamento de Antioquia</t>
  </si>
  <si>
    <t>Esterilización de caninos y felinos</t>
  </si>
  <si>
    <t>Realizar los análisis de laboratorio para el diagnóstico de la rabia en cerebros caninos, felinos y quirópteros tomados en el Departamento de Antioquia, y realizar pruebas especiales de laboratorio para otros eventos zoonóticos</t>
  </si>
  <si>
    <t>Vigilancia Activa de  la rabia</t>
  </si>
  <si>
    <t>51140000 - 51212209</t>
  </si>
  <si>
    <t xml:space="preserve">Adquisición de Medicamentos Monopolio del Estado </t>
  </si>
  <si>
    <t>Contrato inicio en 2017 y continua con vigencia futura hasta el 2018</t>
  </si>
  <si>
    <t>Luis Carlos Gaviria G.</t>
  </si>
  <si>
    <t>3839948</t>
  </si>
  <si>
    <t>luis.gaviria@antioquia.gov.co</t>
  </si>
  <si>
    <t>Fortalecimiento de la vigilancia sanitaria de la calidad de los medicamentos y afines
Todo El Departamento, Antioquia, Occidente</t>
  </si>
  <si>
    <t>01-0020</t>
  </si>
  <si>
    <t>Fondo Rotatorio Estupefacientes</t>
  </si>
  <si>
    <t>Acta No 045</t>
  </si>
  <si>
    <t>FONDO NACIONAL DE ESTUPEFACIENTES</t>
  </si>
  <si>
    <t>Paola Andrea Gómez</t>
  </si>
  <si>
    <t>78101801 - 78101501</t>
  </si>
  <si>
    <t>Prestar servicios de transporte de Medicamentos Monopolio del Estado desde el Fondo Nacional de Estupefacientes Ubicado en Bogotá hasta el Fondo Rotatorio de Estupefacientes del departamento de Antioquia ubicado en Medellín.</t>
  </si>
  <si>
    <t>Vigilancia sanitaria-Calidad Medicamen</t>
  </si>
  <si>
    <t>85131604  - 73101701 - 85121803 - 85151508</t>
  </si>
  <si>
    <t>Prestar el servicio de análisis de laboratorio por medio de ensayos fisicoquímicos, microbiológicos a diferentes productos farmacéuticos para acciones de inspección, vigilancia y control.</t>
  </si>
  <si>
    <t>Elaborar y entregar carnets para los operadores de equipos de rayos X inscritos en la Secretaría Seccional de Salud y Protección Social de Antioquia</t>
  </si>
  <si>
    <t>Piedad Martinez Galeano</t>
  </si>
  <si>
    <t>Profesional universitaria</t>
  </si>
  <si>
    <t>3839943</t>
  </si>
  <si>
    <t>ipseps@antioquia.gov.co</t>
  </si>
  <si>
    <t>Fortalecimiento de la Vigilancia Sanitaria en el uso de radiaciones y en la oferta de
servicios de seguridad y salud en el trabajo Todo El Departamento, Antioquia, Occidente</t>
  </si>
  <si>
    <t>01-0022</t>
  </si>
  <si>
    <t>Promoción de SO y Protección radiológica</t>
  </si>
  <si>
    <t>María Piedad Martinez Galeano</t>
  </si>
  <si>
    <t>77101804 - 77101505 - 20121921</t>
  </si>
  <si>
    <t>Contratar la realización del control de calidad de equipos de rayos x y los niveles orientativos en las practicas radiologicas</t>
  </si>
  <si>
    <t>Control Calidad equipos de Rx  ESE-IPS</t>
  </si>
  <si>
    <t>Prestar el servicio de análisis microbiológico y fisicoquímico en aguas de consumo humano y uso recreativo y a diferentes sustancias de interés sanitario que comprometen la salud pública, de los Municipios de las subregiones de Norte, Nordeste, Magdalena Medio, Bajo Cauca, Uraba, Oriente, Suroeste, Occidente y Valle de Aburra del Departamento de Antioquia.</t>
  </si>
  <si>
    <t>John William Tabares Morales</t>
  </si>
  <si>
    <t>3839883</t>
  </si>
  <si>
    <t>johnwilliam.tabares@antioquia.gov.co</t>
  </si>
  <si>
    <t>Fortalecimiento de la inspección, vigilancia y control de la calidad del agua para
consumo humano y uso recreativo Todo El Departamento, Antioquia, Occidente</t>
  </si>
  <si>
    <t>03-0009</t>
  </si>
  <si>
    <t>Análisis de calidad del agua</t>
  </si>
  <si>
    <t>Acta 044</t>
  </si>
  <si>
    <t>Asesorar y certificar en operación, mantenimiento de piscinas y estructuras similares a los referentes de aguas en antioquia y realizar la socialización de las guías para la elaboración del certificado de cumplimento de las normas de seguridad por parte de las dependencias que definan los 125 municipios del Departamento de Antioquia</t>
  </si>
  <si>
    <t>3839884</t>
  </si>
  <si>
    <t>41121807 - 41122409 - 41113319</t>
  </si>
  <si>
    <t>adquirir reactivos y accesorios para la determinacion de caracteristicas fisico quimicas en aguas de consumo humano y uso recreativo</t>
  </si>
  <si>
    <t>3839885</t>
  </si>
  <si>
    <t>03-0010</t>
  </si>
  <si>
    <t>adquirir reactivos colilert, pseudolert insumos, y mantenimiento del equipo del Laboratorio departamental de Salud Publica</t>
  </si>
  <si>
    <t>contratacion directa - no pluralidad de oferentes</t>
  </si>
  <si>
    <t>3839886</t>
  </si>
  <si>
    <t>03-0011</t>
  </si>
  <si>
    <t>Compra de insumos para el programa de muestreo de alimentos y luminometros.</t>
  </si>
  <si>
    <t>Ivan D Zea Carrasquilla</t>
  </si>
  <si>
    <t>Tecnico Area Salud</t>
  </si>
  <si>
    <t>3839946</t>
  </si>
  <si>
    <t>ivan.zea@antioquia.gov.co</t>
  </si>
  <si>
    <t>• Fortalecimiento de la vigilancia de la calidad e inocuidad de alimentos y bebidas todo el departamento</t>
  </si>
  <si>
    <t>01-0019</t>
  </si>
  <si>
    <t>% de municipios intervenidos con acciones para el mejoramiento  de la calidad e inocuidad en alimentos</t>
  </si>
  <si>
    <t>Calibracion de equipos luminometros</t>
  </si>
  <si>
    <t>2 mes</t>
  </si>
  <si>
    <t xml:space="preserve">Crear, diseñar, producir, emitir y publicar material audiovisual y escrito para las campañas de información, educación y comunicación de la Secretaría de Salud y Protección Social de Antioquia. </t>
  </si>
  <si>
    <t>3839906</t>
  </si>
  <si>
    <t>Ivan de Jesus Ruiz Monsalve</t>
  </si>
  <si>
    <t>Fortaleciomiento de la gestion integral de las zoonosis todo el departamento, Antioquia, occidente</t>
  </si>
  <si>
    <t>Ivan Dario Sea Carrasquilla</t>
  </si>
  <si>
    <t>Tecnico área de la salud</t>
  </si>
  <si>
    <t>ivan.sea@antioquia.gov.co</t>
  </si>
  <si>
    <t>fortalecimento de la vigilancia de la calidad e inocuidad de alimentos y bebidas todo el departamento</t>
  </si>
  <si>
    <t>fortalecimiento de la prevencion, vigilancia y control de los factores de riesgo sanitarios, ambientales y del consumo todo el departamento, antioquia, occidente</t>
  </si>
  <si>
    <t>3839881</t>
  </si>
  <si>
    <t>analisis de calidad del agua</t>
  </si>
  <si>
    <t>78101604</t>
  </si>
  <si>
    <t>Prestación de servicios de transporte terrestre automotor para apoyar la gestión de las dependencias  de la Gobernación - Secretaría Seccional de Salud y Protección Social</t>
  </si>
  <si>
    <t>traslada CDP  a la subsecretaria logistica</t>
  </si>
  <si>
    <t>Subsecretaria Logistica</t>
  </si>
  <si>
    <t>traslada CDP a la subsecretaria logistica</t>
  </si>
  <si>
    <t>Servicios de sistemas y administración de componentes de sistemas</t>
  </si>
  <si>
    <t>Responsabilidad de la direccion de Informatica - Subsecretaria Logistica</t>
  </si>
  <si>
    <t>CDP traslado a la Secretaría General</t>
  </si>
  <si>
    <t>Ivan D Zea C</t>
  </si>
  <si>
    <t>Disponer de espacios y de la operación logística para la realización de eventos académicos (responsabilidad de la oficina de comunicaciones)</t>
  </si>
  <si>
    <t>81112105
81112210
81112403
81111702</t>
  </si>
  <si>
    <t>Prestar los servicios de  HOSTING dedicado y/o virtualizado, Web Master para alojar y publicar información;  y conectividad LAN TO LAN  para las dependencias externas de la Secretaria Seccional de Salud y Protección Social de Antioquia, el  Centro Regional de pronósticos y Alertas (CRPA) del DAPARD - Departamento Administrativo del Sistema de Prevención, Atención y Recuperación de Desastres con el Centro Administrativo Departamental, y suministrar los  servicios de internet e internet móvil.</t>
  </si>
  <si>
    <t xml:space="preserve">Patricia Elena Pamplona Amaya </t>
  </si>
  <si>
    <t>Profesional Especializada</t>
  </si>
  <si>
    <t xml:space="preserve">Patricia.pamplona@antioquia.gov.co </t>
  </si>
  <si>
    <t>Fortalecimiento Autoridad Sanitaria</t>
  </si>
  <si>
    <t>Inspeccionar y vigilar  el 100% de las Direcciones Locales de  Salud, Empresas Administradoras de  Planes de  Beneficios y Prestadores de Servicios de  Salud Sociales del estado.</t>
  </si>
  <si>
    <t>Fortalecimiento de las TIC en la Secretaria Seccional de Salud y Protección Social</t>
  </si>
  <si>
    <t>01-0034</t>
  </si>
  <si>
    <t>Actualizar plataforma tecnologica de Hardware , software , comunicacines y redes .</t>
  </si>
  <si>
    <t>Acta 44</t>
  </si>
  <si>
    <t>VALOR+ S.A.S</t>
  </si>
  <si>
    <t xml:space="preserve">Jaime Alberto Jimenez 
Angela Jaramillo Blandón </t>
  </si>
  <si>
    <t>Realizar el mantenimiento, soporte y actualización de los módulos de nómina SX Advanced y el sistema de administración de muestras del Laboratorio Departamental de Salud Pública.</t>
  </si>
  <si>
    <t>Fortalecer  los componetes  del sistema de información</t>
  </si>
  <si>
    <t>XENCO S.A</t>
  </si>
  <si>
    <t xml:space="preserve">Angela Jaramillo Blandon </t>
  </si>
  <si>
    <t>Prestar el servicio de acceso a Internet de alta velocidad y/o inalámbrico para las   Direcciones Locales de Salud,  Empresas Sociales del Estado de los 125 municipios del Departamento de Antioquia, funcionarios de la Secretaria de Salud que laboran en los municipios, y dependencias de la Secretaría Seccional de Salud y Protección Social de Antioquia.</t>
  </si>
  <si>
    <t>Prestar servicio de apoyo logístico en los eventos programados por la Secretaria Seccional de Salud y Protección Social de Antioquia en su misión de brindar asesoría y asistencia técnica en salud a las Direcciones Locales de Salud (DLS), Empresas Administradoras de planes de benficios, empresas sociales del estado, Instituciones prestadoras de servicios y el Consejo terriotial de Seguridad Social en Salud</t>
  </si>
  <si>
    <t>MARIA CLAUDIA NOREÑA HENAO</t>
  </si>
  <si>
    <t>P.U</t>
  </si>
  <si>
    <t>maria.norena@antioquia.gov.co</t>
  </si>
  <si>
    <t xml:space="preserve">Inspección y vigilancia a las Direcciones Locales de Salud, Empresas Administradoras de Planes de Beneficios y Prestadores de Servicios de Salud </t>
  </si>
  <si>
    <t>Fortalecimiento Institucional de la Secretaria Seccioal de Salud y Protección Socail de Antioquia y de los actores del S.G.S.S.S, todo el departamento, Antioquia, Occidente</t>
  </si>
  <si>
    <t>10-033</t>
  </si>
  <si>
    <t xml:space="preserve">Actividades de asesoria y asistencia técnica a las ESE, DLS, EPS y demàs actores del Sistema General de Seguridad social en Salud. </t>
  </si>
  <si>
    <t>TIPO C:  Supervisión</t>
  </si>
  <si>
    <t>Vigilancia técnica, juridica, administrativa, contable y finaciera</t>
  </si>
  <si>
    <t xml:space="preserve">Adquisición de medios audiovisuales (proyector) para la secretaria seccional de salud de Antioquia </t>
  </si>
  <si>
    <t>2 MESES</t>
  </si>
  <si>
    <t>JORGE ENRIQUE MEJIA ARENAS</t>
  </si>
  <si>
    <t>jorge.mejia@antioquia.gov.co</t>
  </si>
  <si>
    <t>Foratalecimiento de la Autoridad Sanitaria</t>
  </si>
  <si>
    <t>CDP trasladado a la Secretaría General</t>
  </si>
  <si>
    <t>SUBSECRETARIA LOGISTICA</t>
  </si>
  <si>
    <t>Apoyar la gestión territorial  en lo referente al fortalecimiento y sostenibilidad de la Política Pública de Envejecimiento y Vejez,  de los 125 municipios del Departamento de Antioquia en el año 2018</t>
  </si>
  <si>
    <t>9 MESES</t>
  </si>
  <si>
    <t>Mónica María Vanegas Giraldo</t>
  </si>
  <si>
    <t>personasmayores@antioquia.gov.co</t>
  </si>
  <si>
    <t>Envejecimiento y Vejez</t>
  </si>
  <si>
    <t>Municipios con politica publica de Envejecimiento y Vejez fortalecida.</t>
  </si>
  <si>
    <t>07-0077</t>
  </si>
  <si>
    <t>Actualización de la Política Pública de Envejecimiento y vejez de los municipios del departamento.</t>
  </si>
  <si>
    <t xml:space="preserve">MONICA VANEGAS                    </t>
  </si>
  <si>
    <t>Realizar apoyo a la gestión de la Secretaría Seccional de Salud y Protección Social de Antioquia en las acciones planteadas en el plan territorial de salud en el marco del plan decenal de salud pública en el departamento de antioquia.</t>
  </si>
  <si>
    <t>Luis Fernando Palacio</t>
  </si>
  <si>
    <t>luisfernando.palacio@antioquia.gov.co</t>
  </si>
  <si>
    <t>01-0027</t>
  </si>
  <si>
    <t>UNIVERSIDAD CES</t>
  </si>
  <si>
    <t>El aporte es del rubro de talento humano</t>
  </si>
  <si>
    <t>Carlos Mario Tamayo</t>
  </si>
  <si>
    <t>Apoyar la gestión de la Estrategia de Atención Primaria en Salud del Departamento de Antioquia, mediante la disposición de una solución informática que incluya la plataforma de software @STAT - APS y el hardware necesarios para la administración de información relacionada con sus entornos y la interacción con ambientes clínicos y administrativos del sistema de salud que se requieran</t>
  </si>
  <si>
    <t>Contratación Directa - prestacino de servicios</t>
  </si>
  <si>
    <t xml:space="preserve">PAULA ANDREA GIRALDO PEREZ </t>
  </si>
  <si>
    <t>paola.giraldo@antioquia.gov.co</t>
  </si>
  <si>
    <t>salud pública</t>
  </si>
  <si>
    <t>fortalecimienot de la estrategia de atencion primaria renovada con enfoque integral</t>
  </si>
  <si>
    <t>01-0046</t>
  </si>
  <si>
    <t>fortalecimiento de la estrategia de atencion primaria renovada con enfoque integral</t>
  </si>
  <si>
    <t>26-01-2018</t>
  </si>
  <si>
    <t>FI 2 NET sucursal Colombia</t>
  </si>
  <si>
    <t>PAULA ANDREA GIRALDO PEREZ - MARIA PATRICIA CASTAÑO JIMENEZ - LUZ ESTELLA BUILES BEDOYA</t>
  </si>
  <si>
    <t>SUMINISTRAR COMBUSTIBLE DE AVIACIÓN PARA LAS AERONAVES PROPIEDAD DEL DEPARTAMENTO DE ANTIOQUIA.</t>
  </si>
  <si>
    <t>SAMIR ALONSO MURILLO</t>
  </si>
  <si>
    <t>Lider Gestor - SSSA</t>
  </si>
  <si>
    <t>samir.murillo@antioquia.gov.co</t>
  </si>
  <si>
    <t>Población  de dificil acceso atendida a través de brigadas  de salud del programa aéreo de salud</t>
  </si>
  <si>
    <t>Apoyo a la prestación de servicios de baja complejidad a la población de dificil acceso todo el Departamento,Antioquia</t>
  </si>
  <si>
    <t>01-0035</t>
  </si>
  <si>
    <t xml:space="preserve">Operaciones aéreas, Mantenimiento Aeronáutico, Combustibles, espacio físico. </t>
  </si>
  <si>
    <t xml:space="preserve">ORGANIZACIÓN TERPEL S.A </t>
  </si>
  <si>
    <t>La Secretaría Privada aporta CDP</t>
  </si>
  <si>
    <t>CARLOS EDUARDO GUERRA SUA</t>
  </si>
  <si>
    <t>Supervisor</t>
  </si>
  <si>
    <t>ANA CRISTINA URIBE PALACIO</t>
  </si>
  <si>
    <t>Lider Gestor - Oficina Privada</t>
  </si>
  <si>
    <t>anacristina.uribe@antioquia.gov.co</t>
  </si>
  <si>
    <t>REALIZAR EL MANTENIMIENTO GENERAL DEL AVION CESSNA C208B HK 5116G</t>
  </si>
  <si>
    <t>REALIZAR EL MANTENIMIENTO GENERAL DEL HELICÓPTERO BELL 407 - MATRICULA HK 4213G - SERIE NUMERO DE LA AERONAVE 53405, PROPIEDAD DEL DEPARTAMENTO DE ANTIOQUIA</t>
  </si>
  <si>
    <t>HELICENTRO S.A.S</t>
  </si>
  <si>
    <t>LUIS ALEJANDRO ARANGO RIVERA</t>
  </si>
  <si>
    <t xml:space="preserve">PRESTACIÓN DE SERVICIOS PROFESIONALES PARA EL SOPORTE DE LA OPERACIÓN AEREA DEL DEPARTAMENTO DE ANTIOQUIA: COMO TRIPULANTE Y APOYO EN LAS ACTIVIDADES REQUERIDAS POR EL PERMISO DE OPERACION DEL DEPARTAMENTO DE ANTIOQUIA – PILOTO 2 / BELL 407 </t>
  </si>
  <si>
    <t>GABRIEL ANGEL MOLINA BALBIN</t>
  </si>
  <si>
    <t>PERMITIR EL USO Y GOCE EN CALIDAD DE ARRENDAMIENTO DEL HANGAR 71 DEL AEROPUERTO OLAYA HERRERA DEL MUNICIPIO DE MEDELLÍN UBICADO EN LA CARRERA 67 #1B-15.</t>
  </si>
  <si>
    <t>2018CA160001</t>
  </si>
  <si>
    <t>AIRPLAN S.A</t>
  </si>
  <si>
    <t>78181800; 80111700</t>
  </si>
  <si>
    <t>PRESTACIÓN DE SERVICIOS PARA APOYAR LA SUPERVISIÓN, SEGUIMIENTO Y CONTROL DEL MANTENIMIENTO GENERAL DE LAS AERONAVES DEL DEPARTAMENTO DE ANTIOQUIA.</t>
  </si>
  <si>
    <t>HENRY CHAPARRO CHAPARRO</t>
  </si>
  <si>
    <t>LORENZO ALEJANDRO MELO ESTRADA</t>
  </si>
  <si>
    <t>01-0036</t>
  </si>
  <si>
    <t>JORGE ELIECER VARGAS GARAY</t>
  </si>
  <si>
    <t>PRESTACIÓN DE SERVICIOS PROFESIONALES PARA EL SOPORTE DE LA OPERACIÓN AÉREA DEL DEPARTAMENTO DE ANTIOQUIA: COMO TRIPULANTE Y APOYO EN LAS ACTIVIDADES REQUERIDAS POR EL PERMISO DE OPERACIÓN DEL DEPARTAMENTO DE ANTIOQUIA: PILOTO 2 / CESSNA 208B.</t>
  </si>
  <si>
    <t>20743 - 20794</t>
  </si>
  <si>
    <t>NUKAK S.A.S</t>
  </si>
  <si>
    <t>Apoyar la gestión territorial en lo referente a  la construcción e implementación de la Política Pública de Discapacidad Municipal y Departamental, en el marco del Sistema Nacional de Discapacidad.</t>
  </si>
  <si>
    <t>Alexandra Leonor Alvarez Avila</t>
  </si>
  <si>
    <t>profesional Universitario</t>
  </si>
  <si>
    <t>3839751</t>
  </si>
  <si>
    <t>alexandra.alvarez@antioquia.gov.co</t>
  </si>
  <si>
    <t>Población en Situación de Discapacidad</t>
  </si>
  <si>
    <t>Caracterización de personas en situación de discapacidad en el Registro de Localización de Personas con Discapacidad</t>
  </si>
  <si>
    <t>Proteccion a poblacion Vulnerable en el Departamento de Antioquia Etnia, Discapacidad, Genero, Niñez, Adolescencia, Personas Mayores</t>
  </si>
  <si>
    <t>01-0040</t>
  </si>
  <si>
    <t>personas en situación de discapacidad en el Registro de Localización de Personas con Discapacidad</t>
  </si>
  <si>
    <t>Gestion del proyecto</t>
  </si>
  <si>
    <t>Prestar Servicios de Salud de mediana y alta complejidad, dirigidos a la población pobre no cubierta con subsidios a la demanda del Departamento de Antioquia, incluye las atenciones de pacientes de los programas de VIH_SIDA y Tuberculosis y medicamentos. ESE Hospital La María.</t>
  </si>
  <si>
    <t>Cesar Mauricio Ruiz Chaverra</t>
  </si>
  <si>
    <t>Director Atención a las Personas</t>
  </si>
  <si>
    <t>383 98 21</t>
  </si>
  <si>
    <t>cesarmauricio.ruiz@antioquia.gov.co</t>
  </si>
  <si>
    <t>Población Pobre No Afiliada atendida en salud con recursos a cargo del Departamento</t>
  </si>
  <si>
    <t> Servicio atención en salud a la población pobre y vulnerable Todo El Departamento, Antioquia, Occidente</t>
  </si>
  <si>
    <t>07-0056</t>
  </si>
  <si>
    <t>Contratación de mediana y alta complejidad</t>
  </si>
  <si>
    <t>ESE Hospital La María</t>
  </si>
  <si>
    <t>Inició en 2017, con vigencia futura aprobada 2018 y se solicitará vigencia futura para darle continuidad en 2019</t>
  </si>
  <si>
    <t>Carlos Arturo Cano Rios</t>
  </si>
  <si>
    <t>Supervisión técnica, administrativa y financiera</t>
  </si>
  <si>
    <t>Prestación de Servicios de Salud de mediana y alta complejidad y servicios autorizados por la Secretaría Seccional de Salud y Protección Social de Antioquia, dirigidos a la población pobre no cubierta con subsidios a la demanda del Departamento de Antioquia - ESE Hospital Manuel Uribe Angel de Envigado.</t>
  </si>
  <si>
    <t xml:space="preserve"> ESE Hospital Manuel Uribe Angel de Envigado</t>
  </si>
  <si>
    <t>Fernando Arturo Berrio</t>
  </si>
  <si>
    <t>Prestación de Servicios de Salud de mediana complejidad y servicios autorizados por la Secretaría Seccional de Salud y Protección Social de Antioquia, dirigidos a la población pobre no cubierta con subsidios a la demanda del departamento de Antioquia- ESE Hospital San Vicente de Paul de Caldas.</t>
  </si>
  <si>
    <t>Contratación de mediana  complejidad</t>
  </si>
  <si>
    <t>ESE Hospital San Vicente de Paul de Caldas</t>
  </si>
  <si>
    <t>Prestación de Servicios de Salud de mediana complejidad y servicios autorizados por la Secretaría Seccional de Salud y Protección Social de Antioquia, dirigidos a la población pobre no cubierta con subsidios a la demanda del departamento de Antioquia- ESE METROSALUD</t>
  </si>
  <si>
    <t>20 meses</t>
  </si>
  <si>
    <t>ESE METROSALUD</t>
  </si>
  <si>
    <t>Daniel Arbeláez Botero</t>
  </si>
  <si>
    <t>Prestación de Servicios de Salud de mediana y alta complejidad y servicios autorizados por la Secretaría Seccional de Salud y Protección Social de Antioquia, dirigidos a la población pobre no cubierta con subsidios a la demanda del Departamento de Antioquia. ESE Hospital General de Medellin</t>
  </si>
  <si>
    <t>17 meses</t>
  </si>
  <si>
    <t>Oswaldo Paniagua</t>
  </si>
  <si>
    <t>Prestación de Servicios de Salud de mediana y alta complejidad y servicios autorizados por la Secretaría Seccional de Salud y Protección Social de Antioquia, dirigidos a la población pobre no cubierta con subsidios a la demanda del departamento de Antioquia. ESE Hospital San Rafael de Itagui</t>
  </si>
  <si>
    <t>85101604  Y 85101501</t>
  </si>
  <si>
    <t>Prestación de servicios de salud de baja y mediana  complejidad para la  población pobre no cubierta con subsidios a la demanda residente en el municipio de Puerto Berrío.</t>
  </si>
  <si>
    <t>11Meses</t>
  </si>
  <si>
    <t>Contratación de Baja y mediana complejidad</t>
  </si>
  <si>
    <t>Prestación de servicios de salud de baja complejidad o de primer nivel de atención para la  población pobre no cubierta con subsidios a la demanda residente en el municipio de Zaragoza</t>
  </si>
  <si>
    <t>Contratación de Baja complejidad</t>
  </si>
  <si>
    <t>Manuel Enrique daza</t>
  </si>
  <si>
    <t xml:space="preserve">Garantizar la prestación de los servicios de atención psiquiátrica integral y asistencia social a las personas que sean declaradas jurídicamente inimputables por trastorno mental o inmadurez psicológica. </t>
  </si>
  <si>
    <t>21 meses</t>
  </si>
  <si>
    <t>Presupuesto de entidad nacional</t>
  </si>
  <si>
    <t>Angela Patricia Palacio Molina</t>
  </si>
  <si>
    <t>Servicios de salud a través de la dispensación y aplicación de medicamentos y/o insumos de salud para la población pobre en lo no cubierto con subsidios a la demanda, con el fin de  dar respuesta a Acciones de Tutela en contra del Departamento-Secretaría Seccional de Salud y Protección Social y a otras autorizaciones expedidas por el ente territotial departamental</t>
  </si>
  <si>
    <t>Contratación de mediana complejidad</t>
  </si>
  <si>
    <t>Celmira Duque Cardona</t>
  </si>
  <si>
    <t xml:space="preserve">Prestar servicios de salud de mediana  alta complejidad  para la población pobre  de Antioquia no cubierta con subsidios a la demanda y  dar soporte a la red pública de hospitales de Antioquia y apoyar la referencia y contra referencia de pacientes. </t>
  </si>
  <si>
    <t xml:space="preserve">Diana Ceballos </t>
  </si>
  <si>
    <t xml:space="preserve">Realizar la auditoría  de cobros y recobros a la facturación radicada en la SSSA por servicios y tecnologías no cubiertos por el plan de beneficios, para los afiliados al Régimen Subsidiado del Departamento de Antioquia </t>
  </si>
  <si>
    <t>Apoyo administrativo a la prestación de servicos de salud</t>
  </si>
  <si>
    <t>Jorge Balbín Quiros</t>
  </si>
  <si>
    <t xml:space="preserve">Prestar el servicio de transporte terrestre automotor para apoyar la gestión de la Direccion de atención a las personas- . Secretaría Seccional de Salud y Protección Social </t>
  </si>
  <si>
    <t>Se traslada CDP para Subsecretaría Logistica</t>
  </si>
  <si>
    <t>Beatriz Lopera</t>
  </si>
  <si>
    <t>Prestar el servicio de apoyo logístico para realizar la asesoría, asistencia técnica e inspección y vigilancia  en la  normatividad que regula el sistema General de Seguridad Social en Salud a los Actores del Sistema en los municipios del Departamento de Antioquia.”</t>
  </si>
  <si>
    <t>Se hace en conjunto con el Proyecto fortalecimiento del Aseguramiento</t>
  </si>
  <si>
    <t>SOCORRO SALAZAR SANTAMARIA</t>
  </si>
  <si>
    <t>Suministro de planta eléctrica de  emergencia y conexiones para las dependencias del Hangar 71.</t>
  </si>
  <si>
    <t>Nicolás Antonio Montoya Calle</t>
  </si>
  <si>
    <t>3838959</t>
  </si>
  <si>
    <t>nicolas.montoya@antioquia.gov.co</t>
  </si>
  <si>
    <t>Tasa de mortalidad general</t>
  </si>
  <si>
    <t>Mejoramiento de la capacidad de respuesta institucional en salud ante emergencias y desastres, para impactar la
mortalidad Medellín, Antioquia, Occidente</t>
  </si>
  <si>
    <t>23-0010</t>
  </si>
  <si>
    <t>Muertes por emergencias y desastres</t>
  </si>
  <si>
    <t>*Gestión del riesgo de desastres
*Gestionar solicitudes servicios de salud</t>
  </si>
  <si>
    <t>CDP se traslada a la Secretaría General</t>
  </si>
  <si>
    <t>Mantenimiento preventivo y correctivo con suministro de repuestos de las unidades del sistema ininterrumpido de potencia (UPS) instalados en el Centro Administrativo Departamental CAD y sedes externas.</t>
  </si>
  <si>
    <t>Modernización del sistema de aire acondicionado del CRUE Departamental y mantenimiento a otros equipos de aire acondicionado del hangar 71</t>
  </si>
  <si>
    <t>Santiago Marín</t>
  </si>
  <si>
    <t>Santiago Marin</t>
  </si>
  <si>
    <t>Prestación de servicios de operador de telefonía celular para la Gobernación de Antioquia</t>
  </si>
  <si>
    <t>*Gestión del Proyecto
* Gestión del riesgo de desastres
*Gestionar solicitudes servicios de salud
*Asesoría y Asistecia Técnica
*Inspección y Vigilancia</t>
  </si>
  <si>
    <t>CDP se traslada a la Direccion de Bienes</t>
  </si>
  <si>
    <t>Proveer medicamentos, antídotos e insumos medico quirúrgicos al Centro de Reservas en Salud del Centro Regulador de Urgencias, Emergencias y Desastres –CRUE- del Departamento de Antioquia, para el apoyo a la atención de urgencias, emergencias y desastres.</t>
  </si>
  <si>
    <t>Luis Fernando Gallego Arango</t>
  </si>
  <si>
    <t>3839798</t>
  </si>
  <si>
    <t>infraccionesmisionmedica@antioquia.gov.co</t>
  </si>
  <si>
    <t>*Gestión del riesgo de desastres
* Gestionar solicitudes de servicios de salud</t>
  </si>
  <si>
    <t>Suministro de dantrolene para la atención de hipertermia maligna en el Departamento de Antioquia</t>
  </si>
  <si>
    <t>*Gestionar solicitudes servicios de salud</t>
  </si>
  <si>
    <t>Prestación de servicios de asesoría especializada en farmacología y toxicología a los actores del Sistema General de Seguridad Social en Salud y al Centro Regulador de Urgencias, Emergencias y Desastres –CRUE- del Departamento de Antioquia.</t>
  </si>
  <si>
    <t>*Gestión del Proyecto
* Gestión del riesgo de desastres
*Gestionar solicitudes servicios de salud
*Asesoría y Asistencia Técnica</t>
  </si>
  <si>
    <t>Janeth Fernanda Llano Saavedra</t>
  </si>
  <si>
    <t>Prestar el servicio de apoyo logístico para realizar asesorías y actividades orientadas a mejorar la capacidad de respuesta institucional en salud ante emergencias y desastres.</t>
  </si>
  <si>
    <t>*Gestión del Proyecto
* Gestión del riesgo de desastres
*Asesoría y Asistecia Técnica</t>
  </si>
  <si>
    <t>Socorro Stella Salazar Santamaría</t>
  </si>
  <si>
    <t>Adquisición e instalación de diademas telefónicas con sus respectivos adaptadores modular y de corriente, para el Centro Regulador de Urgencias, Emergencias y Desastres -CRUE- del Departamento de Antioquia-Secretaría Seccional de Salud y Protección Social.</t>
  </si>
  <si>
    <t>*Gestión del Proyecto
* Gestión del riesgo de desastres
*Gestionar solicitudes servicios de salud</t>
  </si>
  <si>
    <t>Adquisición de kits educativos para la promoción de la donación de sangre</t>
  </si>
  <si>
    <t>Victoria Eugenia Villegas Cardenas</t>
  </si>
  <si>
    <t>3839950</t>
  </si>
  <si>
    <t>victoria.villegas@antioquia.gov.co</t>
  </si>
  <si>
    <t xml:space="preserve">Adquisición de equipos audiovisuales y accesorios para la sala de crisis del Centro Regulador de Urgencias, Emergencias -CRUE- </t>
  </si>
  <si>
    <t>Servidor de la Subsecretaria Logística</t>
  </si>
  <si>
    <t>CDP se traslada a la Subsecretaría Logistica</t>
  </si>
  <si>
    <t>Servidor de la subsecretaria logistica</t>
  </si>
  <si>
    <t>Alquiler de infraestructura para el sistema de radiocomunicaciones de la Gobernación de Antioquia</t>
  </si>
  <si>
    <t>Enlaces Inalámbricos Digitales S.A.S.</t>
  </si>
  <si>
    <t>Inicia en 2017, con vigencia futura aprobada 2018; se solicitará vigencia futura para adición y prórroga  y darle así continuidad en 2019</t>
  </si>
  <si>
    <t>Luis Fernando Gallego Arango (Financiero - Administrativo)
Ingeniero sistemas o electrónico (Técnica)</t>
  </si>
  <si>
    <t>Proveer al CRUE Departamental,  medicamentos, insumos médico-quirúrgicos, antídotos, equipos y demás elementos que apoyen a la red de prestadores de servicios de salud para la atención oportuna de la población antioqueña afectada por situaciones de urgencia, emergencia o desastre.</t>
  </si>
  <si>
    <t>Prestar el servicio de asesoría, asistencia técnica y apoyo a la gestión a la secretaría seccional de salud y protección social de Antioquia en las acciones planteadas en el plan territorial de salud en el marco del plan decenal de salud pública en el Departamento (CRUE y Servicios de atención en salud)</t>
  </si>
  <si>
    <t>10  meses</t>
  </si>
  <si>
    <t>CES</t>
  </si>
  <si>
    <t xml:space="preserve">Apoyar a la promoción de los estilos de vida saludables - actividad física </t>
  </si>
  <si>
    <t>Alexandra Jimena Jiménez</t>
  </si>
  <si>
    <t xml:space="preserve">Profesional Universitaria Area salud </t>
  </si>
  <si>
    <t>3835387</t>
  </si>
  <si>
    <t>alexandra.jimenez@antioquia.gov.co</t>
  </si>
  <si>
    <t>Tasa de mortalidad por infarto agudo de miocardio</t>
  </si>
  <si>
    <t>Fortalecimiento estilos de vida saludable y atención de condiciones no trasmisibles-VIDA SALUDABLE</t>
  </si>
  <si>
    <t>10-0029</t>
  </si>
  <si>
    <t>Incremento de la actividad física en la población antioqueña</t>
  </si>
  <si>
    <t>Promoción de la actividad física en los municipios del departamento de Antioquia</t>
  </si>
  <si>
    <t>ALEXANDRA JIMENEZ</t>
  </si>
  <si>
    <t>Apoyar a la Secretaría Seccional de Salud y Protección Social de Antioquia en las actividades de vigilancia, prevención y promoción de tumores malignos priorizados en salud pública; para prevenir y mitigar el cáncer en la población infantil y mujeres con cáncer de mama y cérvix</t>
  </si>
  <si>
    <t>Mary ruth Brome Bohóquez</t>
  </si>
  <si>
    <t>3835381</t>
  </si>
  <si>
    <t>mary.brome@antioquia.gov.co</t>
  </si>
  <si>
    <t xml:space="preserve"> Incidencia de  VIH/SIDA</t>
  </si>
  <si>
    <t>Fortalecimiento estilos de vida saludables y atención de condiciones no trasmisibles</t>
  </si>
  <si>
    <t xml:space="preserve">Tasa de mortalidad general, Incidencia de  VIH/SIDA, Implementación de la estrategia de maternidad segura y prevención del aborto inseguro en los municipios </t>
  </si>
  <si>
    <t xml:space="preserve">Asesoria y asistencia tecnica, viglancia epidemiologiac y gestion de insumos </t>
  </si>
  <si>
    <t>MARY RUTH BROME</t>
  </si>
  <si>
    <t>Apoyar a los municipios del Departamento de Antioquia con acciones de asesoría y asistencia técnica, en promoción de la salud mental y prevención del consumo de sustancias psicoactivas, en el marco de las acciones de la Política nacional de reducción del consumo de sustancias psicoactivas y su impacto.</t>
  </si>
  <si>
    <t>Dora Gómez</t>
  </si>
  <si>
    <t>3839910</t>
  </si>
  <si>
    <t>dora.gomez@antioquia.gov.co</t>
  </si>
  <si>
    <t>Municipios con Políticas públicas de salud mental implementadas</t>
  </si>
  <si>
    <t>Fortalecimiento de La Convivencia Social y Salud Mental en Todo El Departamento, Antioquia, Occidente</t>
  </si>
  <si>
    <t>10-0031</t>
  </si>
  <si>
    <t>Porcentaje  de Municipios con Políticas públicas de salud mental implementadas</t>
  </si>
  <si>
    <t>Asesoria y asistencia técnica a los actores del sistema de SGSSS</t>
  </si>
  <si>
    <t>DORA MARIA GOMEZ</t>
  </si>
  <si>
    <t>Apoyar la Asesoria y Asistencia Tecnica en lo previsto en la dimensión Convivencia y Salud Mental: diferentes violencias, Trastornos Mentales.</t>
  </si>
  <si>
    <t>Adquirir insumos generales para el funcionamiento del Laboratorio Departamental de Salud Pública de Antioquia</t>
  </si>
  <si>
    <t>Adriana Patricia Echeverri Rios</t>
  </si>
  <si>
    <t>3835402</t>
  </si>
  <si>
    <t>adriana.echeverri@antioquia.gov.co</t>
  </si>
  <si>
    <t>Fortalecer la capacidad resolutiva de los hospitales públicos, teniendo en cuenta su sostenibilidad financiera</t>
  </si>
  <si>
    <t>Fortalecimiento del Laboratorio Departamental de Salud Pública de Antioquia Todo El Departamento, Antioquia, Occidente-LABORATORIO</t>
  </si>
  <si>
    <t>01-0028</t>
  </si>
  <si>
    <t>Laboratorios de la Red del departamento con programa de control de calidad externo implementado</t>
  </si>
  <si>
    <t>Adquirir Equipos y suministros de laboratorio, de medición, de observación yde pruebas (Equipos)</t>
  </si>
  <si>
    <t>ADRIANA GONZALES</t>
  </si>
  <si>
    <t>Suministrar servicios de Mantenimiento de Equipos de Laboratorio</t>
  </si>
  <si>
    <t>Mantenimiento Equipos de Laboratorio</t>
  </si>
  <si>
    <t>ADRIANA ECHEVERRI</t>
  </si>
  <si>
    <t>Arrendar el bien inmueble para el funcionamiento del Laboratorio Departamental de Salud Pública de Antioquia.</t>
  </si>
  <si>
    <t>Jojhan Esdivier Lujan Valencia</t>
  </si>
  <si>
    <t xml:space="preserve">Profesional Universitario Area salud </t>
  </si>
  <si>
    <t>3835419</t>
  </si>
  <si>
    <t>jhojan.lujan@antioquia.gov.co</t>
  </si>
  <si>
    <t>Servicios de operación de arriendo</t>
  </si>
  <si>
    <t>Corporación para investigaciones biológicas CIB</t>
  </si>
  <si>
    <t>Suministrar reactivos de laboratorio para realización de pruebas relacionada con la vigilancia en salud pública y el control de calidad de enfermedad similar a la influenza (ESI) e infección respiratoria aguda (IRAG) y vigilancia y control de calidad del virus chikungunya, exámenes de interés en salud pública en atención a las personas, como apoyo a la Vigilancia en Salud Pública, adquirir reactivos para sífilis, leptospirosis, dengue y reactivos para realizar control de calidad interno en las areas del Laboratorio Departamental.</t>
  </si>
  <si>
    <t>3835414</t>
  </si>
  <si>
    <t>Fortalecimiento del LDSPA de Antioquia</t>
  </si>
  <si>
    <t>Fortalecimiento del LDSA de Antioquia</t>
  </si>
  <si>
    <t>Vigilancia, control, asesoria y asistencia tecnica</t>
  </si>
  <si>
    <t>SETI BELSONI BUITRAGO</t>
  </si>
  <si>
    <t>Tecnica, Administrativa, Financiera y Logistica</t>
  </si>
  <si>
    <t>Asesoria externa de Grupo de consultoria en Calidad para el sistema de gestion del Laboratorio Departamental</t>
  </si>
  <si>
    <t>ADRIANA PATRICIA ECHEVERRRI RIOS</t>
  </si>
  <si>
    <t>Adquirir insumos para el área de microbiologia clinica, insumos de biología molecular para las áreas del Laboratorio Departamental y Adquisición de cepas ATCC</t>
  </si>
  <si>
    <t>Adriana González</t>
  </si>
  <si>
    <t>Adquirir Equipos y suministros de laboratorio, de medición, de observación yde pruebas (Insumos)</t>
  </si>
  <si>
    <t>Sistema de monitoreo inteligente de temperaturas del Laboratorio Departamental</t>
  </si>
  <si>
    <t>MARTHA CECILIA OSPINA OSPINA</t>
  </si>
  <si>
    <t>Transporte y envio de muestras biologicas al Instituto Nacional de Salud</t>
  </si>
  <si>
    <t>LUZ MARINA BERNAL RESTREPO</t>
  </si>
  <si>
    <t>Capacitacion en sustancias peligrosas, capacitación en validación de métodos análiticos y capacitación en metodología para el personal del Laboratorio Departamental</t>
  </si>
  <si>
    <t>MARIA DEL PILAR LOPEZ MONTOYA</t>
  </si>
  <si>
    <t>Realizar mantenimiento preventivo y/o correctivo de los equipos Vidas Blue, Tempo y dos (2) equipos Vitek del LDSP de Antioquia</t>
  </si>
  <si>
    <t>Maria del Pilar López Montoya</t>
  </si>
  <si>
    <t>2622714</t>
  </si>
  <si>
    <t>mariap.lopez@antioquia.gov.co</t>
  </si>
  <si>
    <t>Mantenimiento equipo absorción atomica y de Crioscopio</t>
  </si>
  <si>
    <t>Angela Jaramillo Blandón</t>
  </si>
  <si>
    <t>3839807</t>
  </si>
  <si>
    <t>angela.jaramillo@antioquia.gov.co</t>
  </si>
  <si>
    <t>ANGELA JARAMILLO BLANDON</t>
  </si>
  <si>
    <t>Brindar Atención psicosocial a población víctima del conflicito armado</t>
  </si>
  <si>
    <t>Alexandra Gallo Tabares</t>
  </si>
  <si>
    <t>3835169</t>
  </si>
  <si>
    <t>alexandra.gallo@antioquia.gov.co</t>
  </si>
  <si>
    <t xml:space="preserve">Mantener la tasa de víctimas de violencia intrafamiliar </t>
  </si>
  <si>
    <t xml:space="preserve">Fortalecimiento de la convicencia social y salud mental en todo el departamento de Antioquia </t>
  </si>
  <si>
    <t xml:space="preserve">Número de personas que reciben atención psicosocial a las víctimas del conflicto armado en el Departmento de Antioquia </t>
  </si>
  <si>
    <t>Atención psicosocial a población víctima del conflicito armado</t>
  </si>
  <si>
    <t>ALEXANDRA GALLO</t>
  </si>
  <si>
    <t>Apoyar la gestión de vigilancia en Salud Pública, Asesoría, Asistencia Técnica, de la Infancia y la  Salud Sexual y Reproductiva del Departamento de Antioquia</t>
  </si>
  <si>
    <t>Luz Myriam Cano Velásquez</t>
  </si>
  <si>
    <t>luzmyriam.cano@antioquia.gov.co</t>
  </si>
  <si>
    <t>Mortalidad General</t>
  </si>
  <si>
    <t>Protección al desarrollo integral de los niños y niñas del Todo El Departamento, Antioquia, Occidente</t>
  </si>
  <si>
    <t>07-0078</t>
  </si>
  <si>
    <t>Mortalidad en menores de 1 año y en menores de 5 años</t>
  </si>
  <si>
    <t>Asesoría y Asistencia Técnica y Vigilancia Epidemiológica de los eventos de interés en la infancia</t>
  </si>
  <si>
    <t>7965</t>
  </si>
  <si>
    <t>Universidad de Antioquia - Grupo NACER</t>
  </si>
  <si>
    <t>Adquirir preservativos para apoyar las acciones de promoción de la salud y prevención de la enfermedad en temas de salud sexual y reproductiva,  en los municipios de Antioquia.</t>
  </si>
  <si>
    <t>Juan Esteban Apraez</t>
  </si>
  <si>
    <t xml:space="preserve">Tasa de mortalidad general, Razón de mortalidad materna por causas directas, Embarazos de 10 a 14 años, Embarazos de 15 a 19 años, Incidencia de  VIH/SIDA, Implementación de la estrategia de maternidad segura y prevención del aborto inseguro en los municipios, Servicios en Salud Amigables implementados para Adolescentes y Jóvenes. Estrategia de información, educación y comunicación para la prevención basada en información correcta sobre la situación de VIH/SIDA y comportamientos de riesgo en los municipios </t>
  </si>
  <si>
    <t xml:space="preserve">Fortalecimiento de la sexualidad y de los derechos sexuales y reproductivos </t>
  </si>
  <si>
    <t>01-0037</t>
  </si>
  <si>
    <t xml:space="preserve">Tasa de mortalidad general, Razón de mortalidad materna por causas directas, Embarazos de 10 a 14 años, Embarazos de 15 a 19 años, Incidencia de  VIH/SIDA, Implementación de la estrategia de maternidad segura y prevención del aborto inseguro en los municipios ,  Servicios en Salud Amigables implementados para Adolescentes y Jóvenes. Estrategia de información, educación y comunicación para la prevención basada en información correcta sobre la situación de VIH/SIDA y comportamientos de riesgo en los municipios </t>
  </si>
  <si>
    <t xml:space="preserve">Asesoria y asistencia tecnica, vigilancia epidemiologica,  campaña IEC VIH  , Gestion de insumos </t>
  </si>
  <si>
    <t>ALEXANDRA PORRAS</t>
  </si>
  <si>
    <t>Suministrar pruebas rápidas para VIH y SÍFILIS, para la reducción de la brecha al acceso al diagnóstico temprano del VIH y la SÍFILIS</t>
  </si>
  <si>
    <t xml:space="preserve">Tasa de mortalidad general, Razón de mortalidad materna por causas directas,  Incidencia de  VIH/SIDA, Implementación de la estrategia de maternidad segura y prevención del aborto inseguro en los municipios ,  Servicios en Salud Amigables implementados para Adolescentes y Jóvenes. Estrategia de información, educación y comunicación para la prevención basada en información correcta sobre la situación de VIH/SIDA y comportamientos de riesgo en los municipios </t>
  </si>
  <si>
    <t>Fortaleceminiento en la implementación de la estrategia de IAMI Integral</t>
  </si>
  <si>
    <t>Johana Elena Cortés</t>
  </si>
  <si>
    <t>3835385</t>
  </si>
  <si>
    <t>saludpublica.san@antioquia.gov.co</t>
  </si>
  <si>
    <t>Proporción de Bajo Peso al Nacer
Instituciones Públicas Prestadoras de Servicios de Salud con asistencia técnica e implementación de la normatividad vigente de la vigilancia nutricional y atención de la mujer gestante y el bajo peso al nacer
Instituciones Públicas Prestadoras de Servicios de salud con asistencia técnica para la implementación en la normatividad vigente para la vigilancia de la morbilidad y mortalidad por desnutrición en los menores de 5 años
Instituciones Públicas Prestadoras de Servicios de salud con vigilancia nutricional de los eventos de notificación obligatoria en los municipios</t>
  </si>
  <si>
    <t xml:space="preserve">Fortalecimiento en alimentación y nutrición desde la salud Pública </t>
  </si>
  <si>
    <t>07-0080</t>
  </si>
  <si>
    <t xml:space="preserve">Actores del sistema aplicando el conocimiento técnico para la detección oportuna  y atención con calidad  de la malnutrición en la población materno - infantil
Secretarías de Salud  e IPS Municipales  con procesos de Vigilancia nutricional implementados para los eventos de notificación obligatoria, necesarios para la toma de decisiones con enfoque intersectorial 
</t>
  </si>
  <si>
    <t xml:space="preserve">Apoyar el proceso de gestión - desarrollo de capacidades en los actores del sistema, a través de asesoría y asistencia técnica directa en los  municipios del Departamento 
Apoyar el proceso de vigilancia nutricional en salud pública  de los eventos nutricionales  de interés en salud pública, según lineamientos del Instituto Nacional de Salud en los municipios del Departamento </t>
  </si>
  <si>
    <t>GLADIS BEDOYA</t>
  </si>
  <si>
    <t>Desarrollar acciones para apoyar la gestión del Programa Control de Tuberculosis, Lepra y Programa Ampliado de Inmunizaciones en el marco del Plan Decenal de Salud Pública, Dimensión 6 Vida Saludable y Enfermedades Transmisibles, en el Departamento de Antioquia</t>
  </si>
  <si>
    <t>Marcela Arrubla Villa</t>
  </si>
  <si>
    <t>3839882</t>
  </si>
  <si>
    <t>marcela.arrubla@antioquia.gov.co</t>
  </si>
  <si>
    <t>Coberturas de triple viral en niños de 1 año de edad.</t>
  </si>
  <si>
    <t>Fortalecimiento del PAI en los componentes de vacunación,vigilancia epidemiologica de inmunoprevenibles, tuberculosis y lepra en los actores del SGSSS Todo El Departamento, Antioquia, Occidente</t>
  </si>
  <si>
    <t>Actores asesorados y Acciones de vigilancia SP</t>
  </si>
  <si>
    <t xml:space="preserve">Asesoría para competencias PAI y otras. Vigilancia SP PAI y otras. Gestionar insumos PAI y otras. </t>
  </si>
  <si>
    <t>Elaboración de seminario para la prevencion de infecciones asociadas a la atención en salud (IAAS)</t>
  </si>
  <si>
    <t>Omaira Marzola</t>
  </si>
  <si>
    <t>3835175</t>
  </si>
  <si>
    <t>dmarzolam@antioquia.gov.co</t>
  </si>
  <si>
    <t>Acciones de vigilancia en salud publica</t>
  </si>
  <si>
    <t>Fortalecimiento de la gestión de las enfermedades inmunoprevenibles, Emergentes, Reemergentes y Desatendidas en Todo El Departamento Antioquia.</t>
  </si>
  <si>
    <t>Fortalecer las actividades de promoción y control de las IAAS contribuyendo a la disminución de las mismas</t>
  </si>
  <si>
    <t>Asesoría y asistencia técnica, seguimiento a planes de mejora, realización de diagnósticos iniciales y finales, convocatorias educativas</t>
  </si>
  <si>
    <t>OMAIRA MARZOLA</t>
  </si>
  <si>
    <t>Levantar la línea base para la construcción de la ruta integral de atención en salud con enfoque étnico diferencial, respetando las particularidades socioculturales de cada grupo étnico mediante la asesoría y la asistencia técnica a los enlaces municipales de asuntos étnicos de 20 municipios priorizados.</t>
  </si>
  <si>
    <t xml:space="preserve">Norelly Areiza Ramirez </t>
  </si>
  <si>
    <t>3835377</t>
  </si>
  <si>
    <t>norelly.areiza@antioquia.gov.co</t>
  </si>
  <si>
    <t>Fortalecimiento de la vigilancia en salud pública a los actores SGSSS Todo El
Departamento, Antioquia, Occidente</t>
  </si>
  <si>
    <t>07-0079</t>
  </si>
  <si>
    <t xml:space="preserve">Protección de la salud con perspectivas de género y enfoque étnico diferencial </t>
  </si>
  <si>
    <t>NORELY AREIZA</t>
  </si>
  <si>
    <t>Realizar monitoreo y seguimiento a la gestión en Salud Pública de las Direcciones Locales de Salud (DLS), Entidades Administradoras de Planes de Beneficios (EAPB) e Instituciones Prestadoras de Servicios Públicas y Privada (IPS) del Departamento de Antioquia, específicamente con relación a la ejecución de las acciones de promoción de la salud, gestión del riesgo individual y colectivo y la gestión de la salud pública</t>
  </si>
  <si>
    <t>Gustavo Adolfo Posada</t>
  </si>
  <si>
    <t>3835386</t>
  </si>
  <si>
    <t>gustavo.posada@antioquia.gov.co</t>
  </si>
  <si>
    <t>Tasa Mortalidad Genera</t>
  </si>
  <si>
    <t>01-0045</t>
  </si>
  <si>
    <t>Numero de actores de SGSSS vigilados</t>
  </si>
  <si>
    <t>Monitoreo y seguimiento a la gestión de las acciones de salud pública en las EAPB e IPS</t>
  </si>
  <si>
    <t>GUSTAVO POSADA</t>
  </si>
  <si>
    <t>Adquirir equipo para análisis de ionfluor</t>
  </si>
  <si>
    <t>Adquirir Equipos y suministros de laboratorio, de medición, de observación y de pruebas (Insumos)</t>
  </si>
  <si>
    <t>Beatriz I Lopera Montoya</t>
  </si>
  <si>
    <t>profesional universitaria area de salud</t>
  </si>
  <si>
    <t>3839941</t>
  </si>
  <si>
    <t>beatriz.loperamontoya@antioquia.gov.co</t>
  </si>
  <si>
    <t>inspección y vigilancia a las  Direcciones locales de salud, empreasasadministradoras de planes de beneficio y de prestadores de servicios de salud</t>
  </si>
  <si>
    <t>Fortalecimiento de la Inspección, Vigilancia y Control Prestadores del Sistema Obligatorio de Salud</t>
  </si>
  <si>
    <t>01-0042</t>
  </si>
  <si>
    <t>visitas de inspección vigilancia y control y de asesoria y asistencia tecnica a los actores del SGSSS</t>
  </si>
  <si>
    <t>El cdp trasladado a Secretaria General</t>
  </si>
  <si>
    <t>Beatriz I Lopera M</t>
  </si>
  <si>
    <t>Tecnica, Juridica y Financiera</t>
  </si>
  <si>
    <t>Modernización de la Red Prestadora de Servicios de Salud</t>
  </si>
  <si>
    <t>01-0041</t>
  </si>
  <si>
    <t>En el marco de la celebración del Día Mundial del  Donante voluntario realizar el reconocimiento a los Donantes voluntario y Habitual de Sangre y a Entidades e Instituciones Amigas de la Donación.</t>
  </si>
  <si>
    <t>Victoria Eugenia Villegas</t>
  </si>
  <si>
    <t xml:space="preserve">profesional universitario </t>
  </si>
  <si>
    <t xml:space="preserve"> 01-0041</t>
  </si>
  <si>
    <t>Celebar el dia mundial del donante voluntario</t>
  </si>
  <si>
    <t>Victoria Eugenia villegas</t>
  </si>
  <si>
    <t>Fortalecer la red publica hospitalaria del Departamento de Antioquia mediante la construcción de la fase final del Hospital Cesar Uribe Piedrahita del Municipio de Caucasia a traves de la SSSA en interacción con la Secretaría de Infraestructura</t>
  </si>
  <si>
    <t>Sandra Angulo</t>
  </si>
  <si>
    <t>sandra.angulo@antioquia.gov.co</t>
  </si>
  <si>
    <t>ESE intervenidas en infraestructura física</t>
  </si>
  <si>
    <t xml:space="preserve">Tipo B1: Supervisión e Interventoría Técnica </t>
  </si>
  <si>
    <t>Tecnica, Juridica y Financiera, administrativa, Interventoria</t>
  </si>
  <si>
    <t>ortalecimiento de la Inspección, Vigilancia y Control Prestadores del Sistema Obligatorio de Salud</t>
  </si>
  <si>
    <t>Contratar los servicios de un operador logístico que ejecute los programas de bienestar social y mejoramiento de la calidad de vida de los servidores publicos, los jubilados y pensionsados y sus beneficiarios directos, adscritos a la Secretaría Seccional de Salud y Protección Social de Antioquia. COMFENALCO ANTIOQUIA</t>
  </si>
  <si>
    <t>ERIKA MARIA TORRES FLOREZ</t>
  </si>
  <si>
    <t>PROFESIONAL UNIVERSITARIO</t>
  </si>
  <si>
    <t>3839888</t>
  </si>
  <si>
    <t>erika.torres@antioquia.gov.co</t>
  </si>
  <si>
    <t xml:space="preserve">Línea Estratégica 7: Gobernanza y buen Gobierno
</t>
  </si>
  <si>
    <t>Componente:Bienestar laboral y calidad de vida</t>
  </si>
  <si>
    <t>Programa 1: Fortalecimiento del bienestar laboral y mejoramiento de la  calidad de vida.</t>
  </si>
  <si>
    <t>10-0030</t>
  </si>
  <si>
    <t>Personas atendidas en  los programas de bienestar laboral y calidad de vida</t>
  </si>
  <si>
    <t>Capacitación y adiestramiento del recurso humano de la SSSA.</t>
  </si>
  <si>
    <t>20499 Y 20501</t>
  </si>
  <si>
    <t>COMFENALCO ANTIOQUIA</t>
  </si>
  <si>
    <t>Suministrar el apoyo logistico necasario para el desarrollo de los programa de capacitacion, adiestramiento y preparación para el retiro laboral  para los servidores públicos de la Secretaria Seccional de Salud y Protección Social de de Antioquia.</t>
  </si>
  <si>
    <t>GLORIA ISABEL ESCOBAR MORALES</t>
  </si>
  <si>
    <t>3839734</t>
  </si>
  <si>
    <t>gloriaisabel.escobar@antioquia.gov.co</t>
  </si>
  <si>
    <t xml:space="preserve">Satisfacer las necesidades de bienestar social y aprovechamiento del tiempo libre de los servidores, jubilados y beneficiarios directos de la Secretaria Seccional de Salud y Protección Social de Antioquia.
</t>
  </si>
  <si>
    <t>CDP trasladado a Gestión Humana</t>
  </si>
  <si>
    <t>Prestar servicios para la iniciación deportiva, desarrollo de las actividades deportivas y recreativas, implementación deportiva y de actividad física para los servidores públicos adscritos a la Secretaria Seccional de Salud y Protección Social de Antioquia y sus beneficiarios directos.  FEDELIAN</t>
  </si>
  <si>
    <t xml:space="preserve">Aprovechamiento del tiempo libre de los servidores y beneficiarios directos de la Secretaria Seccional de Salud y Protección Social de Antioquia. Decreto No.20150000908 de marzo 10 de 2015 (nómina)
</t>
  </si>
  <si>
    <t>ASOCIACION DE ORGANIZACIONES DEPORTIVAS EN ANTIOQUIA - FEDELIAN</t>
  </si>
  <si>
    <t>Realizar el mantenimiento preventivo, correctivo, calibración de equipos y suministro de repuestos para los equipos de la cadena de frío de la SSSA</t>
  </si>
  <si>
    <t xml:space="preserve">Maria del Rosario Manrique Alzate </t>
  </si>
  <si>
    <t>rosario.manrique@antioquia.gov.co</t>
  </si>
  <si>
    <t>99-9999</t>
  </si>
  <si>
    <t>Blana Isabel Restrepo</t>
  </si>
  <si>
    <t>Suministro y distribucion de elementos de papeleria y utilies de oficina</t>
  </si>
  <si>
    <t>Maria Ines Ochoa</t>
  </si>
  <si>
    <t>Suministro y distribucion de elementos de cafeteria</t>
  </si>
  <si>
    <t>Suministro y distribucion de elementos de aseo</t>
  </si>
  <si>
    <t>Luz Marina Martinez</t>
  </si>
  <si>
    <t>Elborar otros materiales (papeleria)</t>
  </si>
  <si>
    <t>Maria del Rosario Manrique</t>
  </si>
  <si>
    <t>Suministro equipos y bienes muebles  para las dependencias de la Gobernacion de Antioquia.</t>
  </si>
  <si>
    <t>Mria Ines Ochoa</t>
  </si>
  <si>
    <t>Mantenimiento integral (preventivo y/o correctivo) con suministro de repuestos para los vehiculos de propiedad del Departamento</t>
  </si>
  <si>
    <t>Babinton Florez</t>
  </si>
  <si>
    <t>Mantenimiento planta fisica de la Gobernacion  y de las sedes alternas</t>
  </si>
  <si>
    <t>Suministro de combustible para los vehiculos de propiedad del Departamento</t>
  </si>
  <si>
    <t xml:space="preserve">Suministro de combustible gas natural comprimido para uso vehicular y rectificacion </t>
  </si>
  <si>
    <t xml:space="preserve">Contratar el servicio de vigilancia privada, fija, armada,canina y sin arma para el Centro Administrativo Departamental, sus sedes alternas y la Fabrica de Licores y Alcoholes de Antioquia </t>
  </si>
  <si>
    <t>Sergio Alexander Romero</t>
  </si>
  <si>
    <t>Prestacion del servicio de mensajeria expresa que comprenda la recepcion, recoleccion, acopio y entrega personalizada de envios de correspondencia de la Gobernacion de Antioquia y demas objetos postales a nivel local, nacional e internacional, baqjo estandares de celeridad y garantias del servicio in house.</t>
  </si>
  <si>
    <t>Marino Gutierrez</t>
  </si>
  <si>
    <t>Servicio de impresión, fotocopiado fax y scaner, bajo la modalidad de outsourcing para atender la demanda de las distintas dependencias de la Gobernacion de Antioquia, incluyendo Hardware y software, administracion, insumos, papel y recurso humano.</t>
  </si>
  <si>
    <t>Ruth Natalia Restrepo</t>
  </si>
  <si>
    <t>Contratar los seguros que garanticen la proteccion de los activos e intereses patrimoniales, bienes propios y de aquellos por los cuales es legalmente responsable la SSSA.</t>
  </si>
  <si>
    <t>Diana Marcela David</t>
  </si>
  <si>
    <t>Suscripcion a prensa informativa-El Colombiano</t>
  </si>
  <si>
    <t>Contrato de prestacion de servicios de fumigacion integral contra plagas nocivas a la salud publica en las instalaciones del Centro Administrativo Departamental y en las sedes externas.</t>
  </si>
  <si>
    <t>Prestar el servicio de recarga de extintores</t>
  </si>
  <si>
    <t>Dotar a los funcionarios del almacén y de la SSSA de los elementos de protección personal necesarios para realizar actividades de recepción, almacenamiento y distribución de materiales, que son indispensables para la conservación de los biológicos del PAI.</t>
  </si>
  <si>
    <t>Roberto Hernadez</t>
  </si>
  <si>
    <t>Prestacion de servicios de operador de telefonia celular con suministro y/o reposicion de equipo</t>
  </si>
  <si>
    <t>Suministrar tiquetes aéreos para garantizar el desplazamiento de los servidores de la Secretaria Seccional de Salud y Protección Social de Antioquia en comisión oficial y/ o eventos de capacitación</t>
  </si>
  <si>
    <t>Erika Torres Florez</t>
  </si>
  <si>
    <t>Clasificacion, ordenacion descripcion y servicio de almacenaje de documentos correspondientes a los fondos documentales de la Gobernacion de Antioquia, incluyendo materiales y unidades de conservacion</t>
  </si>
  <si>
    <t>Clasificacion, ordenacion descripcion digitalizacion certificada, idexacion, cargue en el sistema de gestion documental mercurio correspondientes a los documentos de archivos de gestion de las diferentes dependencias de la Gobernacion de Antioquia bajo la modalidad</t>
  </si>
  <si>
    <t>Prestar servicios de apoyo a la gestión mediante la realización de publicaciones en prensa</t>
  </si>
  <si>
    <t>Sebastian Espinosa</t>
  </si>
  <si>
    <t>Adquisición de tiquetes aéreos para la Gobernación de Antioquia-Secretaría de Hacienda</t>
  </si>
  <si>
    <t>El valor  de esta vigencia Futura  es superior ya que  correspponde a un CDP de vigencias futuras  de carácter global,  que incluye todos los servicios  publicos. Este se agota a medida que se va  pagando los servicios. Intevienen las Secretaría de Hacienda y la FLA</t>
  </si>
  <si>
    <t>Designar estudiantes de las universidades públicas para la realización de la práctica académica, con el fin de brindar apoyo a la gestión del Departamento de Antioquia y sus subregiones durante el año de 2018.
Nota: La competencia para la contratación de este objeto es de la Secretaría de Gestión Humana y Desarrollo Organizacional - Dirección de Desarrollo Organizacional, el proceso será adelantado por dicha dependencia y entregado el CDP respectivo para su contratación (Centro de Costos 112000F124)</t>
  </si>
  <si>
    <t xml:space="preserve">Blanca Margarita Granda Cortes/La supervisión del contrato la realiza la Secretaría de Gestión Humana y Desarrollo Organizacional - Dirección de Desarrollo Organizacional </t>
  </si>
  <si>
    <t>Carlos Alberto Giraldo Cardona, Profesional Universitario
Secretaría de Gestión Humana y Desarrollo Organizacional - Dirección de Desarrollo Organizacional</t>
  </si>
  <si>
    <t>Informacion incompleta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</si>
</sst>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 #,##0_-;_-* &quot;-&quot;_-;_-@_-"/>
    <numFmt numFmtId="164" formatCode="&quot;$&quot;\ #,##0_);[Red]\(&quot;$&quot;\ #,##0\)"/>
    <numFmt numFmtId="165" formatCode="_(&quot;$&quot;\ * #,##0_);_(&quot;$&quot;\ * \(#,##0\);_(&quot;$&quot;\ * &quot;-&quot;_);_(@_)"/>
    <numFmt numFmtId="166" formatCode="_(&quot;$&quot;\ * #,##0.00_);_(&quot;$&quot;\ * \(#,##0.00\);_(&quot;$&quot;\ * &quot;-&quot;??_);_(@_)"/>
    <numFmt numFmtId="167" formatCode="_(* #,##0.00_);_(* \(#,##0.00\);_(* &quot;-&quot;??_);_(@_)"/>
    <numFmt numFmtId="168" formatCode="_(* #,##0_);_(* \(#,##0\);_(* &quot;-&quot;??_);_(@_)"/>
    <numFmt numFmtId="169" formatCode="_(&quot;$&quot;\ * #,##0_);_(&quot;$&quot;\ * \(#,##0\);_(&quot;$&quot;\ * &quot;-&quot;??_);_(@_)"/>
    <numFmt numFmtId="170" formatCode="&quot;$&quot;\ #,##0"/>
    <numFmt numFmtId="171" formatCode="&quot;$&quot;\ #,##0.00"/>
    <numFmt numFmtId="172" formatCode="[$$-240A]\ #,##0_);\([$$-240A]\ #,##0\)"/>
    <numFmt numFmtId="173" formatCode="dd/mm/yyyy;@"/>
  </numFmts>
  <fonts count="125" x14ac:knownFonts="1">
    <font>
      <sz val="11"/>
      <color theme="1"/>
      <name val="Calibri"/>
      <family val="2"/>
      <scheme val="minor"/>
    </font>
    <font>
      <sz val="11"/>
      <color theme="1"/>
      <name val="Calibri"/>
      <family val="2"/>
      <scheme val="minor"/>
    </font>
    <font>
      <sz val="11"/>
      <color theme="0"/>
      <name val="Calibri"/>
      <family val="2"/>
      <scheme val="minor"/>
    </font>
    <font>
      <sz val="8"/>
      <color theme="1"/>
      <name val="Calibri"/>
      <family val="2"/>
      <scheme val="minor"/>
    </font>
    <font>
      <b/>
      <sz val="20"/>
      <color indexed="8"/>
      <name val="Arial"/>
      <family val="2"/>
    </font>
    <font>
      <b/>
      <sz val="14"/>
      <color indexed="8"/>
      <name val="Arial"/>
      <family val="2"/>
    </font>
    <font>
      <b/>
      <sz val="26"/>
      <name val="Calibri"/>
      <family val="2"/>
      <scheme val="minor"/>
    </font>
    <font>
      <b/>
      <sz val="20"/>
      <name val="Arial"/>
      <family val="2"/>
    </font>
    <font>
      <b/>
      <sz val="12"/>
      <name val="Arial"/>
      <family val="2"/>
    </font>
    <font>
      <b/>
      <sz val="10"/>
      <name val="Arial"/>
      <family val="2"/>
    </font>
    <font>
      <b/>
      <sz val="11"/>
      <name val="Arial"/>
      <family val="2"/>
    </font>
    <font>
      <b/>
      <sz val="9"/>
      <name val="Arial"/>
      <family val="2"/>
    </font>
    <font>
      <sz val="11"/>
      <name val="Calibri"/>
      <family val="2"/>
      <scheme val="minor"/>
    </font>
    <font>
      <b/>
      <sz val="10"/>
      <name val="Verdana"/>
      <family val="2"/>
    </font>
    <font>
      <b/>
      <sz val="8"/>
      <name val="Arial"/>
      <family val="2"/>
    </font>
    <font>
      <sz val="8"/>
      <name val="Arial"/>
      <family val="2"/>
    </font>
    <font>
      <sz val="10"/>
      <name val="Verdana"/>
      <family val="2"/>
    </font>
    <font>
      <sz val="10"/>
      <name val="Calibri"/>
      <family val="2"/>
      <scheme val="minor"/>
    </font>
    <font>
      <sz val="10"/>
      <color theme="1"/>
      <name val="Calibri"/>
      <family val="2"/>
      <scheme val="minor"/>
    </font>
    <font>
      <u/>
      <sz val="11"/>
      <color theme="10"/>
      <name val="Calibri"/>
      <family val="2"/>
      <scheme val="minor"/>
    </font>
    <font>
      <u/>
      <sz val="10"/>
      <color theme="10"/>
      <name val="Calibri"/>
      <family val="2"/>
      <scheme val="minor"/>
    </font>
    <font>
      <sz val="10"/>
      <name val="Arial"/>
      <family val="2"/>
    </font>
    <font>
      <sz val="8"/>
      <color theme="1"/>
      <name val="Arial"/>
      <family val="2"/>
    </font>
    <font>
      <b/>
      <sz val="9"/>
      <color indexed="81"/>
      <name val="Tahoma"/>
      <family val="2"/>
    </font>
    <font>
      <sz val="9"/>
      <color indexed="81"/>
      <name val="Tahoma"/>
      <family val="2"/>
    </font>
    <font>
      <sz val="9"/>
      <color theme="1"/>
      <name val="Calibri"/>
      <family val="2"/>
      <scheme val="minor"/>
    </font>
    <font>
      <sz val="10"/>
      <color theme="1"/>
      <name val="Arial"/>
      <family val="2"/>
    </font>
    <font>
      <sz val="12"/>
      <color theme="1"/>
      <name val="Arial"/>
      <family val="2"/>
    </font>
    <font>
      <u/>
      <sz val="10"/>
      <color theme="10"/>
      <name val="Arial"/>
      <family val="2"/>
    </font>
    <font>
      <sz val="12"/>
      <name val="Arial"/>
      <family val="2"/>
    </font>
    <font>
      <b/>
      <sz val="10"/>
      <name val="Calibri"/>
      <family val="2"/>
      <scheme val="minor"/>
    </font>
    <font>
      <b/>
      <sz val="10"/>
      <name val="Calibri"/>
      <family val="2"/>
    </font>
    <font>
      <b/>
      <sz val="8"/>
      <color indexed="8"/>
      <name val="Arial"/>
      <family val="2"/>
    </font>
    <font>
      <sz val="8"/>
      <color indexed="8"/>
      <name val="Arial"/>
      <family val="2"/>
    </font>
    <font>
      <sz val="10"/>
      <color rgb="FFFF0000"/>
      <name val="Calibri"/>
      <family val="2"/>
      <scheme val="minor"/>
    </font>
    <font>
      <strike/>
      <sz val="10"/>
      <color rgb="FFFF0000"/>
      <name val="Arial"/>
      <family val="2"/>
    </font>
    <font>
      <strike/>
      <sz val="10"/>
      <color rgb="FFFF0000"/>
      <name val="Calibri"/>
      <family val="2"/>
      <scheme val="minor"/>
    </font>
    <font>
      <sz val="10"/>
      <color rgb="FFFF0000"/>
      <name val="Arial"/>
      <family val="2"/>
    </font>
    <font>
      <sz val="8"/>
      <name val="Calibri"/>
      <family val="2"/>
      <scheme val="minor"/>
    </font>
    <font>
      <sz val="8"/>
      <color rgb="FFFF0000"/>
      <name val="Calibri"/>
      <family val="2"/>
      <scheme val="minor"/>
    </font>
    <font>
      <b/>
      <sz val="10"/>
      <color rgb="FFFF0000"/>
      <name val="Calibri"/>
      <family val="2"/>
      <scheme val="minor"/>
    </font>
    <font>
      <sz val="8"/>
      <color rgb="FF3D3D3D"/>
      <name val="Arial"/>
      <family val="2"/>
    </font>
    <font>
      <sz val="8"/>
      <color rgb="FFFF0000"/>
      <name val="Arial"/>
      <family val="2"/>
    </font>
    <font>
      <sz val="12"/>
      <color rgb="FFFF0000"/>
      <name val="Arial"/>
      <family val="2"/>
    </font>
    <font>
      <sz val="12"/>
      <color rgb="FF0066FF"/>
      <name val="Arial"/>
      <family val="2"/>
    </font>
    <font>
      <sz val="12"/>
      <color theme="3" tint="0.39997558519241921"/>
      <name val="Arial"/>
      <family val="2"/>
    </font>
    <font>
      <b/>
      <sz val="11"/>
      <color theme="1"/>
      <name val="Calibri"/>
      <family val="2"/>
      <scheme val="minor"/>
    </font>
    <font>
      <sz val="10"/>
      <name val="Calibri"/>
      <family val="2"/>
      <scheme val="minor"/>
    </font>
    <font>
      <sz val="6"/>
      <name val="Arial"/>
      <family val="2"/>
    </font>
    <font>
      <sz val="8"/>
      <name val="Arial"/>
      <family val="2"/>
    </font>
    <font>
      <sz val="6"/>
      <name val="Arial"/>
      <family val="2"/>
    </font>
    <font>
      <sz val="8"/>
      <color theme="1"/>
      <name val="Calibri"/>
      <family val="2"/>
      <scheme val="minor"/>
    </font>
    <font>
      <sz val="10"/>
      <color theme="1"/>
      <name val="Calibri"/>
      <family val="2"/>
      <scheme val="minor"/>
    </font>
    <font>
      <sz val="6"/>
      <color theme="1"/>
      <name val="Calibri"/>
      <family val="2"/>
      <scheme val="minor"/>
    </font>
    <font>
      <b/>
      <i/>
      <sz val="8"/>
      <color rgb="FFFF0000"/>
      <name val="Arial"/>
      <family val="2"/>
    </font>
    <font>
      <b/>
      <i/>
      <sz val="10"/>
      <color rgb="FFFF0000"/>
      <name val="Calibri"/>
      <family val="2"/>
      <scheme val="minor"/>
    </font>
    <font>
      <b/>
      <sz val="10"/>
      <color theme="1"/>
      <name val="Calibri"/>
      <family val="2"/>
      <scheme val="minor"/>
    </font>
    <font>
      <sz val="8"/>
      <color rgb="FF000000"/>
      <name val="Calibri"/>
      <family val="2"/>
      <scheme val="minor"/>
    </font>
    <font>
      <sz val="10"/>
      <color rgb="FF000000"/>
      <name val="Calibri"/>
      <family val="2"/>
      <scheme val="minor"/>
    </font>
    <font>
      <b/>
      <sz val="8"/>
      <name val="Calibri"/>
      <family val="2"/>
      <scheme val="minor"/>
    </font>
    <font>
      <b/>
      <sz val="8"/>
      <color theme="1"/>
      <name val="Calibri"/>
      <family val="2"/>
      <scheme val="minor"/>
    </font>
    <font>
      <u/>
      <sz val="10"/>
      <name val="Calibri"/>
      <family val="2"/>
      <scheme val="minor"/>
    </font>
    <font>
      <sz val="9"/>
      <color theme="1"/>
      <name val="Arial"/>
      <family val="2"/>
    </font>
    <font>
      <u/>
      <sz val="11"/>
      <color theme="1"/>
      <name val="Calibri"/>
      <family val="2"/>
      <scheme val="minor"/>
    </font>
    <font>
      <sz val="9"/>
      <name val="Calibri"/>
      <family val="2"/>
    </font>
    <font>
      <sz val="10"/>
      <color theme="1"/>
      <name val="Arial Narrow"/>
      <family val="2"/>
    </font>
    <font>
      <sz val="6"/>
      <color theme="1"/>
      <name val="Calibri"/>
      <family val="2"/>
      <scheme val="minor"/>
    </font>
    <font>
      <sz val="9"/>
      <color indexed="8"/>
      <name val="Calibri"/>
      <family val="2"/>
    </font>
    <font>
      <b/>
      <sz val="8"/>
      <color theme="1"/>
      <name val="Arial"/>
      <family val="2"/>
    </font>
    <font>
      <b/>
      <sz val="8"/>
      <color rgb="FF000000"/>
      <name val="Arial"/>
      <family val="2"/>
    </font>
    <font>
      <b/>
      <sz val="10"/>
      <color theme="1"/>
      <name val="Arial"/>
      <family val="2"/>
    </font>
    <font>
      <b/>
      <u/>
      <sz val="8"/>
      <name val="Arial"/>
      <family val="2"/>
    </font>
    <font>
      <i/>
      <sz val="10"/>
      <color theme="1"/>
      <name val="Calibri"/>
      <family val="2"/>
      <scheme val="minor"/>
    </font>
    <font>
      <sz val="7"/>
      <name val="Calibri"/>
      <family val="2"/>
      <scheme val="minor"/>
    </font>
    <font>
      <b/>
      <u/>
      <sz val="10"/>
      <color theme="10"/>
      <name val="Calibri"/>
      <family val="2"/>
      <scheme val="minor"/>
    </font>
    <font>
      <sz val="10"/>
      <color rgb="FF3D3D3D"/>
      <name val="Arial"/>
      <family val="2"/>
    </font>
    <font>
      <sz val="7"/>
      <name val="Arial"/>
      <family val="2"/>
    </font>
    <font>
      <strike/>
      <sz val="8"/>
      <color rgb="FFFF0000"/>
      <name val="Arial"/>
      <family val="2"/>
    </font>
    <font>
      <sz val="11"/>
      <color theme="1"/>
      <name val="Arial"/>
      <family val="2"/>
    </font>
    <font>
      <sz val="11"/>
      <name val="Arial"/>
      <family val="2"/>
    </font>
    <font>
      <sz val="10"/>
      <color rgb="FF3D3D3D"/>
      <name val="Calibri"/>
      <family val="2"/>
      <scheme val="minor"/>
    </font>
    <font>
      <sz val="9"/>
      <color theme="1"/>
      <name val="Arial Narrow"/>
      <family val="2"/>
    </font>
    <font>
      <u/>
      <sz val="8"/>
      <color theme="10"/>
      <name val="Calibri"/>
      <family val="2"/>
      <scheme val="minor"/>
    </font>
    <font>
      <u/>
      <sz val="8"/>
      <name val="Calibri"/>
      <family val="2"/>
      <scheme val="minor"/>
    </font>
    <font>
      <sz val="7"/>
      <color theme="1"/>
      <name val="Calibri"/>
      <family val="2"/>
      <scheme val="minor"/>
    </font>
    <font>
      <sz val="11"/>
      <name val="Arial Narrow"/>
      <family val="2"/>
    </font>
    <font>
      <sz val="11"/>
      <color theme="1"/>
      <name val="Arial Narrow"/>
      <family val="2"/>
    </font>
    <font>
      <sz val="11"/>
      <color theme="10"/>
      <name val="Arial Narrow"/>
      <family val="2"/>
    </font>
    <font>
      <sz val="11"/>
      <color rgb="FF3D3D3D"/>
      <name val="Arial Narrow"/>
      <family val="2"/>
    </font>
    <font>
      <u/>
      <sz val="11"/>
      <color theme="10"/>
      <name val="Arial Narrow"/>
      <family val="2"/>
    </font>
    <font>
      <u/>
      <sz val="11"/>
      <name val="Arial Narrow"/>
      <family val="2"/>
    </font>
    <font>
      <sz val="12"/>
      <name val="Calibri"/>
      <family val="2"/>
      <scheme val="minor"/>
    </font>
    <font>
      <sz val="11"/>
      <name val="Calibri"/>
      <family val="2"/>
    </font>
    <font>
      <u/>
      <sz val="11"/>
      <color theme="1"/>
      <name val="Arial Narrow"/>
      <family val="2"/>
    </font>
    <font>
      <sz val="10"/>
      <name val="Arial Narrow"/>
      <family val="2"/>
    </font>
    <font>
      <u/>
      <sz val="12"/>
      <name val="Arial"/>
      <family val="2"/>
    </font>
    <font>
      <u/>
      <sz val="12"/>
      <color theme="10"/>
      <name val="Arial"/>
      <family val="2"/>
    </font>
    <font>
      <u/>
      <sz val="12"/>
      <name val="Calibri"/>
      <family val="2"/>
      <scheme val="minor"/>
    </font>
    <font>
      <u/>
      <sz val="12"/>
      <color rgb="FFFF0000"/>
      <name val="Arial"/>
      <family val="2"/>
    </font>
    <font>
      <sz val="10"/>
      <name val="Arial"/>
      <family val="2"/>
    </font>
    <font>
      <sz val="8"/>
      <color theme="9" tint="0.39997558519241921"/>
      <name val="Arial"/>
      <family val="2"/>
    </font>
    <font>
      <b/>
      <sz val="9"/>
      <color theme="1"/>
      <name val="Calibri"/>
      <family val="2"/>
      <scheme val="minor"/>
    </font>
    <font>
      <sz val="11"/>
      <color rgb="FFFF0000"/>
      <name val="Calibri"/>
      <family val="2"/>
      <scheme val="minor"/>
    </font>
    <font>
      <sz val="12"/>
      <color theme="1"/>
      <name val="Calibri"/>
      <family val="2"/>
      <scheme val="minor"/>
    </font>
    <font>
      <u/>
      <sz val="11"/>
      <name val="Calibri"/>
      <family val="2"/>
      <scheme val="minor"/>
    </font>
    <font>
      <sz val="11"/>
      <color rgb="FFFF0000"/>
      <name val="Arial"/>
      <family val="2"/>
    </font>
    <font>
      <u/>
      <sz val="11"/>
      <color rgb="FFFF0000"/>
      <name val="Calibri"/>
      <family val="2"/>
      <scheme val="minor"/>
    </font>
    <font>
      <sz val="9"/>
      <color indexed="8"/>
      <name val="Arial"/>
      <family val="2"/>
    </font>
    <font>
      <b/>
      <sz val="6"/>
      <name val="Arial"/>
      <family val="2"/>
    </font>
    <font>
      <b/>
      <sz val="14"/>
      <name val="Calibri"/>
      <family val="2"/>
      <scheme val="minor"/>
    </font>
    <font>
      <u/>
      <sz val="10"/>
      <color theme="1"/>
      <name val="Arial"/>
      <family val="2"/>
    </font>
    <font>
      <sz val="11"/>
      <color rgb="FF000000"/>
      <name val="Calibri"/>
      <family val="2"/>
      <scheme val="minor"/>
    </font>
    <font>
      <sz val="11"/>
      <color rgb="FF000000"/>
      <name val="Arial"/>
      <family val="2"/>
    </font>
    <font>
      <sz val="10"/>
      <color rgb="FF000000"/>
      <name val="Arial"/>
      <family val="2"/>
    </font>
    <font>
      <sz val="9"/>
      <name val="Calibri"/>
      <family val="2"/>
      <scheme val="minor"/>
    </font>
    <font>
      <sz val="9"/>
      <color rgb="FFFF0000"/>
      <name val="Calibri"/>
      <family val="2"/>
      <scheme val="minor"/>
    </font>
    <font>
      <u/>
      <sz val="9"/>
      <color theme="10"/>
      <name val="Calibri"/>
      <family val="2"/>
      <scheme val="minor"/>
    </font>
    <font>
      <sz val="10"/>
      <color rgb="FF252525"/>
      <name val="Arial"/>
      <family val="2"/>
    </font>
    <font>
      <sz val="6"/>
      <color theme="1"/>
      <name val="Arial"/>
      <family val="2"/>
    </font>
    <font>
      <u/>
      <sz val="6"/>
      <color rgb="FF0070C0"/>
      <name val="Calibri"/>
      <family val="2"/>
    </font>
    <font>
      <sz val="6"/>
      <color rgb="FF0070C0"/>
      <name val="Segoe UI"/>
      <family val="2"/>
    </font>
    <font>
      <sz val="6"/>
      <color rgb="FF333333"/>
      <name val="Segoe UI"/>
      <family val="2"/>
    </font>
    <font>
      <u/>
      <sz val="6"/>
      <color rgb="FF0070C0"/>
      <name val="Calibri"/>
      <family val="2"/>
      <scheme val="minor"/>
    </font>
    <font>
      <sz val="6"/>
      <color rgb="FF0070C0"/>
      <name val="Calibri"/>
      <family val="2"/>
    </font>
    <font>
      <u/>
      <sz val="12"/>
      <color theme="10"/>
      <name val="Calibri"/>
      <family val="2"/>
      <scheme val="minor"/>
    </font>
  </fonts>
  <fills count="49">
    <fill>
      <patternFill patternType="none"/>
    </fill>
    <fill>
      <patternFill patternType="gray125"/>
    </fill>
    <fill>
      <patternFill patternType="solid">
        <fgColor theme="4"/>
      </patternFill>
    </fill>
    <fill>
      <patternFill patternType="solid">
        <fgColor theme="3" tint="0.39997558519241921"/>
        <bgColor indexed="64"/>
      </patternFill>
    </fill>
    <fill>
      <patternFill patternType="solid">
        <fgColor theme="4" tint="0.39997558519241921"/>
        <bgColor indexed="64"/>
      </patternFill>
    </fill>
    <fill>
      <patternFill patternType="solid">
        <fgColor rgb="FFFFFF00"/>
        <bgColor indexed="64"/>
      </patternFill>
    </fill>
    <fill>
      <patternFill patternType="solid">
        <fgColor rgb="FF53E303"/>
        <bgColor indexed="64"/>
      </patternFill>
    </fill>
    <fill>
      <patternFill patternType="solid">
        <fgColor theme="9" tint="0.59999389629810485"/>
        <bgColor indexed="64"/>
      </patternFill>
    </fill>
    <fill>
      <patternFill patternType="solid">
        <fgColor theme="4"/>
        <bgColor indexed="64"/>
      </patternFill>
    </fill>
    <fill>
      <patternFill patternType="solid">
        <fgColor rgb="FFDBE5F1"/>
        <bgColor indexed="64"/>
      </patternFill>
    </fill>
    <fill>
      <patternFill patternType="solid">
        <fgColor rgb="FFFFFF99"/>
        <bgColor indexed="64"/>
      </patternFill>
    </fill>
    <fill>
      <patternFill patternType="solid">
        <fgColor rgb="FF99FF99"/>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CCECFF"/>
        <bgColor indexed="64"/>
      </patternFill>
    </fill>
    <fill>
      <patternFill patternType="solid">
        <fgColor rgb="FF00B0F0"/>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rgb="FF99FF33"/>
        <bgColor indexed="64"/>
      </patternFill>
    </fill>
    <fill>
      <patternFill patternType="solid">
        <fgColor theme="3" tint="0.59999389629810485"/>
        <bgColor indexed="64"/>
      </patternFill>
    </fill>
    <fill>
      <patternFill patternType="solid">
        <fgColor rgb="FFFFCCFF"/>
        <bgColor indexed="64"/>
      </patternFill>
    </fill>
    <fill>
      <patternFill patternType="solid">
        <fgColor theme="7" tint="-0.249977111117893"/>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FFFF66"/>
        <bgColor indexed="64"/>
      </patternFill>
    </fill>
    <fill>
      <patternFill patternType="solid">
        <fgColor rgb="FFB3FFF1"/>
        <bgColor indexed="64"/>
      </patternFill>
    </fill>
    <fill>
      <patternFill patternType="solid">
        <fgColor rgb="FF99FFCC"/>
        <bgColor indexed="64"/>
      </patternFill>
    </fill>
    <fill>
      <patternFill patternType="solid">
        <fgColor rgb="FFFFFFFF"/>
        <bgColor indexed="64"/>
      </patternFill>
    </fill>
    <fill>
      <patternFill patternType="solid">
        <fgColor rgb="FF92D050"/>
        <bgColor indexed="64"/>
      </patternFill>
    </fill>
    <fill>
      <patternFill patternType="solid">
        <fgColor rgb="FFFFC000"/>
        <bgColor indexed="64"/>
      </patternFill>
    </fill>
    <fill>
      <patternFill patternType="solid">
        <fgColor theme="5"/>
        <bgColor indexed="64"/>
      </patternFill>
    </fill>
    <fill>
      <patternFill patternType="solid">
        <fgColor theme="4" tint="0.79998168889431442"/>
        <bgColor theme="4" tint="0.79998168889431442"/>
      </patternFill>
    </fill>
    <fill>
      <patternFill patternType="solid">
        <fgColor rgb="FF808080"/>
        <bgColor indexed="64"/>
      </patternFill>
    </fill>
    <fill>
      <patternFill patternType="solid">
        <fgColor rgb="FFFFFF00"/>
        <bgColor rgb="FF000000"/>
      </patternFill>
    </fill>
    <fill>
      <patternFill patternType="solid">
        <fgColor theme="7" tint="0.39997558519241921"/>
        <bgColor indexed="64"/>
      </patternFill>
    </fill>
    <fill>
      <patternFill patternType="solid">
        <fgColor theme="8" tint="0.39997558519241921"/>
        <bgColor indexed="64"/>
      </patternFill>
    </fill>
    <fill>
      <patternFill patternType="solid">
        <fgColor theme="5" tint="0.79998168889431442"/>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theme="4" tint="0.39997558519241921"/>
      </left>
      <right/>
      <top/>
      <bottom/>
      <diagonal/>
    </border>
    <border>
      <left/>
      <right style="thin">
        <color theme="4" tint="0.39997558519241921"/>
      </right>
      <top/>
      <bottom/>
      <diagonal/>
    </border>
    <border>
      <left style="thin">
        <color auto="1"/>
      </left>
      <right style="thin">
        <color auto="1"/>
      </right>
      <top/>
      <bottom/>
      <diagonal/>
    </border>
    <border>
      <left/>
      <right/>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4" tint="0.39997558519241921"/>
      </left>
      <right/>
      <top/>
      <bottom style="thin">
        <color theme="4" tint="0.39994506668294322"/>
      </bottom>
      <diagonal/>
    </border>
    <border>
      <left/>
      <right/>
      <top/>
      <bottom style="thin">
        <color theme="4" tint="0.39994506668294322"/>
      </bottom>
      <diagonal/>
    </border>
    <border>
      <left style="thin">
        <color auto="1"/>
      </left>
      <right style="thin">
        <color auto="1"/>
      </right>
      <top style="medium">
        <color indexed="64"/>
      </top>
      <bottom style="medium">
        <color indexed="64"/>
      </bottom>
      <diagonal/>
    </border>
    <border>
      <left/>
      <right style="thin">
        <color theme="3" tint="0.39994506668294322"/>
      </right>
      <top/>
      <bottom style="thin">
        <color theme="4" tint="0.39997558519241921"/>
      </bottom>
      <diagonal/>
    </border>
    <border>
      <left style="thin">
        <color auto="1"/>
      </left>
      <right style="thin">
        <color theme="3" tint="0.39994506668294322"/>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medium">
        <color indexed="64"/>
      </right>
      <top style="thin">
        <color auto="1"/>
      </top>
      <bottom style="thin">
        <color auto="1"/>
      </bottom>
      <diagonal/>
    </border>
    <border>
      <left style="thin">
        <color auto="1"/>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theme="4" tint="0.39997558519241921"/>
      </bottom>
      <diagonal/>
    </border>
    <border>
      <left style="thin">
        <color auto="1"/>
      </left>
      <right style="thin">
        <color auto="1"/>
      </right>
      <top style="thin">
        <color auto="1"/>
      </top>
      <bottom style="thin">
        <color theme="4" tint="0.39997558519241921"/>
      </bottom>
      <diagonal/>
    </border>
    <border>
      <left style="medium">
        <color indexed="64"/>
      </left>
      <right style="medium">
        <color indexed="64"/>
      </right>
      <top style="medium">
        <color indexed="64"/>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right style="thin">
        <color indexed="64"/>
      </right>
      <top style="thin">
        <color indexed="64"/>
      </top>
      <bottom style="medium">
        <color indexed="64"/>
      </bottom>
      <diagonal/>
    </border>
    <border>
      <left style="medium">
        <color indexed="64"/>
      </left>
      <right style="medium">
        <color indexed="64"/>
      </right>
      <top style="thin">
        <color auto="1"/>
      </top>
      <bottom style="medium">
        <color indexed="64"/>
      </bottom>
      <diagonal/>
    </border>
  </borders>
  <cellStyleXfs count="22">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13" fillId="9" borderId="0">
      <alignment horizontal="center" vertical="center"/>
    </xf>
    <xf numFmtId="49" fontId="16" fillId="0" borderId="0">
      <alignment horizontal="left" vertical="center"/>
    </xf>
    <xf numFmtId="0" fontId="19" fillId="0" borderId="0" applyNumberFormat="0" applyFill="0" applyBorder="0" applyAlignment="0" applyProtection="0"/>
    <xf numFmtId="0" fontId="1" fillId="0" borderId="0"/>
    <xf numFmtId="0" fontId="21" fillId="0" borderId="0"/>
    <xf numFmtId="167" fontId="1" fillId="0" borderId="0" applyFont="0" applyFill="0" applyBorder="0" applyAlignment="0" applyProtection="0"/>
    <xf numFmtId="0" fontId="21" fillId="0" borderId="0"/>
    <xf numFmtId="166" fontId="1" fillId="0" borderId="0" applyFont="0" applyFill="0" applyBorder="0" applyAlignment="0" applyProtection="0"/>
    <xf numFmtId="0" fontId="21" fillId="0" borderId="0"/>
    <xf numFmtId="0" fontId="21" fillId="0" borderId="0"/>
    <xf numFmtId="0" fontId="21" fillId="0" borderId="0"/>
    <xf numFmtId="0" fontId="21" fillId="0" borderId="0"/>
    <xf numFmtId="165" fontId="1" fillId="0" borderId="0" applyFont="0" applyFill="0" applyBorder="0" applyAlignment="0" applyProtection="0"/>
    <xf numFmtId="0" fontId="13" fillId="44" borderId="5">
      <alignment horizontal="left" vertical="center" wrapText="1"/>
    </xf>
    <xf numFmtId="3" fontId="16" fillId="0" borderId="0">
      <alignment horizontal="right" vertical="center"/>
    </xf>
    <xf numFmtId="166" fontId="1" fillId="0" borderId="0" applyFont="0" applyFill="0" applyBorder="0" applyAlignment="0" applyProtection="0"/>
    <xf numFmtId="41" fontId="1" fillId="0" borderId="0" applyFont="0" applyFill="0" applyBorder="0" applyAlignment="0" applyProtection="0"/>
    <xf numFmtId="166" fontId="1" fillId="0" borderId="0" applyFont="0" applyFill="0" applyBorder="0" applyAlignment="0" applyProtection="0"/>
  </cellStyleXfs>
  <cellXfs count="1648">
    <xf numFmtId="0" fontId="0" fillId="0" borderId="0" xfId="0"/>
    <xf numFmtId="0" fontId="12" fillId="2" borderId="23" xfId="3" applyFont="1" applyBorder="1" applyAlignment="1" applyProtection="1">
      <alignment horizontal="center" vertical="center" wrapText="1"/>
    </xf>
    <xf numFmtId="0" fontId="12" fillId="2" borderId="25" xfId="3" applyFont="1" applyBorder="1" applyAlignment="1" applyProtection="1">
      <alignment horizontal="center" vertical="top" wrapText="1"/>
    </xf>
    <xf numFmtId="0" fontId="12" fillId="2" borderId="5" xfId="3" applyFont="1" applyBorder="1" applyAlignment="1" applyProtection="1">
      <alignment horizontal="center" vertical="center" wrapText="1"/>
    </xf>
    <xf numFmtId="0" fontId="14" fillId="10" borderId="25" xfId="4" applyFont="1" applyFill="1" applyBorder="1" applyAlignment="1" applyProtection="1">
      <alignment horizontal="center" vertical="center" wrapText="1"/>
    </xf>
    <xf numFmtId="0" fontId="14" fillId="10" borderId="0" xfId="4" applyFont="1" applyFill="1" applyBorder="1" applyAlignment="1" applyProtection="1">
      <alignment horizontal="center" vertical="center" wrapText="1"/>
    </xf>
    <xf numFmtId="0" fontId="14" fillId="10" borderId="5" xfId="3" applyFont="1" applyFill="1" applyBorder="1" applyAlignment="1">
      <alignment horizontal="center" vertical="center" wrapText="1"/>
    </xf>
    <xf numFmtId="0" fontId="14" fillId="10" borderId="5" xfId="4" applyFont="1" applyFill="1" applyBorder="1" applyAlignment="1" applyProtection="1">
      <alignment horizontal="center" vertical="center" wrapText="1"/>
    </xf>
    <xf numFmtId="0" fontId="14" fillId="10" borderId="14" xfId="4" applyFont="1" applyFill="1" applyBorder="1" applyAlignment="1" applyProtection="1">
      <alignment horizontal="center" vertical="center" wrapText="1"/>
    </xf>
    <xf numFmtId="0" fontId="15" fillId="11" borderId="5" xfId="3" applyFont="1" applyFill="1" applyBorder="1" applyAlignment="1">
      <alignment horizontal="center" vertical="center" wrapText="1"/>
    </xf>
    <xf numFmtId="0" fontId="15" fillId="11" borderId="4" xfId="3" applyFont="1" applyFill="1" applyBorder="1" applyAlignment="1">
      <alignment horizontal="center" vertical="center" wrapText="1"/>
    </xf>
    <xf numFmtId="0" fontId="15" fillId="12" borderId="4" xfId="3" applyFont="1" applyFill="1" applyBorder="1" applyAlignment="1">
      <alignment horizontal="center" vertical="center" wrapText="1"/>
    </xf>
    <xf numFmtId="0" fontId="15" fillId="12" borderId="5" xfId="3" applyFont="1" applyFill="1" applyBorder="1" applyAlignment="1">
      <alignment horizontal="center" vertical="center" wrapText="1"/>
    </xf>
    <xf numFmtId="0" fontId="18" fillId="0" borderId="5" xfId="0" applyFont="1" applyBorder="1" applyAlignment="1">
      <alignment horizontal="left" vertical="top"/>
    </xf>
    <xf numFmtId="0" fontId="18" fillId="0" borderId="5" xfId="0" applyFont="1" applyBorder="1" applyAlignment="1">
      <alignment horizontal="left" vertical="top" wrapText="1"/>
    </xf>
    <xf numFmtId="9" fontId="17" fillId="0" borderId="5" xfId="2" applyNumberFormat="1" applyFont="1" applyFill="1" applyBorder="1" applyAlignment="1">
      <alignment horizontal="left" vertical="top" wrapText="1"/>
    </xf>
    <xf numFmtId="0" fontId="0" fillId="0" borderId="0" xfId="0" applyAlignment="1">
      <alignment horizontal="left" vertical="top"/>
    </xf>
    <xf numFmtId="14" fontId="18" fillId="0" borderId="5" xfId="0" applyNumberFormat="1" applyFont="1" applyBorder="1" applyAlignment="1">
      <alignment horizontal="left" vertical="top" wrapText="1"/>
    </xf>
    <xf numFmtId="0" fontId="0" fillId="0" borderId="0" xfId="0" pivotButton="1"/>
    <xf numFmtId="0" fontId="0" fillId="0" borderId="0" xfId="0" applyAlignment="1">
      <alignment horizontal="left"/>
    </xf>
    <xf numFmtId="17" fontId="17" fillId="0" borderId="5" xfId="0" applyNumberFormat="1" applyFont="1" applyFill="1" applyBorder="1" applyAlignment="1">
      <alignment horizontal="center" vertical="center" wrapText="1"/>
    </xf>
    <xf numFmtId="49" fontId="17" fillId="0" borderId="5" xfId="5" applyNumberFormat="1" applyFont="1" applyFill="1" applyBorder="1" applyAlignment="1">
      <alignment horizontal="center" vertical="center" wrapText="1"/>
    </xf>
    <xf numFmtId="0" fontId="17" fillId="0" borderId="5" xfId="0" applyFont="1" applyFill="1" applyBorder="1" applyAlignment="1">
      <alignment horizontal="center" vertical="center" wrapText="1"/>
    </xf>
    <xf numFmtId="0" fontId="0" fillId="0" borderId="5" xfId="0" applyBorder="1" applyAlignment="1">
      <alignment horizontal="center"/>
    </xf>
    <xf numFmtId="0" fontId="0" fillId="0" borderId="5" xfId="0" applyBorder="1" applyAlignment="1">
      <alignment wrapText="1"/>
    </xf>
    <xf numFmtId="167" fontId="0" fillId="0" borderId="5" xfId="9" applyFont="1" applyBorder="1"/>
    <xf numFmtId="0" fontId="0" fillId="0" borderId="5" xfId="0" applyBorder="1"/>
    <xf numFmtId="0" fontId="15" fillId="0" borderId="5" xfId="0" applyFont="1" applyFill="1" applyBorder="1" applyAlignment="1">
      <alignment horizontal="center" vertical="center" wrapText="1"/>
    </xf>
    <xf numFmtId="49" fontId="15"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15" fontId="15" fillId="0" borderId="5" xfId="0" applyNumberFormat="1" applyFont="1" applyFill="1" applyBorder="1" applyAlignment="1">
      <alignment horizontal="center" vertical="center" wrapText="1"/>
    </xf>
    <xf numFmtId="9" fontId="15" fillId="0" borderId="5" xfId="2" applyNumberFormat="1" applyFont="1" applyFill="1" applyBorder="1" applyAlignment="1">
      <alignment horizontal="center" vertical="center" wrapText="1"/>
    </xf>
    <xf numFmtId="0" fontId="18" fillId="0" borderId="5" xfId="0" applyFont="1" applyFill="1" applyBorder="1" applyAlignment="1">
      <alignment horizontal="center" vertical="center" wrapText="1"/>
    </xf>
    <xf numFmtId="0" fontId="3" fillId="0" borderId="0" xfId="0" applyFont="1" applyFill="1"/>
    <xf numFmtId="0" fontId="21" fillId="0" borderId="5" xfId="0" applyFont="1" applyFill="1" applyBorder="1" applyAlignment="1">
      <alignment horizontal="center" vertical="center"/>
    </xf>
    <xf numFmtId="0" fontId="47" fillId="0" borderId="5" xfId="0" applyFont="1" applyFill="1" applyBorder="1" applyAlignment="1">
      <alignment horizontal="center" vertical="center" wrapText="1"/>
    </xf>
    <xf numFmtId="0" fontId="48" fillId="0" borderId="5" xfId="0" applyFont="1" applyFill="1" applyBorder="1" applyAlignment="1">
      <alignment horizontal="center" vertical="center" wrapText="1"/>
    </xf>
    <xf numFmtId="0" fontId="49" fillId="0" borderId="5" xfId="0" applyFont="1" applyFill="1" applyBorder="1" applyAlignment="1">
      <alignment horizontal="center" vertical="center" wrapText="1"/>
    </xf>
    <xf numFmtId="17" fontId="47" fillId="0" borderId="5" xfId="0" applyNumberFormat="1" applyFont="1" applyFill="1" applyBorder="1" applyAlignment="1">
      <alignment horizontal="center" vertical="center" wrapText="1"/>
    </xf>
    <xf numFmtId="0" fontId="50" fillId="0" borderId="5" xfId="0" applyFont="1" applyFill="1" applyBorder="1" applyAlignment="1">
      <alignment horizontal="center" vertical="center" wrapText="1"/>
    </xf>
    <xf numFmtId="0" fontId="51" fillId="0" borderId="5" xfId="0" applyFont="1" applyFill="1" applyBorder="1" applyAlignment="1">
      <alignment horizontal="center" vertical="center" wrapText="1"/>
    </xf>
    <xf numFmtId="15" fontId="49" fillId="0" borderId="5" xfId="0" applyNumberFormat="1" applyFont="1" applyFill="1" applyBorder="1" applyAlignment="1">
      <alignment horizontal="center" vertical="center" wrapText="1"/>
    </xf>
    <xf numFmtId="0" fontId="52" fillId="0" borderId="5" xfId="0" applyFont="1" applyFill="1" applyBorder="1" applyAlignment="1">
      <alignment horizontal="center" vertical="center" wrapText="1"/>
    </xf>
    <xf numFmtId="167" fontId="18" fillId="0" borderId="5" xfId="9" applyFont="1" applyFill="1" applyBorder="1" applyAlignment="1">
      <alignment horizontal="right" vertical="center" wrapText="1"/>
    </xf>
    <xf numFmtId="0" fontId="18" fillId="0" borderId="5" xfId="0" applyNumberFormat="1" applyFont="1" applyFill="1" applyBorder="1" applyAlignment="1">
      <alignment horizontal="right" vertical="center" wrapText="1"/>
    </xf>
    <xf numFmtId="0" fontId="53" fillId="0" borderId="5" xfId="0" applyFont="1" applyFill="1" applyBorder="1" applyAlignment="1">
      <alignment horizontal="center" vertical="center" wrapText="1"/>
    </xf>
    <xf numFmtId="49" fontId="47" fillId="0" borderId="5" xfId="5" applyNumberFormat="1" applyFont="1" applyFill="1" applyBorder="1" applyAlignment="1">
      <alignment horizontal="center" vertical="center" wrapText="1"/>
    </xf>
    <xf numFmtId="1" fontId="0" fillId="0" borderId="5" xfId="9" applyNumberFormat="1" applyFont="1" applyBorder="1"/>
    <xf numFmtId="49" fontId="17" fillId="0" borderId="5" xfId="5" applyNumberFormat="1" applyFont="1" applyFill="1" applyBorder="1" applyAlignment="1">
      <alignment horizontal="left" vertical="center" wrapText="1"/>
    </xf>
    <xf numFmtId="0" fontId="17" fillId="0" borderId="5" xfId="0" applyFont="1" applyFill="1" applyBorder="1" applyAlignment="1">
      <alignment vertical="center" wrapText="1"/>
    </xf>
    <xf numFmtId="0" fontId="17" fillId="0" borderId="5" xfId="0" applyFont="1" applyFill="1" applyBorder="1" applyAlignment="1">
      <alignment horizontal="left" vertical="center" wrapText="1"/>
    </xf>
    <xf numFmtId="168" fontId="18" fillId="0" borderId="5" xfId="9" applyNumberFormat="1" applyFont="1" applyFill="1" applyBorder="1" applyAlignment="1">
      <alignment horizontal="right" vertical="center" wrapText="1"/>
    </xf>
    <xf numFmtId="0" fontId="20" fillId="0" borderId="5" xfId="6" applyFont="1" applyFill="1" applyBorder="1" applyAlignment="1">
      <alignment horizontal="center" vertical="center" wrapText="1"/>
    </xf>
    <xf numFmtId="0" fontId="18" fillId="0" borderId="5" xfId="0" applyFont="1" applyFill="1" applyBorder="1" applyAlignment="1">
      <alignment horizontal="left" vertical="center" wrapText="1"/>
    </xf>
    <xf numFmtId="15" fontId="17" fillId="0" borderId="5" xfId="0" applyNumberFormat="1" applyFont="1" applyFill="1" applyBorder="1" applyAlignment="1">
      <alignment horizontal="center" vertical="center" wrapText="1"/>
    </xf>
    <xf numFmtId="0" fontId="18" fillId="14" borderId="5" xfId="0" applyFont="1" applyFill="1" applyBorder="1" applyAlignment="1">
      <alignment horizontal="center" vertical="center" wrapText="1"/>
    </xf>
    <xf numFmtId="0" fontId="19" fillId="0" borderId="5" xfId="6" applyFill="1" applyBorder="1" applyAlignment="1">
      <alignment horizontal="center" vertical="center" wrapText="1"/>
    </xf>
    <xf numFmtId="0" fontId="47" fillId="0" borderId="5" xfId="0" applyFont="1" applyFill="1" applyBorder="1" applyAlignment="1">
      <alignment horizontal="left" vertical="center" wrapText="1"/>
    </xf>
    <xf numFmtId="0" fontId="52" fillId="0" borderId="29" xfId="0" applyFont="1" applyFill="1" applyBorder="1" applyAlignment="1">
      <alignment horizontal="center" vertical="center" wrapText="1"/>
    </xf>
    <xf numFmtId="0" fontId="19" fillId="0" borderId="29" xfId="6" applyFill="1" applyBorder="1" applyAlignment="1">
      <alignment horizontal="center" vertical="center" wrapText="1"/>
    </xf>
    <xf numFmtId="0" fontId="51" fillId="0" borderId="5" xfId="6" applyFont="1" applyFill="1" applyBorder="1" applyAlignment="1">
      <alignment horizontal="center" vertical="center" wrapText="1"/>
    </xf>
    <xf numFmtId="0" fontId="47" fillId="0" borderId="0" xfId="0" applyFont="1" applyFill="1" applyBorder="1" applyAlignment="1">
      <alignment horizontal="center" vertical="center" wrapText="1"/>
    </xf>
    <xf numFmtId="49" fontId="17" fillId="0" borderId="5" xfId="5" applyFont="1" applyFill="1" applyBorder="1" applyAlignment="1" applyProtection="1">
      <alignment horizontal="center" vertical="center" wrapText="1"/>
    </xf>
    <xf numFmtId="169" fontId="18" fillId="0" borderId="5" xfId="11" applyNumberFormat="1" applyFont="1" applyFill="1" applyBorder="1" applyAlignment="1">
      <alignment horizontal="center" vertical="center" wrapText="1"/>
    </xf>
    <xf numFmtId="0" fontId="15" fillId="0" borderId="5" xfId="0" applyFont="1" applyFill="1" applyBorder="1" applyAlignment="1">
      <alignment horizontal="left" vertical="center" wrapText="1"/>
    </xf>
    <xf numFmtId="0" fontId="15" fillId="0" borderId="5" xfId="0" applyFont="1" applyFill="1" applyBorder="1" applyAlignment="1">
      <alignment horizontal="center" vertical="center"/>
    </xf>
    <xf numFmtId="0" fontId="48" fillId="0" borderId="25" xfId="0" applyFont="1" applyFill="1" applyBorder="1" applyAlignment="1">
      <alignment horizontal="center" vertical="center" wrapText="1"/>
    </xf>
    <xf numFmtId="0" fontId="3" fillId="0" borderId="5" xfId="0" applyFont="1" applyFill="1" applyBorder="1" applyAlignment="1">
      <alignment horizontal="center" vertical="center"/>
    </xf>
    <xf numFmtId="14" fontId="15" fillId="0" borderId="5" xfId="0" applyNumberFormat="1" applyFont="1" applyFill="1" applyBorder="1" applyAlignment="1">
      <alignment horizontal="center" vertical="center"/>
    </xf>
    <xf numFmtId="9" fontId="15" fillId="0" borderId="5" xfId="2" applyFont="1" applyFill="1" applyBorder="1" applyAlignment="1" applyProtection="1">
      <alignment horizontal="center" vertical="center" wrapText="1"/>
      <protection hidden="1"/>
    </xf>
    <xf numFmtId="9" fontId="54" fillId="0" borderId="5" xfId="2" applyFont="1" applyFill="1" applyBorder="1" applyAlignment="1" applyProtection="1">
      <alignment horizontal="center" vertical="center" wrapText="1"/>
      <protection hidden="1"/>
    </xf>
    <xf numFmtId="0" fontId="15" fillId="0" borderId="25" xfId="0" applyFont="1" applyFill="1" applyBorder="1" applyAlignment="1">
      <alignment horizontal="center" vertical="center" wrapText="1"/>
    </xf>
    <xf numFmtId="49" fontId="17" fillId="5" borderId="5" xfId="5" applyFont="1" applyFill="1" applyBorder="1" applyAlignment="1" applyProtection="1">
      <alignment horizontal="center" vertical="center" wrapText="1"/>
    </xf>
    <xf numFmtId="0" fontId="18" fillId="5" borderId="5" xfId="0" applyFont="1" applyFill="1" applyBorder="1" applyAlignment="1">
      <alignment horizontal="center" vertical="center" wrapText="1"/>
    </xf>
    <xf numFmtId="17" fontId="17" fillId="5" borderId="5" xfId="0" applyNumberFormat="1" applyFont="1" applyFill="1" applyBorder="1" applyAlignment="1">
      <alignment horizontal="center" vertical="center" wrapText="1"/>
    </xf>
    <xf numFmtId="0" fontId="17" fillId="5" borderId="5" xfId="0" applyFont="1" applyFill="1" applyBorder="1" applyAlignment="1">
      <alignment horizontal="center" vertical="center" wrapText="1"/>
    </xf>
    <xf numFmtId="169" fontId="18" fillId="5" borderId="5" xfId="11" applyNumberFormat="1" applyFont="1" applyFill="1" applyBorder="1" applyAlignment="1">
      <alignment horizontal="center" vertical="center" wrapText="1"/>
    </xf>
    <xf numFmtId="0" fontId="20" fillId="5" borderId="5" xfId="6" applyFont="1" applyFill="1" applyBorder="1" applyAlignment="1">
      <alignment horizontal="center" vertical="center" wrapText="1"/>
    </xf>
    <xf numFmtId="0" fontId="15" fillId="5" borderId="5" xfId="0" applyFont="1" applyFill="1" applyBorder="1" applyAlignment="1">
      <alignment horizontal="left" vertical="center" wrapText="1"/>
    </xf>
    <xf numFmtId="0" fontId="15" fillId="5" borderId="5" xfId="0" applyFont="1" applyFill="1" applyBorder="1" applyAlignment="1">
      <alignment horizontal="center" vertical="center" wrapText="1"/>
    </xf>
    <xf numFmtId="0" fontId="15" fillId="5" borderId="5" xfId="0" applyFont="1" applyFill="1" applyBorder="1" applyAlignment="1">
      <alignment horizontal="center" vertical="center"/>
    </xf>
    <xf numFmtId="0" fontId="48" fillId="5" borderId="25" xfId="0" applyFont="1" applyFill="1" applyBorder="1" applyAlignment="1">
      <alignment horizontal="center" vertical="center" wrapText="1"/>
    </xf>
    <xf numFmtId="0" fontId="3" fillId="5" borderId="5" xfId="0" applyFont="1" applyFill="1" applyBorder="1" applyAlignment="1">
      <alignment horizontal="center" vertical="center"/>
    </xf>
    <xf numFmtId="0" fontId="3" fillId="5" borderId="0" xfId="0" applyFont="1" applyFill="1"/>
    <xf numFmtId="14" fontId="15" fillId="5" borderId="5" xfId="0" applyNumberFormat="1" applyFont="1" applyFill="1" applyBorder="1" applyAlignment="1">
      <alignment horizontal="center" vertical="center"/>
    </xf>
    <xf numFmtId="9" fontId="15" fillId="5" borderId="5" xfId="2" applyFont="1" applyFill="1" applyBorder="1" applyAlignment="1" applyProtection="1">
      <alignment horizontal="center" vertical="center" wrapText="1"/>
      <protection hidden="1"/>
    </xf>
    <xf numFmtId="9" fontId="54" fillId="5" borderId="5" xfId="2" applyFont="1" applyFill="1" applyBorder="1" applyAlignment="1" applyProtection="1">
      <alignment horizontal="center" vertical="center" wrapText="1"/>
      <protection hidden="1"/>
    </xf>
    <xf numFmtId="0" fontId="15" fillId="5" borderId="25" xfId="0" applyFont="1" applyFill="1" applyBorder="1" applyAlignment="1">
      <alignment horizontal="center" vertical="center" wrapText="1"/>
    </xf>
    <xf numFmtId="0" fontId="15" fillId="14" borderId="5" xfId="0" applyFont="1" applyFill="1" applyBorder="1" applyAlignment="1">
      <alignment horizontal="center" vertical="center"/>
    </xf>
    <xf numFmtId="0" fontId="18" fillId="0" borderId="5" xfId="0" applyFont="1" applyBorder="1" applyAlignment="1">
      <alignment horizontal="center" vertical="center" wrapText="1"/>
    </xf>
    <xf numFmtId="49" fontId="17" fillId="0" borderId="5" xfId="5" applyFont="1" applyBorder="1" applyAlignment="1" applyProtection="1">
      <alignment horizontal="center" vertical="center" wrapText="1"/>
    </xf>
    <xf numFmtId="17" fontId="17" fillId="0" borderId="5" xfId="0" applyNumberFormat="1" applyFont="1" applyBorder="1" applyAlignment="1">
      <alignment horizontal="center" vertical="center" wrapText="1"/>
    </xf>
    <xf numFmtId="0" fontId="17" fillId="0" borderId="5" xfId="0" applyFont="1" applyBorder="1" applyAlignment="1">
      <alignment horizontal="center" vertical="center" wrapText="1"/>
    </xf>
    <xf numFmtId="169" fontId="17" fillId="14" borderId="5" xfId="11" applyNumberFormat="1" applyFont="1" applyFill="1" applyBorder="1" applyAlignment="1">
      <alignment horizontal="center" vertical="center" wrapText="1"/>
    </xf>
    <xf numFmtId="0" fontId="17" fillId="14" borderId="5" xfId="0" applyFont="1" applyFill="1" applyBorder="1" applyAlignment="1">
      <alignment horizontal="center" vertical="center" wrapText="1"/>
    </xf>
    <xf numFmtId="0" fontId="15" fillId="0" borderId="5" xfId="0" applyFont="1" applyBorder="1" applyAlignment="1">
      <alignment horizontal="left" vertical="center" wrapText="1"/>
    </xf>
    <xf numFmtId="0" fontId="15" fillId="0" borderId="5" xfId="0" applyFont="1" applyBorder="1" applyAlignment="1">
      <alignment horizontal="center" vertical="center" wrapText="1"/>
    </xf>
    <xf numFmtId="0" fontId="15" fillId="0" borderId="5" xfId="0" applyFont="1" applyBorder="1" applyAlignment="1">
      <alignment horizontal="center" vertical="center"/>
    </xf>
    <xf numFmtId="0" fontId="48" fillId="0" borderId="25" xfId="0" applyFont="1" applyBorder="1" applyAlignment="1">
      <alignment horizontal="center" vertical="center" wrapText="1"/>
    </xf>
    <xf numFmtId="0" fontId="3" fillId="0" borderId="5" xfId="0" applyFont="1" applyBorder="1" applyAlignment="1">
      <alignment horizontal="center" vertical="center"/>
    </xf>
    <xf numFmtId="9" fontId="15" fillId="14" borderId="5" xfId="2" applyFont="1" applyFill="1" applyBorder="1" applyAlignment="1" applyProtection="1">
      <alignment horizontal="center" vertical="center" wrapText="1"/>
      <protection hidden="1"/>
    </xf>
    <xf numFmtId="0" fontId="15" fillId="0" borderId="25" xfId="0" applyFont="1" applyBorder="1" applyAlignment="1">
      <alignment horizontal="center" vertical="center" wrapText="1"/>
    </xf>
    <xf numFmtId="0" fontId="55" fillId="0" borderId="5" xfId="0" applyFont="1" applyFill="1" applyBorder="1" applyAlignment="1">
      <alignment horizontal="center" vertical="center" wrapText="1"/>
    </xf>
    <xf numFmtId="0" fontId="18" fillId="0" borderId="5" xfId="0" applyFont="1" applyBorder="1" applyAlignment="1">
      <alignment horizontal="center" vertical="center"/>
    </xf>
    <xf numFmtId="0" fontId="18" fillId="0" borderId="5" xfId="0" applyFont="1" applyFill="1" applyBorder="1" applyAlignment="1">
      <alignment horizontal="justify" vertical="justify" wrapText="1"/>
    </xf>
    <xf numFmtId="17" fontId="18" fillId="0" borderId="5" xfId="0" applyNumberFormat="1" applyFont="1" applyFill="1" applyBorder="1" applyAlignment="1">
      <alignment horizontal="center" vertical="center" wrapText="1"/>
    </xf>
    <xf numFmtId="0" fontId="18" fillId="0" borderId="5" xfId="0" applyNumberFormat="1" applyFont="1" applyBorder="1" applyAlignment="1">
      <alignment vertical="center"/>
    </xf>
    <xf numFmtId="0" fontId="18" fillId="0" borderId="5" xfId="0" applyFont="1" applyFill="1" applyBorder="1" applyAlignment="1">
      <alignment vertical="center" wrapText="1"/>
    </xf>
    <xf numFmtId="0" fontId="56" fillId="0" borderId="5" xfId="0" applyFont="1" applyFill="1" applyBorder="1" applyAlignment="1">
      <alignment horizontal="center" vertical="center" wrapText="1"/>
    </xf>
    <xf numFmtId="0" fontId="56" fillId="0" borderId="5" xfId="0" applyFont="1" applyFill="1" applyBorder="1" applyAlignment="1">
      <alignment horizontal="center" vertical="center"/>
    </xf>
    <xf numFmtId="0" fontId="30" fillId="0" borderId="5" xfId="0"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0" fontId="3" fillId="0" borderId="5" xfId="0" applyFont="1" applyBorder="1" applyAlignment="1">
      <alignment horizontal="center" vertical="center" wrapText="1"/>
    </xf>
    <xf numFmtId="0" fontId="19" fillId="0" borderId="5" xfId="6" applyBorder="1" applyAlignment="1">
      <alignment vertical="center" wrapText="1"/>
    </xf>
    <xf numFmtId="0" fontId="3" fillId="14" borderId="5" xfId="0" applyFont="1" applyFill="1" applyBorder="1" applyAlignment="1">
      <alignment horizontal="center" vertical="center" wrapText="1"/>
    </xf>
    <xf numFmtId="0" fontId="57" fillId="14" borderId="5" xfId="0" applyFont="1" applyFill="1" applyBorder="1" applyAlignment="1">
      <alignment wrapText="1"/>
    </xf>
    <xf numFmtId="49" fontId="3" fillId="0" borderId="5" xfId="0" applyNumberFormat="1" applyFont="1" applyFill="1" applyBorder="1" applyAlignment="1">
      <alignment horizontal="center" vertical="center"/>
    </xf>
    <xf numFmtId="0" fontId="3" fillId="14" borderId="5" xfId="0" applyFont="1" applyFill="1" applyBorder="1" applyAlignment="1">
      <alignment horizontal="left" vertical="center" wrapText="1"/>
    </xf>
    <xf numFmtId="0" fontId="18" fillId="0" borderId="5" xfId="0" applyFont="1" applyFill="1" applyBorder="1" applyAlignment="1">
      <alignment horizontal="center" vertical="center"/>
    </xf>
    <xf numFmtId="3" fontId="18" fillId="0" borderId="5" xfId="0" applyNumberFormat="1" applyFont="1" applyBorder="1" applyAlignment="1">
      <alignment vertical="center"/>
    </xf>
    <xf numFmtId="0" fontId="18" fillId="0" borderId="5" xfId="0" applyFont="1" applyBorder="1" applyAlignment="1">
      <alignment vertical="center" wrapText="1"/>
    </xf>
    <xf numFmtId="0" fontId="58" fillId="0" borderId="5" xfId="0" applyFont="1" applyBorder="1" applyAlignment="1">
      <alignment vertical="center" wrapText="1"/>
    </xf>
    <xf numFmtId="0" fontId="58" fillId="0" borderId="5" xfId="0" applyFont="1" applyBorder="1" applyAlignment="1">
      <alignment horizontal="center" vertical="center" wrapText="1"/>
    </xf>
    <xf numFmtId="0" fontId="58" fillId="0" borderId="5" xfId="0" applyFont="1" applyFill="1" applyBorder="1" applyAlignment="1">
      <alignment vertical="center" wrapText="1"/>
    </xf>
    <xf numFmtId="0" fontId="56" fillId="0" borderId="5" xfId="0" applyFont="1" applyBorder="1" applyAlignment="1">
      <alignment horizontal="center" vertical="center" wrapText="1"/>
    </xf>
    <xf numFmtId="0" fontId="18" fillId="0" borderId="5" xfId="0" applyNumberFormat="1" applyFont="1" applyBorder="1" applyAlignment="1">
      <alignment horizontal="right" vertical="center"/>
    </xf>
    <xf numFmtId="0" fontId="58" fillId="0" borderId="5" xfId="0" applyFont="1" applyBorder="1" applyAlignment="1">
      <alignment horizontal="center" wrapText="1"/>
    </xf>
    <xf numFmtId="0" fontId="56" fillId="0" borderId="5" xfId="6" applyFont="1" applyFill="1" applyBorder="1" applyAlignment="1">
      <alignment horizontal="center" vertical="center" wrapText="1"/>
    </xf>
    <xf numFmtId="49" fontId="30" fillId="0" borderId="5" xfId="0" applyNumberFormat="1" applyFont="1" applyFill="1" applyBorder="1" applyAlignment="1">
      <alignment horizontal="center" vertical="center" wrapText="1"/>
    </xf>
    <xf numFmtId="0" fontId="19" fillId="0" borderId="5" xfId="6"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Font="1" applyFill="1" applyBorder="1" applyAlignment="1">
      <alignment vertical="center" wrapText="1"/>
    </xf>
    <xf numFmtId="0" fontId="0" fillId="0" borderId="5" xfId="0" applyFont="1" applyFill="1" applyBorder="1" applyAlignment="1">
      <alignment horizontal="center" vertical="center" wrapText="1"/>
    </xf>
    <xf numFmtId="0" fontId="59" fillId="0" borderId="5" xfId="0" applyFont="1" applyFill="1" applyBorder="1" applyAlignment="1">
      <alignment horizontal="center" vertical="center" wrapText="1"/>
    </xf>
    <xf numFmtId="0" fontId="25" fillId="0" borderId="5" xfId="0" applyFont="1" applyBorder="1" applyAlignment="1">
      <alignment horizontal="center" vertical="center" wrapText="1"/>
    </xf>
    <xf numFmtId="49" fontId="25" fillId="0" borderId="5" xfId="0" applyNumberFormat="1" applyFont="1" applyFill="1" applyBorder="1" applyAlignment="1">
      <alignment horizontal="center" vertical="center" wrapText="1"/>
    </xf>
    <xf numFmtId="0" fontId="18" fillId="0" borderId="5" xfId="0" applyFont="1" applyBorder="1" applyAlignment="1">
      <alignment horizontal="left" vertical="center" wrapText="1"/>
    </xf>
    <xf numFmtId="0" fontId="60" fillId="0" borderId="5" xfId="0" applyFont="1" applyFill="1" applyBorder="1" applyAlignment="1">
      <alignment horizontal="center" vertical="center" wrapText="1"/>
    </xf>
    <xf numFmtId="49" fontId="59" fillId="0" borderId="5" xfId="0" applyNumberFormat="1" applyFont="1" applyFill="1" applyBorder="1" applyAlignment="1">
      <alignment horizontal="center" vertical="center" wrapText="1"/>
    </xf>
    <xf numFmtId="0" fontId="17" fillId="0" borderId="5" xfId="3" applyFont="1" applyFill="1" applyBorder="1" applyAlignment="1" applyProtection="1">
      <alignment horizontal="left" vertical="center" wrapText="1"/>
    </xf>
    <xf numFmtId="0" fontId="17" fillId="0" borderId="5" xfId="4" applyFont="1" applyFill="1" applyBorder="1" applyAlignment="1" applyProtection="1">
      <alignment horizontal="center" vertical="center" wrapText="1"/>
    </xf>
    <xf numFmtId="0" fontId="17" fillId="0" borderId="5" xfId="4" applyFont="1" applyFill="1" applyBorder="1" applyAlignment="1" applyProtection="1">
      <alignment horizontal="left" vertical="center" wrapText="1"/>
    </xf>
    <xf numFmtId="0" fontId="17" fillId="0" borderId="5" xfId="3" applyFont="1" applyFill="1" applyBorder="1" applyAlignment="1">
      <alignment horizontal="left" vertical="center" wrapText="1"/>
    </xf>
    <xf numFmtId="0" fontId="25" fillId="0" borderId="5" xfId="0" applyFont="1" applyFill="1" applyBorder="1" applyAlignment="1">
      <alignment horizontal="left" vertical="center" wrapText="1"/>
    </xf>
    <xf numFmtId="49" fontId="17" fillId="0" borderId="5" xfId="0" applyNumberFormat="1" applyFont="1" applyFill="1" applyBorder="1" applyAlignment="1">
      <alignment horizontal="center" vertical="center" wrapText="1"/>
    </xf>
    <xf numFmtId="49" fontId="18" fillId="0" borderId="5" xfId="0" applyNumberFormat="1" applyFont="1" applyFill="1" applyBorder="1" applyAlignment="1">
      <alignment horizontal="center" vertical="center" wrapText="1"/>
    </xf>
    <xf numFmtId="0" fontId="17" fillId="14" borderId="5" xfId="6" applyFont="1" applyFill="1" applyBorder="1" applyAlignment="1" applyProtection="1">
      <alignment horizontal="center" vertical="center" wrapText="1"/>
    </xf>
    <xf numFmtId="0" fontId="61" fillId="14" borderId="5" xfId="6" applyFont="1" applyFill="1" applyBorder="1" applyAlignment="1" applyProtection="1">
      <alignment horizontal="left" vertical="center" wrapText="1"/>
    </xf>
    <xf numFmtId="0" fontId="26" fillId="0" borderId="5" xfId="0" applyFont="1" applyFill="1" applyBorder="1" applyAlignment="1">
      <alignment horizontal="left" vertical="center" wrapText="1"/>
    </xf>
    <xf numFmtId="0" fontId="21" fillId="0" borderId="5" xfId="0" applyNumberFormat="1" applyFont="1" applyFill="1" applyBorder="1" applyAlignment="1" applyProtection="1">
      <alignment horizontal="left" vertical="center" wrapText="1"/>
    </xf>
    <xf numFmtId="0" fontId="21" fillId="0" borderId="5" xfId="0" applyNumberFormat="1" applyFont="1" applyFill="1" applyBorder="1" applyAlignment="1" applyProtection="1">
      <alignment horizontal="center" vertical="center"/>
    </xf>
    <xf numFmtId="0" fontId="62" fillId="0" borderId="5" xfId="0" applyFont="1" applyFill="1" applyBorder="1" applyAlignment="1">
      <alignment vertical="center" wrapText="1"/>
    </xf>
    <xf numFmtId="0" fontId="63" fillId="0" borderId="5" xfId="6" applyFont="1" applyBorder="1" applyAlignment="1">
      <alignment horizontal="center" vertical="center" wrapText="1"/>
    </xf>
    <xf numFmtId="49" fontId="25" fillId="0" borderId="5" xfId="0" applyNumberFormat="1" applyFont="1" applyBorder="1" applyAlignment="1">
      <alignment horizontal="center" vertical="center" wrapText="1"/>
    </xf>
    <xf numFmtId="0" fontId="18" fillId="0" borderId="5" xfId="0" applyNumberFormat="1" applyFont="1" applyFill="1" applyBorder="1" applyAlignment="1">
      <alignment horizontal="center" vertical="center" wrapText="1"/>
    </xf>
    <xf numFmtId="0" fontId="25" fillId="0" borderId="5" xfId="0" applyFont="1" applyBorder="1" applyAlignment="1">
      <alignment horizontal="left" vertical="center" wrapText="1"/>
    </xf>
    <xf numFmtId="0" fontId="0" fillId="0" borderId="5" xfId="0" applyFill="1" applyBorder="1" applyAlignment="1">
      <alignment vertical="center" wrapText="1"/>
    </xf>
    <xf numFmtId="0" fontId="25"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18" fillId="0" borderId="5" xfId="0" applyFont="1" applyBorder="1" applyAlignment="1">
      <alignment horizontal="left" vertical="center"/>
    </xf>
    <xf numFmtId="49" fontId="18" fillId="0" borderId="5" xfId="0" applyNumberFormat="1" applyFont="1" applyFill="1" applyBorder="1" applyAlignment="1">
      <alignment horizontal="center" vertical="center"/>
    </xf>
    <xf numFmtId="0" fontId="18" fillId="0" borderId="5" xfId="0" applyFont="1" applyFill="1" applyBorder="1" applyAlignment="1">
      <alignment horizontal="justify" vertical="center" wrapText="1"/>
    </xf>
    <xf numFmtId="0" fontId="0" fillId="0" borderId="5" xfId="0" applyBorder="1" applyAlignment="1">
      <alignment horizontal="left" vertical="center" wrapText="1"/>
    </xf>
    <xf numFmtId="0" fontId="0" fillId="0" borderId="5" xfId="0" applyBorder="1" applyAlignment="1">
      <alignment horizontal="center" vertical="center" wrapText="1"/>
    </xf>
    <xf numFmtId="0" fontId="25" fillId="0" borderId="5" xfId="0" applyFont="1" applyBorder="1" applyAlignment="1">
      <alignment vertical="center" wrapText="1"/>
    </xf>
    <xf numFmtId="0" fontId="64" fillId="0" borderId="5" xfId="0" applyFont="1" applyFill="1" applyBorder="1" applyAlignment="1">
      <alignment horizontal="justify" vertical="justify" wrapText="1"/>
    </xf>
    <xf numFmtId="0" fontId="25" fillId="0" borderId="5" xfId="0" applyFont="1" applyBorder="1" applyAlignment="1">
      <alignment horizontal="center" vertical="center"/>
    </xf>
    <xf numFmtId="0" fontId="19" fillId="0" borderId="5" xfId="6" applyBorder="1" applyAlignment="1">
      <alignment vertical="center"/>
    </xf>
    <xf numFmtId="49" fontId="25" fillId="0" borderId="5" xfId="0" applyNumberFormat="1" applyFont="1" applyBorder="1" applyAlignment="1">
      <alignment horizontal="center" vertical="center"/>
    </xf>
    <xf numFmtId="0" fontId="56" fillId="0" borderId="5" xfId="0" applyFont="1" applyBorder="1" applyAlignment="1">
      <alignment horizontal="center" vertical="center"/>
    </xf>
    <xf numFmtId="0" fontId="3" fillId="0" borderId="5" xfId="0" applyFont="1" applyBorder="1" applyAlignment="1">
      <alignment vertical="center" wrapText="1"/>
    </xf>
    <xf numFmtId="0" fontId="3" fillId="14" borderId="5" xfId="0" applyFont="1" applyFill="1" applyBorder="1" applyAlignment="1">
      <alignment wrapText="1"/>
    </xf>
    <xf numFmtId="0" fontId="57" fillId="14" borderId="5" xfId="0" applyFont="1" applyFill="1" applyBorder="1" applyAlignment="1">
      <alignment vertical="center" wrapText="1"/>
    </xf>
    <xf numFmtId="0" fontId="3" fillId="14" borderId="5" xfId="0" applyFont="1" applyFill="1" applyBorder="1" applyAlignment="1">
      <alignment vertical="center" wrapText="1"/>
    </xf>
    <xf numFmtId="49" fontId="3" fillId="14" borderId="5" xfId="0" applyNumberFormat="1" applyFont="1" applyFill="1" applyBorder="1" applyAlignment="1">
      <alignment horizontal="center" vertical="center"/>
    </xf>
    <xf numFmtId="0" fontId="19" fillId="0" borderId="5" xfId="6" applyFont="1" applyFill="1" applyBorder="1" applyAlignment="1">
      <alignment vertical="center" wrapText="1"/>
    </xf>
    <xf numFmtId="49" fontId="26" fillId="0" borderId="5" xfId="0" applyNumberFormat="1" applyFont="1" applyFill="1" applyBorder="1" applyAlignment="1">
      <alignment horizontal="center" vertical="center"/>
    </xf>
    <xf numFmtId="0" fontId="17" fillId="0" borderId="5" xfId="0" applyFont="1" applyBorder="1" applyAlignment="1">
      <alignment horizontal="center" vertical="center"/>
    </xf>
    <xf numFmtId="0" fontId="18" fillId="14" borderId="5" xfId="0" applyFont="1" applyFill="1" applyBorder="1" applyAlignment="1">
      <alignment horizontal="center" vertical="center"/>
    </xf>
    <xf numFmtId="0" fontId="12" fillId="0" borderId="5" xfId="0" applyNumberFormat="1" applyFont="1" applyFill="1" applyBorder="1" applyAlignment="1" applyProtection="1">
      <alignment horizontal="center" vertical="center"/>
    </xf>
    <xf numFmtId="0" fontId="19" fillId="0" borderId="5" xfId="6" applyBorder="1" applyAlignment="1">
      <alignment horizontal="center" vertical="center" wrapText="1"/>
    </xf>
    <xf numFmtId="0" fontId="22" fillId="0" borderId="5" xfId="0" applyFont="1" applyFill="1" applyBorder="1" applyAlignment="1">
      <alignment horizontal="left" vertical="center" wrapText="1"/>
    </xf>
    <xf numFmtId="0" fontId="65" fillId="0" borderId="5" xfId="0" applyFont="1" applyBorder="1" applyAlignment="1">
      <alignment horizontal="center" vertical="center"/>
    </xf>
    <xf numFmtId="0" fontId="3" fillId="0" borderId="5" xfId="0" applyFont="1" applyBorder="1" applyAlignment="1">
      <alignment horizontal="left" vertical="center" wrapText="1"/>
    </xf>
    <xf numFmtId="49" fontId="21" fillId="0" borderId="5" xfId="5" applyNumberFormat="1" applyFont="1" applyFill="1" applyBorder="1" applyAlignment="1">
      <alignment horizontal="center" vertical="center" wrapText="1"/>
    </xf>
    <xf numFmtId="0" fontId="21" fillId="0" borderId="5" xfId="0" applyFont="1" applyBorder="1" applyAlignment="1">
      <alignment horizontal="center" vertical="center"/>
    </xf>
    <xf numFmtId="0" fontId="21" fillId="14" borderId="5" xfId="0" applyFont="1" applyFill="1" applyBorder="1" applyAlignment="1">
      <alignment horizontal="justify" vertical="center" wrapText="1"/>
    </xf>
    <xf numFmtId="17" fontId="21" fillId="0" borderId="5" xfId="0" applyNumberFormat="1"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14" borderId="5" xfId="0" applyFont="1" applyFill="1" applyBorder="1" applyAlignment="1">
      <alignment horizontal="center" vertical="center" wrapText="1"/>
    </xf>
    <xf numFmtId="170" fontId="26" fillId="14" borderId="5" xfId="0" applyNumberFormat="1" applyFont="1" applyFill="1" applyBorder="1" applyAlignment="1">
      <alignment horizontal="center" vertical="center" wrapText="1"/>
    </xf>
    <xf numFmtId="0" fontId="21" fillId="14" borderId="5" xfId="5" applyNumberFormat="1" applyFont="1" applyFill="1" applyBorder="1" applyAlignment="1">
      <alignment horizontal="center" vertical="center" wrapText="1"/>
    </xf>
    <xf numFmtId="0" fontId="28" fillId="14" borderId="5" xfId="6" applyFont="1" applyFill="1" applyBorder="1" applyAlignment="1">
      <alignment horizontal="center" vertical="center" wrapText="1"/>
    </xf>
    <xf numFmtId="0" fontId="26" fillId="0" borderId="5" xfId="0" applyFont="1" applyFill="1" applyBorder="1" applyAlignment="1">
      <alignment horizontal="center" vertical="center" wrapText="1"/>
    </xf>
    <xf numFmtId="15" fontId="21" fillId="0" borderId="5" xfId="0" applyNumberFormat="1" applyFont="1" applyFill="1" applyBorder="1" applyAlignment="1">
      <alignment horizontal="center" vertical="center" wrapText="1"/>
    </xf>
    <xf numFmtId="0" fontId="21" fillId="0" borderId="5" xfId="0" applyFont="1" applyFill="1" applyBorder="1" applyAlignment="1">
      <alignment horizontal="justify" vertical="center" wrapText="1"/>
    </xf>
    <xf numFmtId="170" fontId="26" fillId="0" borderId="5" xfId="0" applyNumberFormat="1" applyFont="1" applyFill="1" applyBorder="1" applyAlignment="1">
      <alignment horizontal="center" vertical="center" wrapText="1"/>
    </xf>
    <xf numFmtId="170" fontId="26" fillId="15" borderId="5" xfId="0" applyNumberFormat="1" applyFont="1" applyFill="1" applyBorder="1" applyAlignment="1">
      <alignment horizontal="center" vertical="center" wrapText="1"/>
    </xf>
    <xf numFmtId="0" fontId="21" fillId="0" borderId="5" xfId="5" applyNumberFormat="1" applyFont="1" applyFill="1" applyBorder="1" applyAlignment="1">
      <alignment horizontal="center" vertical="center" wrapText="1"/>
    </xf>
    <xf numFmtId="0" fontId="28" fillId="0" borderId="5" xfId="6" applyFont="1" applyFill="1" applyBorder="1" applyAlignment="1">
      <alignment horizontal="center" vertical="center" wrapText="1"/>
    </xf>
    <xf numFmtId="14" fontId="21" fillId="0" borderId="5" xfId="0" applyNumberFormat="1" applyFont="1" applyFill="1" applyBorder="1" applyAlignment="1">
      <alignment horizontal="center" vertical="center" wrapText="1"/>
    </xf>
    <xf numFmtId="0" fontId="21" fillId="16" borderId="5" xfId="0" applyFont="1" applyFill="1" applyBorder="1" applyAlignment="1">
      <alignment horizontal="center" vertical="center"/>
    </xf>
    <xf numFmtId="170" fontId="26" fillId="17" borderId="5" xfId="0" applyNumberFormat="1" applyFont="1" applyFill="1" applyBorder="1" applyAlignment="1">
      <alignment horizontal="center" vertical="center" wrapText="1"/>
    </xf>
    <xf numFmtId="0" fontId="21" fillId="0" borderId="5" xfId="12" applyFont="1" applyFill="1" applyBorder="1" applyAlignment="1">
      <alignment horizontal="left" vertical="center" wrapText="1"/>
    </xf>
    <xf numFmtId="3" fontId="21" fillId="0" borderId="5" xfId="12" applyNumberFormat="1" applyFont="1" applyFill="1" applyBorder="1" applyAlignment="1">
      <alignment horizontal="left" vertical="center" wrapText="1"/>
    </xf>
    <xf numFmtId="49" fontId="21" fillId="18" borderId="5" xfId="5" applyNumberFormat="1" applyFont="1" applyFill="1" applyBorder="1" applyAlignment="1">
      <alignment horizontal="center" vertical="center" wrapText="1"/>
    </xf>
    <xf numFmtId="0" fontId="21" fillId="18" borderId="5" xfId="0" applyFont="1" applyFill="1" applyBorder="1" applyAlignment="1">
      <alignment horizontal="center" vertical="center"/>
    </xf>
    <xf numFmtId="3" fontId="21" fillId="18" borderId="5" xfId="12" applyNumberFormat="1" applyFont="1" applyFill="1" applyBorder="1" applyAlignment="1">
      <alignment horizontal="left" vertical="center" wrapText="1"/>
    </xf>
    <xf numFmtId="0" fontId="26" fillId="18" borderId="5" xfId="0" applyNumberFormat="1" applyFont="1" applyFill="1" applyBorder="1" applyAlignment="1">
      <alignment horizontal="center" vertical="center" wrapText="1"/>
    </xf>
    <xf numFmtId="3" fontId="21" fillId="18" borderId="5" xfId="12" applyNumberFormat="1" applyFont="1" applyFill="1" applyBorder="1" applyAlignment="1">
      <alignment horizontal="center" vertical="center" wrapText="1"/>
    </xf>
    <xf numFmtId="170" fontId="26" fillId="12" borderId="5" xfId="0" applyNumberFormat="1" applyFont="1" applyFill="1" applyBorder="1" applyAlignment="1">
      <alignment horizontal="center" vertical="center" wrapText="1"/>
    </xf>
    <xf numFmtId="0" fontId="21" fillId="0" borderId="5" xfId="8" applyFont="1" applyFill="1" applyBorder="1" applyAlignment="1">
      <alignment vertical="center" wrapText="1"/>
    </xf>
    <xf numFmtId="3" fontId="21" fillId="14" borderId="5" xfId="12" applyNumberFormat="1" applyFont="1" applyFill="1" applyBorder="1" applyAlignment="1">
      <alignment horizontal="left" vertical="center" wrapText="1"/>
    </xf>
    <xf numFmtId="0" fontId="21" fillId="14" borderId="23" xfId="0" applyFont="1" applyFill="1" applyBorder="1" applyAlignment="1">
      <alignment horizontal="center" vertical="center" wrapText="1"/>
    </xf>
    <xf numFmtId="0" fontId="21" fillId="14" borderId="23" xfId="5" applyNumberFormat="1" applyFont="1" applyFill="1" applyBorder="1" applyAlignment="1">
      <alignment horizontal="center" vertical="center" wrapText="1"/>
    </xf>
    <xf numFmtId="0" fontId="28" fillId="14" borderId="23" xfId="6"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6" fillId="0" borderId="23" xfId="0" applyFont="1" applyFill="1" applyBorder="1" applyAlignment="1">
      <alignment horizontal="center" vertical="center" wrapText="1"/>
    </xf>
    <xf numFmtId="15" fontId="21" fillId="0" borderId="23" xfId="0" applyNumberFormat="1" applyFont="1" applyFill="1" applyBorder="1" applyAlignment="1">
      <alignment horizontal="center" vertical="center" wrapText="1"/>
    </xf>
    <xf numFmtId="0" fontId="21" fillId="0" borderId="23" xfId="8" applyFont="1" applyFill="1" applyBorder="1" applyAlignment="1">
      <alignment vertical="center" wrapText="1"/>
    </xf>
    <xf numFmtId="0" fontId="21" fillId="0" borderId="25" xfId="0" applyFont="1" applyFill="1" applyBorder="1" applyAlignment="1">
      <alignment horizontal="center" vertical="center" wrapText="1"/>
    </xf>
    <xf numFmtId="0" fontId="26" fillId="0" borderId="25" xfId="0" applyFont="1" applyFill="1" applyBorder="1" applyAlignment="1">
      <alignment horizontal="center" vertical="center" wrapText="1"/>
    </xf>
    <xf numFmtId="15" fontId="21" fillId="0" borderId="25" xfId="0" applyNumberFormat="1" applyFont="1" applyFill="1" applyBorder="1" applyAlignment="1">
      <alignment horizontal="center" vertical="center" wrapText="1"/>
    </xf>
    <xf numFmtId="0" fontId="21" fillId="14" borderId="25" xfId="0" applyFont="1" applyFill="1" applyBorder="1" applyAlignment="1">
      <alignment horizontal="center" vertical="center" wrapText="1"/>
    </xf>
    <xf numFmtId="0" fontId="21" fillId="0" borderId="5" xfId="13" applyFont="1" applyFill="1" applyBorder="1" applyAlignment="1">
      <alignment horizontal="left" vertical="center" wrapText="1"/>
    </xf>
    <xf numFmtId="0" fontId="26" fillId="14" borderId="5" xfId="0" applyFont="1" applyFill="1" applyBorder="1" applyAlignment="1">
      <alignment horizontal="center" vertical="center" wrapText="1"/>
    </xf>
    <xf numFmtId="15" fontId="21" fillId="14" borderId="5" xfId="0" applyNumberFormat="1" applyFont="1" applyFill="1" applyBorder="1" applyAlignment="1">
      <alignment horizontal="center" vertical="center" wrapText="1"/>
    </xf>
    <xf numFmtId="0" fontId="26" fillId="0" borderId="5" xfId="0" applyNumberFormat="1" applyFont="1" applyFill="1" applyBorder="1" applyAlignment="1">
      <alignment horizontal="center" vertical="center" wrapText="1"/>
    </xf>
    <xf numFmtId="0" fontId="21" fillId="0" borderId="5" xfId="0" applyFont="1" applyBorder="1" applyAlignment="1">
      <alignment horizontal="center" vertical="center" wrapText="1"/>
    </xf>
    <xf numFmtId="0" fontId="26" fillId="0" borderId="5" xfId="0" applyFont="1" applyBorder="1" applyAlignment="1">
      <alignment horizontal="center" vertical="center"/>
    </xf>
    <xf numFmtId="49" fontId="21" fillId="14" borderId="5" xfId="5" applyNumberFormat="1" applyFont="1" applyFill="1" applyBorder="1" applyAlignment="1">
      <alignment horizontal="center" vertical="center" wrapText="1"/>
    </xf>
    <xf numFmtId="0" fontId="21" fillId="14" borderId="5" xfId="0" applyFont="1" applyFill="1" applyBorder="1" applyAlignment="1">
      <alignment horizontal="center" vertical="center"/>
    </xf>
    <xf numFmtId="17" fontId="21" fillId="14" borderId="5" xfId="0" applyNumberFormat="1" applyFont="1" applyFill="1" applyBorder="1" applyAlignment="1">
      <alignment horizontal="center" vertical="center" wrapText="1"/>
    </xf>
    <xf numFmtId="4" fontId="21" fillId="0" borderId="5" xfId="14" applyNumberFormat="1" applyFont="1" applyFill="1" applyBorder="1" applyAlignment="1">
      <alignment horizontal="left" vertical="center" wrapText="1"/>
    </xf>
    <xf numFmtId="49" fontId="21" fillId="14" borderId="5" xfId="0" applyNumberFormat="1" applyFont="1" applyFill="1" applyBorder="1" applyAlignment="1">
      <alignment horizontal="center" vertical="center" wrapText="1"/>
    </xf>
    <xf numFmtId="0" fontId="17" fillId="0" borderId="5" xfId="0" applyFont="1" applyFill="1" applyBorder="1" applyAlignment="1">
      <alignment horizontal="justify" vertical="center" wrapText="1"/>
    </xf>
    <xf numFmtId="3" fontId="18" fillId="0" borderId="5" xfId="0" applyNumberFormat="1" applyFont="1" applyFill="1" applyBorder="1" applyAlignment="1">
      <alignment horizontal="center" vertical="center" wrapText="1"/>
    </xf>
    <xf numFmtId="0" fontId="20" fillId="0" borderId="5" xfId="6" applyFont="1" applyBorder="1" applyAlignment="1">
      <alignment horizontal="center" vertical="center" wrapText="1"/>
    </xf>
    <xf numFmtId="0" fontId="51" fillId="14" borderId="5" xfId="0" applyFont="1" applyFill="1" applyBorder="1" applyAlignment="1">
      <alignment horizontal="center" vertical="center" wrapText="1"/>
    </xf>
    <xf numFmtId="0" fontId="49" fillId="14" borderId="5" xfId="0" applyFont="1" applyFill="1" applyBorder="1" applyAlignment="1">
      <alignment horizontal="center" vertical="center" wrapText="1"/>
    </xf>
    <xf numFmtId="15" fontId="49" fillId="14" borderId="5" xfId="0" applyNumberFormat="1" applyFont="1" applyFill="1" applyBorder="1" applyAlignment="1">
      <alignment horizontal="center" vertical="center" wrapText="1"/>
    </xf>
    <xf numFmtId="0" fontId="15" fillId="14" borderId="5" xfId="0" applyFont="1" applyFill="1" applyBorder="1" applyAlignment="1">
      <alignment horizontal="center" vertical="center" wrapText="1"/>
    </xf>
    <xf numFmtId="15" fontId="15" fillId="14" borderId="5" xfId="0" applyNumberFormat="1" applyFont="1" applyFill="1" applyBorder="1" applyAlignment="1">
      <alignment horizontal="center" vertical="center" wrapText="1"/>
    </xf>
    <xf numFmtId="14" fontId="15" fillId="0" borderId="5" xfId="0" applyNumberFormat="1" applyFont="1" applyFill="1" applyBorder="1" applyAlignment="1">
      <alignment horizontal="center" vertical="center" wrapText="1"/>
    </xf>
    <xf numFmtId="17" fontId="22" fillId="14" borderId="5" xfId="0" applyNumberFormat="1" applyFont="1" applyFill="1" applyBorder="1" applyAlignment="1">
      <alignment horizontal="center" vertical="center" wrapText="1"/>
    </xf>
    <xf numFmtId="0" fontId="15" fillId="14" borderId="5" xfId="0" applyFont="1" applyFill="1" applyBorder="1" applyAlignment="1">
      <alignment horizontal="justify" vertical="center" wrapText="1"/>
    </xf>
    <xf numFmtId="14" fontId="49" fillId="14" borderId="5" xfId="0" applyNumberFormat="1" applyFont="1" applyFill="1" applyBorder="1" applyAlignment="1">
      <alignment horizontal="center" vertical="center" wrapText="1"/>
    </xf>
    <xf numFmtId="0" fontId="67" fillId="14" borderId="5" xfId="0" applyFont="1" applyFill="1" applyBorder="1" applyAlignment="1" applyProtection="1">
      <alignment horizontal="justify" vertical="center" wrapText="1"/>
    </xf>
    <xf numFmtId="0" fontId="52" fillId="14" borderId="5" xfId="0" applyFont="1" applyFill="1" applyBorder="1" applyAlignment="1">
      <alignment horizontal="center" vertical="center" wrapText="1"/>
    </xf>
    <xf numFmtId="0" fontId="22" fillId="0" borderId="5" xfId="0" applyFont="1" applyFill="1" applyBorder="1" applyAlignment="1">
      <alignment horizontal="justify" vertical="center" wrapText="1"/>
    </xf>
    <xf numFmtId="0" fontId="22" fillId="14" borderId="5" xfId="0" applyFont="1" applyFill="1" applyBorder="1" applyAlignment="1">
      <alignment horizontal="center" vertical="center" wrapText="1"/>
    </xf>
    <xf numFmtId="0" fontId="62" fillId="0" borderId="5" xfId="0" applyFont="1" applyFill="1" applyBorder="1" applyAlignment="1">
      <alignment horizontal="center" vertical="center" wrapText="1"/>
    </xf>
    <xf numFmtId="0" fontId="22" fillId="14" borderId="5" xfId="0" applyFont="1" applyFill="1" applyBorder="1" applyAlignment="1">
      <alignment horizontal="justify" vertical="center" wrapText="1"/>
    </xf>
    <xf numFmtId="0" fontId="22" fillId="0" borderId="5" xfId="0" applyFont="1" applyFill="1" applyBorder="1" applyAlignment="1">
      <alignment horizontal="center" vertical="center" wrapText="1"/>
    </xf>
    <xf numFmtId="49" fontId="0" fillId="0" borderId="5" xfId="0" applyNumberFormat="1" applyFill="1" applyBorder="1" applyAlignment="1" applyProtection="1">
      <alignment wrapText="1"/>
    </xf>
    <xf numFmtId="0" fontId="17" fillId="0" borderId="5" xfId="0" applyFont="1" applyFill="1" applyBorder="1" applyAlignment="1">
      <alignment horizontal="justify" vertical="justify" wrapText="1"/>
    </xf>
    <xf numFmtId="49" fontId="17" fillId="0" borderId="5" xfId="0" applyNumberFormat="1" applyFont="1" applyFill="1" applyBorder="1" applyAlignment="1">
      <alignment horizontal="justify" vertical="center" wrapText="1"/>
    </xf>
    <xf numFmtId="14" fontId="49" fillId="0" borderId="5" xfId="0" applyNumberFormat="1" applyFont="1" applyFill="1" applyBorder="1" applyAlignment="1">
      <alignment horizontal="center" vertical="center" wrapText="1"/>
    </xf>
    <xf numFmtId="0" fontId="26" fillId="0" borderId="5" xfId="0" applyFont="1" applyFill="1" applyBorder="1" applyAlignment="1">
      <alignment horizontal="justify" vertical="center" wrapText="1"/>
    </xf>
    <xf numFmtId="0" fontId="17" fillId="14" borderId="5" xfId="0" applyFont="1" applyFill="1" applyBorder="1" applyAlignment="1">
      <alignment horizontal="justify" vertical="center" wrapText="1"/>
    </xf>
    <xf numFmtId="0" fontId="18" fillId="0" borderId="29" xfId="0" applyFont="1" applyFill="1" applyBorder="1" applyAlignment="1">
      <alignment horizontal="center" vertical="center" wrapText="1"/>
    </xf>
    <xf numFmtId="49" fontId="14" fillId="19" borderId="5" xfId="5" applyNumberFormat="1" applyFont="1" applyFill="1" applyBorder="1" applyAlignment="1">
      <alignment horizontal="center" vertical="center" wrapText="1"/>
    </xf>
    <xf numFmtId="0" fontId="68" fillId="19" borderId="5" xfId="0" applyFont="1" applyFill="1" applyBorder="1" applyAlignment="1">
      <alignment horizontal="center" vertical="center" wrapText="1"/>
    </xf>
    <xf numFmtId="0" fontId="14" fillId="19" borderId="5" xfId="0" applyFont="1" applyFill="1" applyBorder="1" applyAlignment="1">
      <alignment horizontal="center" vertical="center" wrapText="1"/>
    </xf>
    <xf numFmtId="17" fontId="14" fillId="19" borderId="5" xfId="0" applyNumberFormat="1" applyFont="1" applyFill="1" applyBorder="1" applyAlignment="1">
      <alignment horizontal="center" vertical="center" wrapText="1"/>
    </xf>
    <xf numFmtId="168" fontId="68" fillId="19" borderId="5" xfId="9" applyNumberFormat="1" applyFont="1" applyFill="1" applyBorder="1" applyAlignment="1">
      <alignment vertical="center" wrapText="1"/>
    </xf>
    <xf numFmtId="0" fontId="68" fillId="19" borderId="5" xfId="0" applyNumberFormat="1" applyFont="1" applyFill="1" applyBorder="1" applyAlignment="1">
      <alignment horizontal="center" vertical="center" wrapText="1"/>
    </xf>
    <xf numFmtId="49" fontId="14" fillId="19" borderId="5" xfId="5" applyFont="1" applyFill="1" applyBorder="1" applyAlignment="1" applyProtection="1">
      <alignment horizontal="center" vertical="center" wrapText="1"/>
    </xf>
    <xf numFmtId="0" fontId="68" fillId="19" borderId="5" xfId="0" applyFont="1" applyFill="1" applyBorder="1" applyAlignment="1">
      <alignment horizontal="center" vertical="center"/>
    </xf>
    <xf numFmtId="15" fontId="14" fillId="19" borderId="5" xfId="0" applyNumberFormat="1" applyFont="1" applyFill="1" applyBorder="1" applyAlignment="1">
      <alignment horizontal="center" vertical="center" wrapText="1"/>
    </xf>
    <xf numFmtId="1" fontId="14" fillId="19" borderId="5" xfId="0" applyNumberFormat="1" applyFont="1" applyFill="1" applyBorder="1" applyAlignment="1">
      <alignment horizontal="center" vertical="center" wrapText="1"/>
    </xf>
    <xf numFmtId="0" fontId="69" fillId="19" borderId="5" xfId="0" applyFont="1" applyFill="1" applyBorder="1" applyAlignment="1">
      <alignment horizontal="center" vertical="center" wrapText="1"/>
    </xf>
    <xf numFmtId="0" fontId="0" fillId="19" borderId="5" xfId="0" applyFill="1" applyBorder="1" applyAlignment="1">
      <alignment vertical="center"/>
    </xf>
    <xf numFmtId="49" fontId="14" fillId="20" borderId="5" xfId="5" applyNumberFormat="1" applyFont="1" applyFill="1" applyBorder="1" applyAlignment="1">
      <alignment horizontal="center" vertical="center" wrapText="1"/>
    </xf>
    <xf numFmtId="0" fontId="68" fillId="20" borderId="5" xfId="0" applyFont="1" applyFill="1" applyBorder="1" applyAlignment="1">
      <alignment horizontal="center" vertical="center" wrapText="1"/>
    </xf>
    <xf numFmtId="0" fontId="14" fillId="20" borderId="5" xfId="0" applyFont="1" applyFill="1" applyBorder="1" applyAlignment="1">
      <alignment horizontal="center" vertical="center" wrapText="1"/>
    </xf>
    <xf numFmtId="17" fontId="14" fillId="20" borderId="5" xfId="0" applyNumberFormat="1" applyFont="1" applyFill="1" applyBorder="1" applyAlignment="1">
      <alignment horizontal="center" vertical="center" wrapText="1"/>
    </xf>
    <xf numFmtId="168" fontId="68" fillId="20" borderId="5" xfId="9" applyNumberFormat="1" applyFont="1" applyFill="1" applyBorder="1" applyAlignment="1">
      <alignment horizontal="right" vertical="center" wrapText="1"/>
    </xf>
    <xf numFmtId="49" fontId="14" fillId="20" borderId="5" xfId="5" applyFont="1" applyFill="1" applyBorder="1" applyAlignment="1" applyProtection="1">
      <alignment horizontal="center" vertical="center" wrapText="1"/>
    </xf>
    <xf numFmtId="0" fontId="68" fillId="20" borderId="5" xfId="0" applyFont="1" applyFill="1" applyBorder="1" applyAlignment="1">
      <alignment horizontal="center" vertical="center"/>
    </xf>
    <xf numFmtId="15" fontId="14" fillId="20" borderId="5" xfId="0" applyNumberFormat="1" applyFont="1" applyFill="1" applyBorder="1" applyAlignment="1">
      <alignment horizontal="center" vertical="center" wrapText="1"/>
    </xf>
    <xf numFmtId="1" fontId="14" fillId="20" borderId="5" xfId="0" applyNumberFormat="1" applyFont="1" applyFill="1" applyBorder="1" applyAlignment="1">
      <alignment horizontal="center" vertical="center" wrapText="1"/>
    </xf>
    <xf numFmtId="0" fontId="69" fillId="20" borderId="5" xfId="0" applyFont="1" applyFill="1" applyBorder="1" applyAlignment="1">
      <alignment horizontal="center" vertical="center" wrapText="1"/>
    </xf>
    <xf numFmtId="168" fontId="68" fillId="20" borderId="5" xfId="9" applyNumberFormat="1" applyFont="1" applyFill="1" applyBorder="1" applyAlignment="1">
      <alignment vertical="center" wrapText="1"/>
    </xf>
    <xf numFmtId="0" fontId="0" fillId="20" borderId="5" xfId="0" applyFill="1" applyBorder="1" applyAlignment="1">
      <alignment vertical="center"/>
    </xf>
    <xf numFmtId="49" fontId="14" fillId="21" borderId="5" xfId="5" applyNumberFormat="1" applyFont="1" applyFill="1" applyBorder="1" applyAlignment="1">
      <alignment horizontal="center" vertical="center" wrapText="1"/>
    </xf>
    <xf numFmtId="0" fontId="68" fillId="21" borderId="5" xfId="0" applyFont="1" applyFill="1" applyBorder="1" applyAlignment="1">
      <alignment horizontal="center" vertical="center" wrapText="1"/>
    </xf>
    <xf numFmtId="0" fontId="14" fillId="21" borderId="5" xfId="0" applyFont="1" applyFill="1" applyBorder="1" applyAlignment="1">
      <alignment horizontal="center" vertical="center" wrapText="1"/>
    </xf>
    <xf numFmtId="17" fontId="14" fillId="21" borderId="5" xfId="0" applyNumberFormat="1" applyFont="1" applyFill="1" applyBorder="1" applyAlignment="1">
      <alignment horizontal="center" vertical="center" wrapText="1"/>
    </xf>
    <xf numFmtId="168" fontId="68" fillId="21" borderId="5" xfId="9" applyNumberFormat="1" applyFont="1" applyFill="1" applyBorder="1" applyAlignment="1">
      <alignment vertical="center" wrapText="1"/>
    </xf>
    <xf numFmtId="1" fontId="14" fillId="21" borderId="5" xfId="0" applyNumberFormat="1" applyFont="1" applyFill="1" applyBorder="1" applyAlignment="1">
      <alignment horizontal="center" vertical="center" wrapText="1"/>
    </xf>
    <xf numFmtId="49" fontId="14" fillId="22" borderId="5" xfId="5" applyNumberFormat="1" applyFont="1" applyFill="1" applyBorder="1" applyAlignment="1">
      <alignment horizontal="center" vertical="center" wrapText="1"/>
    </xf>
    <xf numFmtId="0" fontId="68" fillId="22" borderId="5" xfId="0" applyFont="1" applyFill="1" applyBorder="1" applyAlignment="1">
      <alignment horizontal="center" vertical="center" wrapText="1"/>
    </xf>
    <xf numFmtId="0" fontId="14" fillId="22" borderId="5" xfId="0" applyFont="1" applyFill="1" applyBorder="1" applyAlignment="1">
      <alignment horizontal="center" vertical="center" wrapText="1"/>
    </xf>
    <xf numFmtId="17" fontId="14" fillId="22" borderId="5" xfId="0" applyNumberFormat="1" applyFont="1" applyFill="1" applyBorder="1" applyAlignment="1">
      <alignment horizontal="center" vertical="center" wrapText="1"/>
    </xf>
    <xf numFmtId="168" fontId="68" fillId="22" borderId="5" xfId="9" applyNumberFormat="1" applyFont="1" applyFill="1" applyBorder="1" applyAlignment="1">
      <alignment vertical="center" wrapText="1"/>
    </xf>
    <xf numFmtId="0" fontId="68" fillId="22" borderId="5" xfId="0" applyNumberFormat="1" applyFont="1" applyFill="1" applyBorder="1" applyAlignment="1">
      <alignment horizontal="center" vertical="center" wrapText="1"/>
    </xf>
    <xf numFmtId="0" fontId="14" fillId="22" borderId="25" xfId="4" applyFont="1" applyFill="1" applyBorder="1" applyAlignment="1" applyProtection="1">
      <alignment horizontal="center" vertical="center" wrapText="1"/>
    </xf>
    <xf numFmtId="15" fontId="14" fillId="22" borderId="5" xfId="0" applyNumberFormat="1" applyFont="1" applyFill="1" applyBorder="1" applyAlignment="1">
      <alignment horizontal="center" vertical="center" wrapText="1"/>
    </xf>
    <xf numFmtId="1" fontId="14" fillId="22" borderId="5" xfId="0" applyNumberFormat="1" applyFont="1" applyFill="1" applyBorder="1" applyAlignment="1">
      <alignment horizontal="center" vertical="center" wrapText="1"/>
    </xf>
    <xf numFmtId="0" fontId="70" fillId="22" borderId="29" xfId="0" applyFont="1" applyFill="1" applyBorder="1" applyAlignment="1">
      <alignment horizontal="center" vertical="center" wrapText="1"/>
    </xf>
    <xf numFmtId="0" fontId="68" fillId="22" borderId="25" xfId="0" applyFont="1" applyFill="1" applyBorder="1" applyAlignment="1">
      <alignment horizontal="center" vertical="center" wrapText="1"/>
    </xf>
    <xf numFmtId="49" fontId="14" fillId="23" borderId="5" xfId="5" applyNumberFormat="1" applyFont="1" applyFill="1" applyBorder="1" applyAlignment="1">
      <alignment horizontal="center" vertical="center" wrapText="1"/>
    </xf>
    <xf numFmtId="0" fontId="68" fillId="23" borderId="5" xfId="0" applyFont="1" applyFill="1" applyBorder="1" applyAlignment="1">
      <alignment horizontal="center" vertical="center" wrapText="1"/>
    </xf>
    <xf numFmtId="0" fontId="14" fillId="23" borderId="5" xfId="0" applyFont="1" applyFill="1" applyBorder="1" applyAlignment="1">
      <alignment horizontal="center" vertical="center" wrapText="1"/>
    </xf>
    <xf numFmtId="17" fontId="14" fillId="23" borderId="5" xfId="0" applyNumberFormat="1" applyFont="1" applyFill="1" applyBorder="1" applyAlignment="1">
      <alignment horizontal="center" vertical="center" wrapText="1"/>
    </xf>
    <xf numFmtId="168" fontId="68" fillId="23" borderId="5" xfId="9" applyNumberFormat="1" applyFont="1" applyFill="1" applyBorder="1" applyAlignment="1">
      <alignment vertical="center" wrapText="1"/>
    </xf>
    <xf numFmtId="49" fontId="14" fillId="23" borderId="5" xfId="5" applyFont="1" applyFill="1" applyBorder="1" applyAlignment="1" applyProtection="1">
      <alignment horizontal="center" vertical="center" wrapText="1"/>
    </xf>
    <xf numFmtId="0" fontId="68" fillId="23" borderId="5" xfId="0" applyFont="1" applyFill="1" applyBorder="1" applyAlignment="1">
      <alignment horizontal="center" vertical="center"/>
    </xf>
    <xf numFmtId="15" fontId="14" fillId="23" borderId="5" xfId="0" applyNumberFormat="1" applyFont="1" applyFill="1" applyBorder="1" applyAlignment="1">
      <alignment horizontal="center" vertical="center" wrapText="1"/>
    </xf>
    <xf numFmtId="0" fontId="14" fillId="23" borderId="25" xfId="4" applyFont="1" applyFill="1" applyBorder="1" applyAlignment="1" applyProtection="1">
      <alignment horizontal="center" vertical="center" wrapText="1"/>
    </xf>
    <xf numFmtId="49" fontId="14" fillId="24" borderId="5" xfId="5" applyNumberFormat="1" applyFont="1" applyFill="1" applyBorder="1" applyAlignment="1">
      <alignment horizontal="center" vertical="center" wrapText="1"/>
    </xf>
    <xf numFmtId="0" fontId="68" fillId="24" borderId="5" xfId="0" applyFont="1" applyFill="1" applyBorder="1" applyAlignment="1">
      <alignment horizontal="center" vertical="center" wrapText="1"/>
    </xf>
    <xf numFmtId="17" fontId="14" fillId="24" borderId="5" xfId="0" applyNumberFormat="1" applyFont="1" applyFill="1" applyBorder="1" applyAlignment="1">
      <alignment horizontal="center" vertical="center" wrapText="1"/>
    </xf>
    <xf numFmtId="0" fontId="14" fillId="24" borderId="29" xfId="0" applyFont="1" applyFill="1" applyBorder="1" applyAlignment="1">
      <alignment horizontal="center" vertical="center" wrapText="1"/>
    </xf>
    <xf numFmtId="0" fontId="14" fillId="24" borderId="5" xfId="0" applyFont="1" applyFill="1" applyBorder="1" applyAlignment="1">
      <alignment horizontal="center" vertical="center" wrapText="1"/>
    </xf>
    <xf numFmtId="168" fontId="68" fillId="24" borderId="5" xfId="9" applyNumberFormat="1" applyFont="1" applyFill="1" applyBorder="1" applyAlignment="1">
      <alignment vertical="center"/>
    </xf>
    <xf numFmtId="0" fontId="21" fillId="24" borderId="29" xfId="0" applyFont="1" applyFill="1" applyBorder="1" applyAlignment="1">
      <alignment horizontal="center" vertical="center" wrapText="1"/>
    </xf>
    <xf numFmtId="49" fontId="14" fillId="24" borderId="5" xfId="5" applyFont="1" applyFill="1" applyBorder="1" applyAlignment="1" applyProtection="1">
      <alignment horizontal="center" vertical="center" wrapText="1"/>
    </xf>
    <xf numFmtId="0" fontId="68" fillId="24" borderId="5" xfId="0" applyFont="1" applyFill="1" applyBorder="1" applyAlignment="1">
      <alignment horizontal="center" vertical="center"/>
    </xf>
    <xf numFmtId="15" fontId="14" fillId="24" borderId="5" xfId="0" applyNumberFormat="1" applyFont="1" applyFill="1" applyBorder="1" applyAlignment="1">
      <alignment horizontal="center" vertical="center" wrapText="1"/>
    </xf>
    <xf numFmtId="1" fontId="14" fillId="24" borderId="5" xfId="4" applyNumberFormat="1" applyFont="1" applyFill="1" applyBorder="1" applyAlignment="1" applyProtection="1">
      <alignment horizontal="center" vertical="center" wrapText="1"/>
    </xf>
    <xf numFmtId="0" fontId="69" fillId="24" borderId="5" xfId="0" applyFont="1" applyFill="1" applyBorder="1" applyAlignment="1">
      <alignment horizontal="center" vertical="center" wrapText="1"/>
    </xf>
    <xf numFmtId="168" fontId="14" fillId="24" borderId="5" xfId="9" applyNumberFormat="1" applyFont="1" applyFill="1" applyBorder="1" applyAlignment="1">
      <alignment horizontal="right" vertical="center" wrapText="1"/>
    </xf>
    <xf numFmtId="15" fontId="68" fillId="24" borderId="5" xfId="0" applyNumberFormat="1" applyFont="1" applyFill="1" applyBorder="1" applyAlignment="1">
      <alignment horizontal="center" vertical="center" wrapText="1"/>
    </xf>
    <xf numFmtId="1" fontId="14" fillId="24" borderId="25" xfId="4" applyNumberFormat="1" applyFont="1" applyFill="1" applyBorder="1" applyAlignment="1" applyProtection="1">
      <alignment horizontal="center" vertical="center" wrapText="1"/>
    </xf>
    <xf numFmtId="49" fontId="14" fillId="25" borderId="5" xfId="5" applyNumberFormat="1" applyFont="1" applyFill="1" applyBorder="1" applyAlignment="1">
      <alignment horizontal="center" vertical="center" wrapText="1"/>
    </xf>
    <xf numFmtId="0" fontId="68" fillId="25" borderId="5" xfId="0" applyFont="1" applyFill="1" applyBorder="1" applyAlignment="1">
      <alignment horizontal="center" vertical="center" wrapText="1"/>
    </xf>
    <xf numFmtId="17" fontId="14" fillId="25" borderId="5" xfId="0" applyNumberFormat="1" applyFont="1" applyFill="1" applyBorder="1" applyAlignment="1">
      <alignment horizontal="center" vertical="center" wrapText="1"/>
    </xf>
    <xf numFmtId="0" fontId="14" fillId="25" borderId="5" xfId="0" applyFont="1" applyFill="1" applyBorder="1" applyAlignment="1">
      <alignment horizontal="center" vertical="center" wrapText="1"/>
    </xf>
    <xf numFmtId="168" fontId="14" fillId="25" borderId="5" xfId="9" applyNumberFormat="1" applyFont="1" applyFill="1" applyBorder="1" applyAlignment="1">
      <alignment horizontal="right" vertical="center" wrapText="1"/>
    </xf>
    <xf numFmtId="168" fontId="68" fillId="25" borderId="5" xfId="9" applyNumberFormat="1" applyFont="1" applyFill="1" applyBorder="1" applyAlignment="1">
      <alignment vertical="center"/>
    </xf>
    <xf numFmtId="49" fontId="14" fillId="25" borderId="5" xfId="5" applyFont="1" applyFill="1" applyBorder="1" applyAlignment="1" applyProtection="1">
      <alignment horizontal="center" vertical="center" wrapText="1"/>
    </xf>
    <xf numFmtId="0" fontId="68" fillId="25" borderId="5" xfId="0" applyFont="1" applyFill="1" applyBorder="1" applyAlignment="1">
      <alignment horizontal="center" vertical="center"/>
    </xf>
    <xf numFmtId="0" fontId="68" fillId="25" borderId="5" xfId="0" applyFont="1" applyFill="1" applyBorder="1" applyAlignment="1">
      <alignment vertical="center" wrapText="1"/>
    </xf>
    <xf numFmtId="0" fontId="68" fillId="25" borderId="5" xfId="0" applyFont="1" applyFill="1" applyBorder="1" applyAlignment="1">
      <alignment vertical="center"/>
    </xf>
    <xf numFmtId="15" fontId="14" fillId="25" borderId="5" xfId="0" applyNumberFormat="1" applyFont="1" applyFill="1" applyBorder="1" applyAlignment="1">
      <alignment horizontal="center" vertical="center" wrapText="1"/>
    </xf>
    <xf numFmtId="1" fontId="14" fillId="25" borderId="25" xfId="4" applyNumberFormat="1" applyFont="1" applyFill="1" applyBorder="1" applyAlignment="1" applyProtection="1">
      <alignment horizontal="center" vertical="center" wrapText="1"/>
    </xf>
    <xf numFmtId="0" fontId="69" fillId="25" borderId="5" xfId="0" applyFont="1" applyFill="1" applyBorder="1" applyAlignment="1">
      <alignment horizontal="center" vertical="center" wrapText="1"/>
    </xf>
    <xf numFmtId="168" fontId="14" fillId="25" borderId="5" xfId="9" applyNumberFormat="1" applyFont="1" applyFill="1" applyBorder="1" applyAlignment="1">
      <alignment vertical="center" wrapText="1"/>
    </xf>
    <xf numFmtId="0" fontId="0" fillId="25" borderId="0" xfId="0" applyFill="1" applyAlignment="1">
      <alignment vertical="center"/>
    </xf>
    <xf numFmtId="49" fontId="14" fillId="22" borderId="5" xfId="5" applyFont="1" applyFill="1" applyBorder="1" applyAlignment="1" applyProtection="1">
      <alignment horizontal="center" vertical="center" wrapText="1"/>
    </xf>
    <xf numFmtId="1" fontId="14" fillId="22" borderId="25" xfId="4" applyNumberFormat="1" applyFont="1" applyFill="1" applyBorder="1" applyAlignment="1" applyProtection="1">
      <alignment horizontal="center" vertical="center" wrapText="1"/>
    </xf>
    <xf numFmtId="49" fontId="14" fillId="26" borderId="5" xfId="5" applyNumberFormat="1" applyFont="1" applyFill="1" applyBorder="1" applyAlignment="1">
      <alignment horizontal="center" vertical="center" wrapText="1"/>
    </xf>
    <xf numFmtId="0" fontId="68" fillId="26" borderId="5" xfId="0" applyFont="1" applyFill="1" applyBorder="1" applyAlignment="1">
      <alignment horizontal="center" vertical="center" wrapText="1"/>
    </xf>
    <xf numFmtId="0" fontId="14" fillId="26" borderId="5" xfId="0" applyFont="1" applyFill="1" applyBorder="1" applyAlignment="1">
      <alignment horizontal="center" vertical="center" wrapText="1"/>
    </xf>
    <xf numFmtId="17" fontId="14" fillId="26" borderId="25" xfId="0" applyNumberFormat="1" applyFont="1" applyFill="1" applyBorder="1" applyAlignment="1">
      <alignment horizontal="center" vertical="center" wrapText="1"/>
    </xf>
    <xf numFmtId="168" fontId="68" fillId="26" borderId="5" xfId="9" applyNumberFormat="1" applyFont="1" applyFill="1" applyBorder="1" applyAlignment="1">
      <alignment vertical="center" wrapText="1"/>
    </xf>
    <xf numFmtId="0" fontId="68" fillId="26" borderId="5" xfId="0" applyFont="1" applyFill="1" applyBorder="1" applyAlignment="1">
      <alignment horizontal="center" vertical="center"/>
    </xf>
    <xf numFmtId="15" fontId="14" fillId="26" borderId="5" xfId="0" applyNumberFormat="1" applyFont="1" applyFill="1" applyBorder="1" applyAlignment="1">
      <alignment horizontal="center" vertical="center" wrapText="1"/>
    </xf>
    <xf numFmtId="1" fontId="14" fillId="26" borderId="25" xfId="0" applyNumberFormat="1" applyFont="1" applyFill="1" applyBorder="1" applyAlignment="1">
      <alignment horizontal="center" vertical="center" wrapText="1"/>
    </xf>
    <xf numFmtId="168" fontId="14" fillId="19" borderId="5" xfId="9" applyNumberFormat="1" applyFont="1" applyFill="1" applyBorder="1" applyAlignment="1">
      <alignment vertical="center" wrapText="1"/>
    </xf>
    <xf numFmtId="49" fontId="14" fillId="19" borderId="25" xfId="5" applyFont="1" applyFill="1" applyBorder="1" applyAlignment="1" applyProtection="1">
      <alignment horizontal="center" vertical="center" wrapText="1"/>
    </xf>
    <xf numFmtId="49" fontId="14" fillId="27" borderId="5" xfId="5" applyNumberFormat="1" applyFont="1" applyFill="1" applyBorder="1" applyAlignment="1">
      <alignment horizontal="center" vertical="center" wrapText="1"/>
    </xf>
    <xf numFmtId="0" fontId="14" fillId="27" borderId="5" xfId="0" applyFont="1" applyFill="1" applyBorder="1" applyAlignment="1">
      <alignment horizontal="center" vertical="center" wrapText="1"/>
    </xf>
    <xf numFmtId="17" fontId="14" fillId="27" borderId="5" xfId="0" applyNumberFormat="1" applyFont="1" applyFill="1" applyBorder="1" applyAlignment="1">
      <alignment horizontal="center" vertical="center" wrapText="1"/>
    </xf>
    <xf numFmtId="168" fontId="14" fillId="27" borderId="5" xfId="9" applyNumberFormat="1" applyFont="1" applyFill="1" applyBorder="1" applyAlignment="1">
      <alignment horizontal="right" vertical="center" wrapText="1"/>
    </xf>
    <xf numFmtId="0" fontId="68" fillId="27" borderId="5" xfId="0" applyFont="1" applyFill="1" applyBorder="1" applyAlignment="1">
      <alignment horizontal="center" vertical="center" wrapText="1"/>
    </xf>
    <xf numFmtId="0" fontId="68" fillId="27" borderId="5" xfId="0" applyFont="1" applyFill="1" applyBorder="1" applyAlignment="1">
      <alignment horizontal="center" vertical="center"/>
    </xf>
    <xf numFmtId="0" fontId="22" fillId="27" borderId="5" xfId="0" applyFont="1" applyFill="1" applyBorder="1" applyAlignment="1">
      <alignment horizontal="center" vertical="center" wrapText="1"/>
    </xf>
    <xf numFmtId="0" fontId="15" fillId="27" borderId="5" xfId="0" applyFont="1" applyFill="1" applyBorder="1" applyAlignment="1">
      <alignment horizontal="center" vertical="center" wrapText="1"/>
    </xf>
    <xf numFmtId="15" fontId="15" fillId="27" borderId="5" xfId="0" applyNumberFormat="1" applyFont="1" applyFill="1" applyBorder="1" applyAlignment="1">
      <alignment horizontal="center" vertical="center" wrapText="1"/>
    </xf>
    <xf numFmtId="0" fontId="26" fillId="27" borderId="5" xfId="0" applyFont="1" applyFill="1" applyBorder="1" applyAlignment="1">
      <alignment horizontal="center" vertical="center" wrapText="1"/>
    </xf>
    <xf numFmtId="0" fontId="68" fillId="28" borderId="5" xfId="0" applyFont="1" applyFill="1" applyBorder="1" applyAlignment="1">
      <alignment horizontal="center" vertical="center"/>
    </xf>
    <xf numFmtId="0" fontId="68" fillId="28" borderId="5" xfId="0" applyFont="1" applyFill="1" applyBorder="1" applyAlignment="1">
      <alignment horizontal="center" vertical="center" wrapText="1"/>
    </xf>
    <xf numFmtId="17" fontId="14" fillId="28" borderId="5" xfId="0" applyNumberFormat="1" applyFont="1" applyFill="1" applyBorder="1" applyAlignment="1">
      <alignment horizontal="center" vertical="center" wrapText="1"/>
    </xf>
    <xf numFmtId="0" fontId="14" fillId="28" borderId="5" xfId="0" applyFont="1" applyFill="1" applyBorder="1" applyAlignment="1">
      <alignment horizontal="center" vertical="center" wrapText="1"/>
    </xf>
    <xf numFmtId="15" fontId="14" fillId="28" borderId="5" xfId="0" applyNumberFormat="1" applyFont="1" applyFill="1" applyBorder="1" applyAlignment="1">
      <alignment horizontal="center" vertical="center" wrapText="1"/>
    </xf>
    <xf numFmtId="1" fontId="14" fillId="28" borderId="5" xfId="0" applyNumberFormat="1" applyFont="1" applyFill="1" applyBorder="1" applyAlignment="1">
      <alignment horizontal="center" vertical="center" wrapText="1"/>
    </xf>
    <xf numFmtId="168" fontId="14" fillId="28" borderId="5" xfId="9" applyNumberFormat="1" applyFont="1" applyFill="1" applyBorder="1" applyAlignment="1">
      <alignment vertical="center" wrapText="1"/>
    </xf>
    <xf numFmtId="49" fontId="14" fillId="10" borderId="5" xfId="5" applyNumberFormat="1" applyFont="1" applyFill="1" applyBorder="1" applyAlignment="1">
      <alignment horizontal="center" vertical="center" wrapText="1"/>
    </xf>
    <xf numFmtId="0" fontId="14" fillId="10" borderId="5" xfId="0" applyFont="1" applyFill="1" applyBorder="1" applyAlignment="1">
      <alignment horizontal="center" vertical="center" wrapText="1"/>
    </xf>
    <xf numFmtId="17" fontId="14" fillId="10" borderId="5" xfId="0" applyNumberFormat="1" applyFont="1" applyFill="1" applyBorder="1" applyAlignment="1">
      <alignment horizontal="center" vertical="center" wrapText="1"/>
    </xf>
    <xf numFmtId="168" fontId="14" fillId="10" borderId="5" xfId="9" applyNumberFormat="1" applyFont="1" applyFill="1" applyBorder="1" applyAlignment="1">
      <alignment vertical="center" wrapText="1"/>
    </xf>
    <xf numFmtId="0" fontId="71" fillId="10" borderId="5" xfId="6" applyFont="1" applyFill="1" applyBorder="1" applyAlignment="1">
      <alignment horizontal="center" vertical="center" wrapText="1"/>
    </xf>
    <xf numFmtId="0" fontId="68" fillId="10" borderId="5" xfId="0" applyFont="1" applyFill="1" applyBorder="1" applyAlignment="1">
      <alignment horizontal="center" vertical="center"/>
    </xf>
    <xf numFmtId="15" fontId="14" fillId="10" borderId="5" xfId="0" applyNumberFormat="1" applyFont="1" applyFill="1" applyBorder="1" applyAlignment="1">
      <alignment horizontal="center" vertical="center" wrapText="1"/>
    </xf>
    <xf numFmtId="1" fontId="14" fillId="10" borderId="5" xfId="0" applyNumberFormat="1" applyFont="1" applyFill="1" applyBorder="1" applyAlignment="1">
      <alignment horizontal="center" vertical="center" wrapText="1"/>
    </xf>
    <xf numFmtId="0" fontId="68" fillId="13" borderId="5" xfId="0" applyFont="1" applyFill="1" applyBorder="1" applyAlignment="1">
      <alignment horizontal="center" vertical="center"/>
    </xf>
    <xf numFmtId="0" fontId="68" fillId="13" borderId="5" xfId="0" applyFont="1" applyFill="1" applyBorder="1" applyAlignment="1">
      <alignment horizontal="center" vertical="center" wrapText="1"/>
    </xf>
    <xf numFmtId="17" fontId="14" fillId="13" borderId="5" xfId="0" applyNumberFormat="1" applyFont="1" applyFill="1" applyBorder="1" applyAlignment="1">
      <alignment horizontal="center" vertical="center" wrapText="1"/>
    </xf>
    <xf numFmtId="0" fontId="14" fillId="13" borderId="5" xfId="0" applyFont="1" applyFill="1" applyBorder="1" applyAlignment="1">
      <alignment horizontal="center" vertical="center" wrapText="1"/>
    </xf>
    <xf numFmtId="15" fontId="14" fillId="13" borderId="5" xfId="0" applyNumberFormat="1" applyFont="1" applyFill="1" applyBorder="1" applyAlignment="1">
      <alignment horizontal="center" vertical="center" wrapText="1"/>
    </xf>
    <xf numFmtId="1" fontId="14" fillId="13" borderId="5" xfId="0" applyNumberFormat="1" applyFont="1" applyFill="1" applyBorder="1" applyAlignment="1">
      <alignment horizontal="center" vertical="center" wrapText="1"/>
    </xf>
    <xf numFmtId="168" fontId="14" fillId="13" borderId="23" xfId="9" applyNumberFormat="1" applyFont="1" applyFill="1" applyBorder="1" applyAlignment="1">
      <alignment vertical="center" wrapText="1"/>
    </xf>
    <xf numFmtId="0" fontId="14" fillId="13" borderId="5" xfId="4" applyFont="1" applyFill="1" applyBorder="1" applyAlignment="1" applyProtection="1">
      <alignment horizontal="center" vertical="center" wrapText="1"/>
    </xf>
    <xf numFmtId="1" fontId="68" fillId="13" borderId="5" xfId="0" applyNumberFormat="1" applyFont="1" applyFill="1" applyBorder="1" applyAlignment="1">
      <alignment horizontal="center" vertical="center" wrapText="1"/>
    </xf>
    <xf numFmtId="1" fontId="14" fillId="24" borderId="5" xfId="0" applyNumberFormat="1" applyFont="1" applyFill="1" applyBorder="1" applyAlignment="1">
      <alignment horizontal="center" vertical="center" wrapText="1"/>
    </xf>
    <xf numFmtId="168" fontId="14" fillId="24" borderId="5" xfId="9" applyNumberFormat="1" applyFont="1" applyFill="1" applyBorder="1" applyAlignment="1">
      <alignment vertical="center" wrapText="1"/>
    </xf>
    <xf numFmtId="0" fontId="9" fillId="24" borderId="5" xfId="0" applyFont="1" applyFill="1" applyBorder="1" applyAlignment="1">
      <alignment horizontal="center" vertical="center" wrapText="1"/>
    </xf>
    <xf numFmtId="49" fontId="9" fillId="24" borderId="5" xfId="5" applyNumberFormat="1" applyFont="1" applyFill="1" applyBorder="1" applyAlignment="1">
      <alignment horizontal="center" vertical="center" wrapText="1"/>
    </xf>
    <xf numFmtId="14" fontId="14" fillId="24" borderId="5" xfId="0" applyNumberFormat="1" applyFont="1" applyFill="1" applyBorder="1" applyAlignment="1">
      <alignment horizontal="center" vertical="center" wrapText="1"/>
    </xf>
    <xf numFmtId="49" fontId="17" fillId="0" borderId="30" xfId="5" applyNumberFormat="1" applyFont="1" applyFill="1" applyBorder="1" applyAlignment="1">
      <alignment horizontal="center" vertical="center" wrapText="1"/>
    </xf>
    <xf numFmtId="0" fontId="17" fillId="0" borderId="29" xfId="0" applyFont="1" applyFill="1" applyBorder="1" applyAlignment="1">
      <alignment horizontal="center" vertical="center" wrapText="1"/>
    </xf>
    <xf numFmtId="17" fontId="17" fillId="0" borderId="29" xfId="0" applyNumberFormat="1" applyFont="1" applyFill="1" applyBorder="1" applyAlignment="1">
      <alignment horizontal="center" vertical="center" wrapText="1"/>
    </xf>
    <xf numFmtId="49" fontId="17" fillId="0" borderId="29" xfId="5" applyNumberFormat="1" applyFont="1" applyFill="1" applyBorder="1" applyAlignment="1">
      <alignment horizontal="center" vertical="center" wrapText="1"/>
    </xf>
    <xf numFmtId="0" fontId="15" fillId="14" borderId="29"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3" fillId="0" borderId="29" xfId="0" applyFont="1" applyFill="1" applyBorder="1" applyAlignment="1">
      <alignment horizontal="center" vertical="center" wrapText="1"/>
    </xf>
    <xf numFmtId="15" fontId="15" fillId="0" borderId="29" xfId="0" applyNumberFormat="1"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0" fillId="0" borderId="29" xfId="6" applyFont="1" applyFill="1" applyBorder="1" applyAlignment="1">
      <alignment horizontal="center" vertical="center" wrapText="1"/>
    </xf>
    <xf numFmtId="49" fontId="21" fillId="0" borderId="0" xfId="5" applyFont="1" applyBorder="1" applyAlignment="1" applyProtection="1">
      <alignment horizontal="center" vertical="center" wrapText="1"/>
      <protection locked="0"/>
    </xf>
    <xf numFmtId="0" fontId="18" fillId="14" borderId="29" xfId="0" applyFont="1" applyFill="1" applyBorder="1" applyAlignment="1">
      <alignment horizontal="center" vertical="center" wrapText="1"/>
    </xf>
    <xf numFmtId="49" fontId="47" fillId="0" borderId="30" xfId="5" applyNumberFormat="1" applyFont="1" applyFill="1" applyBorder="1" applyAlignment="1">
      <alignment horizontal="center" vertical="center" wrapText="1"/>
    </xf>
    <xf numFmtId="17" fontId="47" fillId="0" borderId="29" xfId="0" applyNumberFormat="1" applyFont="1" applyFill="1" applyBorder="1" applyAlignment="1">
      <alignment horizontal="center" vertical="center" wrapText="1"/>
    </xf>
    <xf numFmtId="0" fontId="47" fillId="0" borderId="2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72" fillId="0" borderId="29" xfId="0" applyFont="1" applyFill="1" applyBorder="1" applyAlignment="1">
      <alignment horizontal="center" vertical="center" wrapText="1"/>
    </xf>
    <xf numFmtId="0" fontId="17" fillId="0" borderId="29" xfId="0" applyFont="1" applyFill="1" applyBorder="1" applyAlignment="1">
      <alignment horizontal="justify" vertical="center" wrapText="1"/>
    </xf>
    <xf numFmtId="169" fontId="17" fillId="23" borderId="29" xfId="11" applyNumberFormat="1" applyFont="1" applyFill="1" applyBorder="1" applyAlignment="1">
      <alignment horizontal="center" vertical="center" wrapText="1"/>
    </xf>
    <xf numFmtId="169" fontId="18" fillId="23" borderId="29" xfId="11" applyNumberFormat="1" applyFont="1" applyFill="1" applyBorder="1" applyAlignment="1">
      <alignment horizontal="center" vertical="center" wrapText="1"/>
    </xf>
    <xf numFmtId="0" fontId="34" fillId="0" borderId="29" xfId="0" applyFont="1" applyFill="1" applyBorder="1" applyAlignment="1">
      <alignment horizontal="center" vertical="center" wrapText="1"/>
    </xf>
    <xf numFmtId="0" fontId="26" fillId="0" borderId="0" xfId="0" applyFont="1" applyBorder="1" applyAlignment="1">
      <alignment horizontal="center" vertical="center" wrapText="1"/>
    </xf>
    <xf numFmtId="49" fontId="21" fillId="0" borderId="0" xfId="5" applyFont="1" applyFill="1" applyBorder="1" applyAlignment="1" applyProtection="1">
      <alignment horizontal="center" vertical="center" wrapText="1"/>
    </xf>
    <xf numFmtId="0" fontId="20" fillId="0" borderId="0" xfId="6" applyFont="1" applyBorder="1" applyAlignment="1">
      <alignment horizontal="center" vertical="center" wrapText="1"/>
    </xf>
    <xf numFmtId="0" fontId="21" fillId="0" borderId="29" xfId="0" applyFont="1" applyFill="1" applyBorder="1" applyAlignment="1">
      <alignment horizontal="center" vertical="center" wrapText="1"/>
    </xf>
    <xf numFmtId="15" fontId="21" fillId="0" borderId="29" xfId="0" applyNumberFormat="1" applyFont="1" applyFill="1" applyBorder="1" applyAlignment="1">
      <alignment horizontal="center" vertical="center" wrapText="1"/>
    </xf>
    <xf numFmtId="9" fontId="21" fillId="0" borderId="29" xfId="2" applyNumberFormat="1" applyFont="1" applyFill="1" applyBorder="1" applyAlignment="1">
      <alignment horizontal="center" vertical="center" wrapText="1"/>
    </xf>
    <xf numFmtId="15" fontId="17" fillId="0" borderId="29" xfId="0" applyNumberFormat="1" applyFont="1" applyFill="1" applyBorder="1" applyAlignment="1">
      <alignment horizontal="center" vertical="center" wrapText="1"/>
    </xf>
    <xf numFmtId="0" fontId="17"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0" fillId="0" borderId="0" xfId="6" applyFont="1" applyFill="1" applyBorder="1" applyAlignment="1">
      <alignment horizontal="center" vertical="center" wrapText="1"/>
    </xf>
    <xf numFmtId="169" fontId="17" fillId="29" borderId="29" xfId="11" applyNumberFormat="1" applyFont="1" applyFill="1" applyBorder="1" applyAlignment="1">
      <alignment horizontal="center" vertical="center" wrapText="1"/>
    </xf>
    <xf numFmtId="169" fontId="18" fillId="6" borderId="29" xfId="11" applyNumberFormat="1" applyFont="1" applyFill="1" applyBorder="1" applyAlignment="1">
      <alignment horizontal="center" vertical="center" wrapText="1"/>
    </xf>
    <xf numFmtId="0" fontId="21" fillId="0" borderId="0" xfId="0" applyFont="1" applyFill="1" applyBorder="1" applyAlignment="1">
      <alignment horizontal="center" vertical="center"/>
    </xf>
    <xf numFmtId="169" fontId="17" fillId="30" borderId="29" xfId="11" applyNumberFormat="1" applyFont="1" applyFill="1" applyBorder="1" applyAlignment="1">
      <alignment horizontal="center" vertical="center" wrapText="1"/>
    </xf>
    <xf numFmtId="0" fontId="73" fillId="0" borderId="29" xfId="0" applyFont="1" applyFill="1" applyBorder="1" applyAlignment="1">
      <alignment horizontal="center" vertical="center" wrapText="1"/>
    </xf>
    <xf numFmtId="169" fontId="18" fillId="29" borderId="29" xfId="11" applyNumberFormat="1" applyFont="1" applyFill="1" applyBorder="1" applyAlignment="1">
      <alignment horizontal="center" vertical="center" wrapText="1"/>
    </xf>
    <xf numFmtId="0" fontId="18" fillId="0" borderId="29" xfId="6" applyFont="1" applyFill="1" applyBorder="1" applyAlignment="1">
      <alignment horizontal="center" vertical="center" wrapText="1"/>
    </xf>
    <xf numFmtId="169" fontId="17" fillId="31" borderId="29" xfId="11" applyNumberFormat="1" applyFont="1" applyFill="1" applyBorder="1" applyAlignment="1">
      <alignment horizontal="center" vertical="center" wrapText="1"/>
    </xf>
    <xf numFmtId="169" fontId="18" fillId="31" borderId="29" xfId="11" applyNumberFormat="1" applyFont="1" applyFill="1" applyBorder="1" applyAlignment="1">
      <alignment horizontal="center" vertical="center" wrapText="1"/>
    </xf>
    <xf numFmtId="49" fontId="17" fillId="0" borderId="0" xfId="5" applyNumberFormat="1" applyFont="1" applyFill="1" applyBorder="1" applyAlignment="1">
      <alignment horizontal="center" vertical="center" wrapText="1"/>
    </xf>
    <xf numFmtId="0" fontId="17" fillId="0" borderId="0" xfId="0" applyFont="1" applyFill="1" applyBorder="1" applyAlignment="1">
      <alignment horizontal="justify" vertical="center" wrapText="1"/>
    </xf>
    <xf numFmtId="15" fontId="17" fillId="0" borderId="0" xfId="0" applyNumberFormat="1" applyFont="1" applyFill="1" applyBorder="1" applyAlignment="1">
      <alignment horizontal="center" vertical="center" wrapText="1"/>
    </xf>
    <xf numFmtId="169" fontId="17" fillId="32" borderId="0" xfId="11" applyNumberFormat="1" applyFont="1" applyFill="1" applyBorder="1" applyAlignment="1">
      <alignment horizontal="center" vertical="center" wrapText="1"/>
    </xf>
    <xf numFmtId="169" fontId="34" fillId="32" borderId="0" xfId="11"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0" xfId="0" applyFont="1" applyAlignment="1">
      <alignment horizontal="center" vertical="center"/>
    </xf>
    <xf numFmtId="49" fontId="17" fillId="0" borderId="26" xfId="5" applyNumberFormat="1" applyFont="1" applyFill="1" applyBorder="1" applyAlignment="1">
      <alignment horizontal="center" vertical="center" wrapText="1"/>
    </xf>
    <xf numFmtId="17" fontId="17" fillId="0" borderId="0" xfId="0" applyNumberFormat="1" applyFont="1" applyFill="1" applyBorder="1" applyAlignment="1">
      <alignment horizontal="center" vertical="center" wrapText="1"/>
    </xf>
    <xf numFmtId="169" fontId="17" fillId="16" borderId="0" xfId="11" applyNumberFormat="1" applyFont="1" applyFill="1" applyBorder="1" applyAlignment="1">
      <alignment horizontal="center" vertical="center" wrapText="1"/>
    </xf>
    <xf numFmtId="169" fontId="34" fillId="16" borderId="0" xfId="11" applyNumberFormat="1" applyFont="1" applyFill="1" applyBorder="1" applyAlignment="1">
      <alignment horizontal="center" vertical="center" wrapText="1"/>
    </xf>
    <xf numFmtId="15" fontId="21" fillId="0" borderId="0" xfId="0" applyNumberFormat="1" applyFont="1" applyFill="1" applyBorder="1" applyAlignment="1">
      <alignment horizontal="center" vertical="center" wrapText="1"/>
    </xf>
    <xf numFmtId="0" fontId="21" fillId="0" borderId="27" xfId="0" applyFont="1" applyFill="1" applyBorder="1" applyAlignment="1">
      <alignment horizontal="center" vertical="center" wrapText="1"/>
    </xf>
    <xf numFmtId="169" fontId="17" fillId="23" borderId="0" xfId="11" applyNumberFormat="1" applyFont="1" applyFill="1" applyBorder="1" applyAlignment="1">
      <alignment vertical="center" wrapText="1"/>
    </xf>
    <xf numFmtId="0" fontId="74" fillId="0" borderId="0" xfId="6" applyFont="1" applyFill="1" applyBorder="1" applyAlignment="1">
      <alignment horizontal="right" vertical="center" wrapText="1"/>
    </xf>
    <xf numFmtId="0" fontId="75" fillId="0" borderId="0" xfId="0" applyFont="1" applyAlignment="1">
      <alignment horizontal="center" vertical="center"/>
    </xf>
    <xf numFmtId="0" fontId="76" fillId="0" borderId="0" xfId="0" applyFont="1" applyFill="1" applyBorder="1" applyAlignment="1">
      <alignment horizontal="center" vertical="center" wrapText="1"/>
    </xf>
    <xf numFmtId="1" fontId="21" fillId="0" borderId="29" xfId="0" applyNumberFormat="1" applyFont="1" applyFill="1" applyBorder="1" applyAlignment="1">
      <alignment horizontal="center" vertical="center" wrapText="1"/>
    </xf>
    <xf numFmtId="0" fontId="18" fillId="0" borderId="0" xfId="0" applyFont="1" applyFill="1" applyAlignment="1">
      <alignment horizontal="center" vertical="center"/>
    </xf>
    <xf numFmtId="0" fontId="18" fillId="0" borderId="0" xfId="0" applyFont="1" applyFill="1"/>
    <xf numFmtId="0" fontId="18" fillId="0" borderId="0" xfId="0" applyFont="1" applyFill="1" applyBorder="1"/>
    <xf numFmtId="0" fontId="18" fillId="0" borderId="0" xfId="0" applyFont="1" applyFill="1" applyBorder="1" applyAlignment="1">
      <alignment horizontal="center" vertical="center"/>
    </xf>
    <xf numFmtId="169" fontId="17" fillId="33" borderId="29" xfId="11" applyNumberFormat="1" applyFont="1" applyFill="1" applyBorder="1" applyAlignment="1">
      <alignment horizontal="center" vertical="center" wrapText="1"/>
    </xf>
    <xf numFmtId="169" fontId="18" fillId="33" borderId="29" xfId="11" applyNumberFormat="1" applyFont="1" applyFill="1" applyBorder="1" applyAlignment="1">
      <alignment horizontal="center" vertical="center" wrapText="1"/>
    </xf>
    <xf numFmtId="0" fontId="34" fillId="0" borderId="0" xfId="0" applyFont="1" applyFill="1" applyBorder="1" applyAlignment="1">
      <alignment horizontal="justify" vertical="center" wrapText="1"/>
    </xf>
    <xf numFmtId="169" fontId="17" fillId="33" borderId="0" xfId="11" applyNumberFormat="1" applyFont="1" applyFill="1" applyBorder="1" applyAlignment="1">
      <alignment vertical="center" wrapText="1"/>
    </xf>
    <xf numFmtId="164" fontId="17" fillId="28" borderId="0" xfId="0" applyNumberFormat="1" applyFont="1" applyFill="1" applyBorder="1" applyAlignment="1">
      <alignment vertical="center" wrapText="1"/>
    </xf>
    <xf numFmtId="164" fontId="18" fillId="28" borderId="0" xfId="0" applyNumberFormat="1" applyFont="1" applyFill="1" applyBorder="1" applyAlignment="1">
      <alignment vertical="center" wrapText="1"/>
    </xf>
    <xf numFmtId="169" fontId="17" fillId="27" borderId="0" xfId="11" applyNumberFormat="1" applyFont="1" applyFill="1" applyBorder="1" applyAlignment="1">
      <alignment vertical="center" wrapText="1"/>
    </xf>
    <xf numFmtId="169" fontId="18" fillId="27" borderId="0" xfId="11" applyNumberFormat="1" applyFont="1" applyFill="1" applyBorder="1" applyAlignment="1">
      <alignment vertical="center" wrapText="1"/>
    </xf>
    <xf numFmtId="169" fontId="17" fillId="7" borderId="29" xfId="11" applyNumberFormat="1" applyFont="1" applyFill="1" applyBorder="1" applyAlignment="1">
      <alignment horizontal="center" vertical="center" wrapText="1"/>
    </xf>
    <xf numFmtId="169" fontId="18" fillId="7" borderId="29" xfId="11" applyNumberFormat="1" applyFont="1" applyFill="1" applyBorder="1" applyAlignment="1">
      <alignment horizontal="center" vertical="center" wrapText="1"/>
    </xf>
    <xf numFmtId="49" fontId="17" fillId="5" borderId="30" xfId="5" applyNumberFormat="1" applyFont="1" applyFill="1" applyBorder="1" applyAlignment="1">
      <alignment horizontal="center" vertical="center" wrapText="1"/>
    </xf>
    <xf numFmtId="0" fontId="18" fillId="5" borderId="29" xfId="0" applyFont="1" applyFill="1" applyBorder="1" applyAlignment="1">
      <alignment horizontal="center" vertical="center" wrapText="1"/>
    </xf>
    <xf numFmtId="0" fontId="17" fillId="5" borderId="0" xfId="0" applyFont="1" applyFill="1" applyBorder="1" applyAlignment="1">
      <alignment horizontal="justify" vertical="center" wrapText="1"/>
    </xf>
    <xf numFmtId="17" fontId="17" fillId="5" borderId="29" xfId="0" applyNumberFormat="1" applyFont="1" applyFill="1" applyBorder="1" applyAlignment="1">
      <alignment horizontal="center" vertical="center" wrapText="1"/>
    </xf>
    <xf numFmtId="0" fontId="17" fillId="5" borderId="29" xfId="0" applyFont="1" applyFill="1" applyBorder="1" applyAlignment="1">
      <alignment horizontal="center" vertical="center" wrapText="1"/>
    </xf>
    <xf numFmtId="169" fontId="17" fillId="5" borderId="29" xfId="11" applyNumberFormat="1" applyFont="1" applyFill="1" applyBorder="1" applyAlignment="1">
      <alignment horizontal="center" vertical="center" wrapText="1"/>
    </xf>
    <xf numFmtId="169" fontId="34" fillId="5" borderId="29" xfId="11" applyNumberFormat="1" applyFont="1" applyFill="1" applyBorder="1" applyAlignment="1">
      <alignment horizontal="center" vertical="center" wrapText="1"/>
    </xf>
    <xf numFmtId="49" fontId="17" fillId="5" borderId="29" xfId="5" applyNumberFormat="1" applyFont="1" applyFill="1" applyBorder="1" applyAlignment="1">
      <alignment horizontal="center" vertical="center" wrapText="1"/>
    </xf>
    <xf numFmtId="0" fontId="20" fillId="5" borderId="29" xfId="6" applyFont="1" applyFill="1" applyBorder="1" applyAlignment="1">
      <alignment horizontal="center" vertical="center" wrapText="1"/>
    </xf>
    <xf numFmtId="0" fontId="21" fillId="5"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15" fontId="21" fillId="5" borderId="29" xfId="0" applyNumberFormat="1" applyFont="1" applyFill="1" applyBorder="1" applyAlignment="1">
      <alignment horizontal="center" vertical="center" wrapText="1"/>
    </xf>
    <xf numFmtId="0" fontId="21" fillId="5" borderId="29" xfId="0" applyFont="1" applyFill="1" applyBorder="1" applyAlignment="1">
      <alignment horizontal="center" vertical="center" wrapText="1"/>
    </xf>
    <xf numFmtId="9" fontId="21" fillId="5" borderId="29" xfId="2" applyNumberFormat="1" applyFont="1" applyFill="1" applyBorder="1" applyAlignment="1">
      <alignment horizontal="center" vertical="center" wrapText="1"/>
    </xf>
    <xf numFmtId="0" fontId="17" fillId="5" borderId="0" xfId="0" applyFont="1" applyFill="1" applyBorder="1" applyAlignment="1">
      <alignment horizontal="center" vertical="center" wrapText="1"/>
    </xf>
    <xf numFmtId="0" fontId="18" fillId="5" borderId="0" xfId="0" applyFont="1" applyFill="1" applyBorder="1" applyAlignment="1">
      <alignment horizontal="justify" vertical="center" wrapText="1"/>
    </xf>
    <xf numFmtId="0" fontId="21" fillId="5" borderId="31" xfId="0" applyFont="1" applyFill="1" applyBorder="1" applyAlignment="1">
      <alignment horizontal="center" vertical="center" wrapText="1"/>
    </xf>
    <xf numFmtId="49" fontId="17" fillId="26" borderId="30" xfId="5" applyNumberFormat="1" applyFont="1" applyFill="1" applyBorder="1" applyAlignment="1">
      <alignment horizontal="center" vertical="center" wrapText="1"/>
    </xf>
    <xf numFmtId="0" fontId="18" fillId="26" borderId="0" xfId="0" applyFont="1" applyFill="1" applyBorder="1" applyAlignment="1">
      <alignment horizontal="center" vertical="center" wrapText="1"/>
    </xf>
    <xf numFmtId="0" fontId="17" fillId="26" borderId="0" xfId="0" applyFont="1" applyFill="1" applyBorder="1" applyAlignment="1">
      <alignment horizontal="justify" vertical="center" wrapText="1"/>
    </xf>
    <xf numFmtId="17" fontId="17" fillId="26" borderId="29" xfId="0" applyNumberFormat="1" applyFont="1" applyFill="1" applyBorder="1" applyAlignment="1">
      <alignment horizontal="center" vertical="center" wrapText="1"/>
    </xf>
    <xf numFmtId="0" fontId="17" fillId="26" borderId="29" xfId="0" applyFont="1" applyFill="1" applyBorder="1" applyAlignment="1">
      <alignment horizontal="center" vertical="center" wrapText="1"/>
    </xf>
    <xf numFmtId="169" fontId="17" fillId="26" borderId="29" xfId="11" applyNumberFormat="1" applyFont="1" applyFill="1" applyBorder="1" applyAlignment="1">
      <alignment horizontal="center" vertical="center" wrapText="1"/>
    </xf>
    <xf numFmtId="169" fontId="18" fillId="26" borderId="29" xfId="11" applyNumberFormat="1" applyFont="1" applyFill="1" applyBorder="1" applyAlignment="1">
      <alignment horizontal="center" vertical="center" wrapText="1"/>
    </xf>
    <xf numFmtId="0" fontId="18" fillId="26" borderId="29" xfId="0" applyFont="1" applyFill="1" applyBorder="1" applyAlignment="1">
      <alignment horizontal="center" vertical="center" wrapText="1"/>
    </xf>
    <xf numFmtId="49" fontId="17" fillId="26" borderId="29" xfId="5" applyNumberFormat="1" applyFont="1" applyFill="1" applyBorder="1" applyAlignment="1">
      <alignment horizontal="center" vertical="center" wrapText="1"/>
    </xf>
    <xf numFmtId="0" fontId="20" fillId="26" borderId="29" xfId="6" applyFont="1" applyFill="1" applyBorder="1" applyAlignment="1">
      <alignment horizontal="center" vertical="center" wrapText="1"/>
    </xf>
    <xf numFmtId="0" fontId="21" fillId="26" borderId="0" xfId="0" applyFont="1" applyFill="1" applyBorder="1" applyAlignment="1">
      <alignment horizontal="center" vertical="center" wrapText="1"/>
    </xf>
    <xf numFmtId="0" fontId="21" fillId="26" borderId="29" xfId="0" applyFont="1" applyFill="1" applyBorder="1" applyAlignment="1">
      <alignment horizontal="center" vertical="center" wrapText="1"/>
    </xf>
    <xf numFmtId="15" fontId="21" fillId="26" borderId="29" xfId="0" applyNumberFormat="1" applyFont="1" applyFill="1" applyBorder="1" applyAlignment="1">
      <alignment horizontal="center" vertical="center" wrapText="1"/>
    </xf>
    <xf numFmtId="0" fontId="17" fillId="26" borderId="0" xfId="0" applyFont="1" applyFill="1" applyBorder="1" applyAlignment="1">
      <alignment horizontal="center" vertical="center" wrapText="1"/>
    </xf>
    <xf numFmtId="0" fontId="21" fillId="26" borderId="31" xfId="0" applyFont="1" applyFill="1" applyBorder="1" applyAlignment="1">
      <alignment horizontal="center" vertical="center" wrapText="1"/>
    </xf>
    <xf numFmtId="169" fontId="18" fillId="0" borderId="29" xfId="11" applyNumberFormat="1" applyFont="1" applyFill="1" applyBorder="1" applyAlignment="1">
      <alignment horizontal="center" vertical="center" wrapText="1"/>
    </xf>
    <xf numFmtId="0" fontId="48" fillId="0" borderId="29" xfId="0" applyFont="1" applyFill="1" applyBorder="1" applyAlignment="1">
      <alignment horizontal="center" vertical="center" wrapText="1"/>
    </xf>
    <xf numFmtId="0" fontId="53" fillId="0" borderId="29" xfId="0" applyFont="1" applyFill="1" applyBorder="1" applyAlignment="1">
      <alignment horizontal="center" vertical="center" wrapText="1"/>
    </xf>
    <xf numFmtId="169" fontId="17" fillId="34" borderId="29" xfId="11" applyNumberFormat="1" applyFont="1" applyFill="1" applyBorder="1" applyAlignment="1">
      <alignment horizontal="center" vertical="center" wrapText="1"/>
    </xf>
    <xf numFmtId="169" fontId="18" fillId="34" borderId="29" xfId="11" applyNumberFormat="1" applyFont="1" applyFill="1" applyBorder="1" applyAlignment="1">
      <alignment horizontal="center" vertical="center" wrapText="1"/>
    </xf>
    <xf numFmtId="169" fontId="34" fillId="34" borderId="29" xfId="11" applyNumberFormat="1" applyFont="1" applyFill="1" applyBorder="1" applyAlignment="1">
      <alignment horizontal="center" vertical="center" wrapText="1"/>
    </xf>
    <xf numFmtId="169" fontId="17" fillId="35" borderId="29" xfId="11" applyNumberFormat="1" applyFont="1" applyFill="1" applyBorder="1" applyAlignment="1">
      <alignment horizontal="center" vertical="center" wrapText="1"/>
    </xf>
    <xf numFmtId="169" fontId="18" fillId="35" borderId="29" xfId="11" applyNumberFormat="1" applyFont="1" applyFill="1" applyBorder="1" applyAlignment="1">
      <alignment horizontal="center" vertical="center" wrapText="1"/>
    </xf>
    <xf numFmtId="49" fontId="17" fillId="16" borderId="32" xfId="5" applyNumberFormat="1" applyFont="1" applyFill="1" applyBorder="1" applyAlignment="1">
      <alignment horizontal="center" vertical="center" wrapText="1"/>
    </xf>
    <xf numFmtId="0" fontId="17" fillId="16" borderId="33" xfId="0" applyFont="1" applyFill="1" applyBorder="1" applyAlignment="1">
      <alignment horizontal="center" vertical="center" wrapText="1"/>
    </xf>
    <xf numFmtId="0" fontId="17" fillId="16" borderId="33" xfId="0" applyFont="1" applyFill="1" applyBorder="1" applyAlignment="1">
      <alignment horizontal="justify" vertical="center" wrapText="1"/>
    </xf>
    <xf numFmtId="17" fontId="17" fillId="16" borderId="33" xfId="0" applyNumberFormat="1" applyFont="1" applyFill="1" applyBorder="1" applyAlignment="1">
      <alignment horizontal="center" vertical="center" wrapText="1"/>
    </xf>
    <xf numFmtId="169" fontId="17" fillId="16" borderId="33" xfId="11" applyNumberFormat="1" applyFont="1" applyFill="1" applyBorder="1" applyAlignment="1">
      <alignment vertical="center" wrapText="1"/>
    </xf>
    <xf numFmtId="0" fontId="21" fillId="16" borderId="33" xfId="0" applyFont="1" applyFill="1" applyBorder="1" applyAlignment="1">
      <alignment horizontal="center" vertical="center" wrapText="1"/>
    </xf>
    <xf numFmtId="49" fontId="21" fillId="16" borderId="33" xfId="5" applyFont="1" applyFill="1" applyBorder="1" applyAlignment="1" applyProtection="1">
      <alignment horizontal="center" vertical="center" wrapText="1"/>
    </xf>
    <xf numFmtId="0" fontId="61" fillId="16" borderId="33" xfId="6" applyFont="1" applyFill="1" applyBorder="1" applyAlignment="1">
      <alignment horizontal="center" vertical="center" wrapText="1"/>
    </xf>
    <xf numFmtId="15" fontId="21" fillId="16" borderId="33" xfId="0" applyNumberFormat="1" applyFont="1" applyFill="1" applyBorder="1" applyAlignment="1">
      <alignment horizontal="center" vertical="center" wrapText="1"/>
    </xf>
    <xf numFmtId="0" fontId="17" fillId="16" borderId="0" xfId="0" applyFont="1" applyFill="1" applyBorder="1" applyAlignment="1">
      <alignment horizontal="center" vertical="center" wrapText="1"/>
    </xf>
    <xf numFmtId="0" fontId="21" fillId="16" borderId="0" xfId="0" applyFont="1" applyFill="1" applyBorder="1" applyAlignment="1">
      <alignment horizontal="center" vertical="center" wrapText="1"/>
    </xf>
    <xf numFmtId="0" fontId="21" fillId="16" borderId="27" xfId="0" applyFont="1" applyFill="1" applyBorder="1" applyAlignment="1">
      <alignment horizontal="center" vertical="center" wrapText="1"/>
    </xf>
    <xf numFmtId="49" fontId="17" fillId="19" borderId="0" xfId="5" applyNumberFormat="1" applyFont="1" applyFill="1" applyBorder="1" applyAlignment="1">
      <alignment horizontal="center" vertical="center" wrapText="1"/>
    </xf>
    <xf numFmtId="0" fontId="17" fillId="19" borderId="0" xfId="0" applyFont="1" applyFill="1" applyBorder="1" applyAlignment="1">
      <alignment horizontal="center" vertical="center" wrapText="1"/>
    </xf>
    <xf numFmtId="0" fontId="17" fillId="19" borderId="0" xfId="0" applyFont="1" applyFill="1" applyBorder="1" applyAlignment="1">
      <alignment horizontal="justify" vertical="center" wrapText="1"/>
    </xf>
    <xf numFmtId="17" fontId="17" fillId="19" borderId="0" xfId="0" applyNumberFormat="1" applyFont="1" applyFill="1" applyBorder="1" applyAlignment="1">
      <alignment horizontal="center" vertical="center" wrapText="1"/>
    </xf>
    <xf numFmtId="164" fontId="17" fillId="19" borderId="0" xfId="0" applyNumberFormat="1" applyFont="1" applyFill="1" applyBorder="1" applyAlignment="1">
      <alignment vertical="center" wrapText="1"/>
    </xf>
    <xf numFmtId="164" fontId="34" fillId="19" borderId="0" xfId="0" applyNumberFormat="1" applyFont="1" applyFill="1" applyBorder="1" applyAlignment="1">
      <alignment vertical="center" wrapText="1"/>
    </xf>
    <xf numFmtId="0" fontId="18" fillId="19" borderId="29" xfId="0" applyFont="1" applyFill="1" applyBorder="1" applyAlignment="1">
      <alignment horizontal="center" vertical="center" wrapText="1"/>
    </xf>
    <xf numFmtId="49" fontId="17" fillId="19" borderId="29" xfId="5" applyNumberFormat="1" applyFont="1" applyFill="1" applyBorder="1" applyAlignment="1">
      <alignment horizontal="center" vertical="center" wrapText="1"/>
    </xf>
    <xf numFmtId="0" fontId="20" fillId="19" borderId="29" xfId="6" applyFont="1" applyFill="1" applyBorder="1" applyAlignment="1">
      <alignment horizontal="center" vertical="center" wrapText="1"/>
    </xf>
    <xf numFmtId="0" fontId="21" fillId="19" borderId="0" xfId="0" applyFont="1" applyFill="1" applyBorder="1" applyAlignment="1">
      <alignment horizontal="center" vertical="center" wrapText="1"/>
    </xf>
    <xf numFmtId="0" fontId="61" fillId="19" borderId="0" xfId="6" applyFont="1" applyFill="1" applyBorder="1" applyAlignment="1">
      <alignment horizontal="center" vertical="center" wrapText="1"/>
    </xf>
    <xf numFmtId="15" fontId="21" fillId="19" borderId="0" xfId="0" applyNumberFormat="1" applyFont="1" applyFill="1" applyBorder="1" applyAlignment="1">
      <alignment horizontal="center" vertical="center" wrapText="1"/>
    </xf>
    <xf numFmtId="164" fontId="17" fillId="0" borderId="0" xfId="0" applyNumberFormat="1" applyFont="1" applyFill="1" applyBorder="1" applyAlignment="1">
      <alignment vertical="center" wrapText="1"/>
    </xf>
    <xf numFmtId="164" fontId="34" fillId="0" borderId="0" xfId="0" applyNumberFormat="1" applyFont="1" applyFill="1" applyBorder="1" applyAlignment="1">
      <alignment vertical="center" wrapText="1"/>
    </xf>
    <xf numFmtId="49" fontId="17" fillId="19" borderId="30" xfId="5" applyNumberFormat="1" applyFont="1" applyFill="1" applyBorder="1" applyAlignment="1">
      <alignment horizontal="center" vertical="center" wrapText="1"/>
    </xf>
    <xf numFmtId="0" fontId="17" fillId="19" borderId="29" xfId="0" applyFont="1" applyFill="1" applyBorder="1" applyAlignment="1">
      <alignment horizontal="center" vertical="center" wrapText="1"/>
    </xf>
    <xf numFmtId="169" fontId="17" fillId="19" borderId="29" xfId="11" applyNumberFormat="1" applyFont="1" applyFill="1" applyBorder="1" applyAlignment="1">
      <alignment vertical="center" wrapText="1"/>
    </xf>
    <xf numFmtId="0" fontId="20" fillId="19" borderId="0" xfId="6" applyFont="1" applyFill="1" applyBorder="1" applyAlignment="1">
      <alignment horizontal="center" vertical="center" wrapText="1"/>
    </xf>
    <xf numFmtId="0" fontId="21" fillId="19" borderId="29" xfId="0" applyFont="1" applyFill="1" applyBorder="1" applyAlignment="1">
      <alignment horizontal="center" vertical="center" wrapText="1"/>
    </xf>
    <xf numFmtId="0" fontId="18" fillId="19" borderId="0" xfId="0" applyFont="1" applyFill="1" applyBorder="1" applyAlignment="1">
      <alignment horizontal="center" vertical="center" wrapText="1"/>
    </xf>
    <xf numFmtId="0" fontId="21" fillId="19" borderId="31" xfId="0" applyFont="1" applyFill="1" applyBorder="1" applyAlignment="1">
      <alignment horizontal="center" vertical="center" wrapText="1"/>
    </xf>
    <xf numFmtId="169" fontId="34" fillId="19" borderId="29" xfId="11" applyNumberFormat="1" applyFont="1" applyFill="1" applyBorder="1" applyAlignment="1">
      <alignment vertical="center" wrapText="1"/>
    </xf>
    <xf numFmtId="164" fontId="17" fillId="0" borderId="29" xfId="0" applyNumberFormat="1" applyFont="1" applyFill="1" applyBorder="1" applyAlignment="1">
      <alignment horizontal="center" vertical="center" wrapText="1"/>
    </xf>
    <xf numFmtId="169" fontId="18" fillId="0" borderId="29" xfId="0" applyNumberFormat="1" applyFont="1" applyFill="1" applyBorder="1" applyAlignment="1">
      <alignment horizontal="center" vertical="center" wrapText="1"/>
    </xf>
    <xf numFmtId="12" fontId="21" fillId="0" borderId="29" xfId="9" applyNumberFormat="1" applyFont="1" applyFill="1" applyBorder="1" applyAlignment="1">
      <alignment horizontal="center" vertical="center" wrapText="1"/>
    </xf>
    <xf numFmtId="169" fontId="17" fillId="0" borderId="29" xfId="11" applyNumberFormat="1" applyFont="1" applyFill="1" applyBorder="1" applyAlignment="1">
      <alignment horizontal="center" vertical="center" wrapText="1"/>
    </xf>
    <xf numFmtId="169" fontId="34" fillId="0" borderId="29" xfId="11" applyNumberFormat="1" applyFont="1" applyFill="1" applyBorder="1" applyAlignment="1">
      <alignment horizontal="center" vertical="center" wrapText="1"/>
    </xf>
    <xf numFmtId="0" fontId="26" fillId="0" borderId="29" xfId="0" applyFont="1" applyFill="1" applyBorder="1" applyAlignment="1">
      <alignment horizontal="center" vertical="center" wrapText="1"/>
    </xf>
    <xf numFmtId="0" fontId="17" fillId="19" borderId="29" xfId="0" applyFont="1" applyFill="1" applyBorder="1" applyAlignment="1">
      <alignment horizontal="justify" vertical="center" wrapText="1"/>
    </xf>
    <xf numFmtId="17" fontId="17" fillId="19" borderId="29" xfId="0" applyNumberFormat="1" applyFont="1" applyFill="1" applyBorder="1" applyAlignment="1">
      <alignment horizontal="center" vertical="center" wrapText="1"/>
    </xf>
    <xf numFmtId="0" fontId="34" fillId="19" borderId="0" xfId="0" applyFont="1" applyFill="1" applyBorder="1" applyAlignment="1">
      <alignment horizontal="center" vertical="center" wrapText="1"/>
    </xf>
    <xf numFmtId="0" fontId="26" fillId="19" borderId="29" xfId="0" applyFont="1" applyFill="1" applyBorder="1" applyAlignment="1">
      <alignment horizontal="center" vertical="center" wrapText="1"/>
    </xf>
    <xf numFmtId="49" fontId="21" fillId="19" borderId="29" xfId="5" applyFont="1" applyFill="1" applyBorder="1" applyAlignment="1" applyProtection="1">
      <alignment horizontal="center" vertical="center" wrapText="1"/>
    </xf>
    <xf numFmtId="12" fontId="21" fillId="19" borderId="29" xfId="9" applyNumberFormat="1" applyFont="1" applyFill="1" applyBorder="1" applyAlignment="1">
      <alignment horizontal="center" vertical="center" wrapText="1"/>
    </xf>
    <xf numFmtId="0" fontId="19" fillId="19" borderId="0" xfId="6" applyFill="1" applyBorder="1" applyAlignment="1">
      <alignment horizontal="center" vertical="center" wrapText="1"/>
    </xf>
    <xf numFmtId="49" fontId="17" fillId="34" borderId="0" xfId="5" applyNumberFormat="1" applyFont="1" applyFill="1" applyBorder="1" applyAlignment="1">
      <alignment horizontal="center" vertical="center" wrapText="1"/>
    </xf>
    <xf numFmtId="0" fontId="18" fillId="34" borderId="0" xfId="0" applyFont="1" applyFill="1" applyBorder="1" applyAlignment="1">
      <alignment horizontal="center" vertical="center" wrapText="1"/>
    </xf>
    <xf numFmtId="0" fontId="17" fillId="34" borderId="0" xfId="0" applyFont="1" applyFill="1" applyBorder="1" applyAlignment="1">
      <alignment horizontal="justify" vertical="center" wrapText="1"/>
    </xf>
    <xf numFmtId="17" fontId="34" fillId="34" borderId="0" xfId="0" applyNumberFormat="1" applyFont="1" applyFill="1" applyBorder="1" applyAlignment="1">
      <alignment horizontal="center" vertical="center" wrapText="1"/>
    </xf>
    <xf numFmtId="0" fontId="17" fillId="34" borderId="0" xfId="0" applyFont="1" applyFill="1" applyBorder="1" applyAlignment="1">
      <alignment horizontal="center" vertical="center" wrapText="1"/>
    </xf>
    <xf numFmtId="164" fontId="18" fillId="34" borderId="0" xfId="0" applyNumberFormat="1" applyFont="1" applyFill="1" applyBorder="1" applyAlignment="1">
      <alignment vertical="center" wrapText="1"/>
    </xf>
    <xf numFmtId="164" fontId="34" fillId="34" borderId="0" xfId="0" applyNumberFormat="1" applyFont="1" applyFill="1" applyBorder="1" applyAlignment="1">
      <alignment vertical="center" wrapText="1"/>
    </xf>
    <xf numFmtId="0" fontId="20" fillId="34" borderId="0" xfId="6" applyFont="1" applyFill="1" applyBorder="1" applyAlignment="1">
      <alignment horizontal="center" vertical="center" wrapText="1"/>
    </xf>
    <xf numFmtId="0" fontId="21" fillId="34" borderId="0" xfId="0" applyFont="1" applyFill="1" applyBorder="1" applyAlignment="1">
      <alignment horizontal="center" vertical="center" wrapText="1"/>
    </xf>
    <xf numFmtId="15" fontId="21" fillId="34" borderId="0" xfId="0" applyNumberFormat="1" applyFont="1" applyFill="1" applyBorder="1" applyAlignment="1">
      <alignment horizontal="center" vertical="center" wrapText="1"/>
    </xf>
    <xf numFmtId="0" fontId="19" fillId="34" borderId="0" xfId="6" applyFill="1" applyBorder="1" applyAlignment="1">
      <alignment horizontal="center" vertical="center" wrapText="1"/>
    </xf>
    <xf numFmtId="0" fontId="3" fillId="34" borderId="0" xfId="0" applyFont="1" applyFill="1" applyBorder="1" applyAlignment="1">
      <alignment horizontal="center" vertical="center" wrapText="1"/>
    </xf>
    <xf numFmtId="49" fontId="17" fillId="7" borderId="0" xfId="5" applyNumberFormat="1" applyFont="1" applyFill="1" applyBorder="1" applyAlignment="1">
      <alignment horizontal="center" vertical="center" wrapText="1"/>
    </xf>
    <xf numFmtId="0" fontId="18" fillId="7" borderId="0" xfId="0" applyFont="1" applyFill="1" applyBorder="1" applyAlignment="1">
      <alignment horizontal="center" vertical="center" wrapText="1"/>
    </xf>
    <xf numFmtId="0" fontId="17" fillId="7" borderId="0" xfId="0" applyFont="1" applyFill="1" applyBorder="1" applyAlignment="1">
      <alignment horizontal="justify" vertical="center" wrapText="1"/>
    </xf>
    <xf numFmtId="15" fontId="21" fillId="7" borderId="0" xfId="0" applyNumberFormat="1" applyFont="1" applyFill="1" applyBorder="1" applyAlignment="1">
      <alignment horizontal="center" vertical="center" wrapText="1"/>
    </xf>
    <xf numFmtId="0" fontId="17" fillId="7" borderId="0" xfId="0" applyFont="1" applyFill="1" applyBorder="1" applyAlignment="1">
      <alignment horizontal="center" vertical="center" wrapText="1"/>
    </xf>
    <xf numFmtId="164" fontId="18" fillId="7" borderId="0" xfId="0" applyNumberFormat="1" applyFont="1" applyFill="1" applyBorder="1" applyAlignment="1">
      <alignment vertical="center" wrapText="1"/>
    </xf>
    <xf numFmtId="164" fontId="18" fillId="6" borderId="0" xfId="0" applyNumberFormat="1" applyFont="1" applyFill="1" applyBorder="1" applyAlignment="1">
      <alignment vertical="center" wrapText="1"/>
    </xf>
    <xf numFmtId="0" fontId="34" fillId="7" borderId="0" xfId="0" applyFont="1" applyFill="1" applyBorder="1" applyAlignment="1">
      <alignment horizontal="center" vertical="center" wrapText="1"/>
    </xf>
    <xf numFmtId="0" fontId="19" fillId="7" borderId="0" xfId="6" applyFill="1" applyBorder="1" applyAlignment="1">
      <alignment horizontal="center" vertical="center" wrapText="1"/>
    </xf>
    <xf numFmtId="0" fontId="21" fillId="7" borderId="0" xfId="0" applyFont="1" applyFill="1" applyBorder="1" applyAlignment="1">
      <alignment horizontal="center" vertical="center" wrapText="1"/>
    </xf>
    <xf numFmtId="0" fontId="21" fillId="7" borderId="29" xfId="0" applyFont="1" applyFill="1" applyBorder="1" applyAlignment="1">
      <alignment horizontal="center" vertical="center" wrapText="1"/>
    </xf>
    <xf numFmtId="0" fontId="21" fillId="7" borderId="31" xfId="0" applyFont="1" applyFill="1" applyBorder="1" applyAlignment="1">
      <alignment horizontal="center" vertical="center" wrapText="1"/>
    </xf>
    <xf numFmtId="49" fontId="17" fillId="26" borderId="0" xfId="5" applyNumberFormat="1" applyFont="1" applyFill="1" applyBorder="1" applyAlignment="1">
      <alignment horizontal="center" vertical="center" wrapText="1"/>
    </xf>
    <xf numFmtId="15" fontId="21" fillId="26" borderId="0" xfId="0" applyNumberFormat="1" applyFont="1" applyFill="1" applyBorder="1" applyAlignment="1">
      <alignment horizontal="center" vertical="center" wrapText="1"/>
    </xf>
    <xf numFmtId="164" fontId="18" fillId="26" borderId="0" xfId="0" applyNumberFormat="1" applyFont="1" applyFill="1" applyBorder="1" applyAlignment="1">
      <alignment vertical="center" wrapText="1"/>
    </xf>
    <xf numFmtId="0" fontId="34" fillId="26" borderId="0" xfId="0" applyFont="1" applyFill="1" applyBorder="1" applyAlignment="1">
      <alignment horizontal="center" vertical="center" wrapText="1"/>
    </xf>
    <xf numFmtId="0" fontId="19" fillId="26" borderId="0" xfId="6" applyFill="1" applyBorder="1" applyAlignment="1">
      <alignment horizontal="center" vertical="center" wrapText="1"/>
    </xf>
    <xf numFmtId="49" fontId="17" fillId="36" borderId="26" xfId="5" applyNumberFormat="1"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7" fillId="36" borderId="29" xfId="0" applyFont="1" applyFill="1" applyBorder="1" applyAlignment="1">
      <alignment horizontal="justify" vertical="center" wrapText="1"/>
    </xf>
    <xf numFmtId="15" fontId="21" fillId="36" borderId="0" xfId="0" applyNumberFormat="1" applyFont="1" applyFill="1" applyBorder="1" applyAlignment="1">
      <alignment horizontal="center" vertical="center" wrapText="1"/>
    </xf>
    <xf numFmtId="0" fontId="17" fillId="36" borderId="29" xfId="0" applyFont="1" applyFill="1" applyBorder="1" applyAlignment="1">
      <alignment horizontal="center" vertical="center" wrapText="1"/>
    </xf>
    <xf numFmtId="169" fontId="34" fillId="36" borderId="29" xfId="11" applyNumberFormat="1" applyFont="1" applyFill="1" applyBorder="1" applyAlignment="1">
      <alignment horizontal="center" vertical="center" wrapText="1"/>
    </xf>
    <xf numFmtId="0" fontId="18" fillId="36" borderId="0" xfId="0" applyFont="1" applyFill="1" applyBorder="1" applyAlignment="1">
      <alignment horizontal="center" vertical="center" wrapText="1"/>
    </xf>
    <xf numFmtId="49" fontId="17" fillId="36" borderId="0" xfId="5" applyNumberFormat="1" applyFont="1" applyFill="1" applyBorder="1" applyAlignment="1">
      <alignment horizontal="center" vertical="center" wrapText="1"/>
    </xf>
    <xf numFmtId="0" fontId="20" fillId="36" borderId="0" xfId="6" applyFont="1" applyFill="1" applyBorder="1" applyAlignment="1">
      <alignment horizontal="center" vertical="center" wrapText="1"/>
    </xf>
    <xf numFmtId="0" fontId="21" fillId="36" borderId="0" xfId="0" applyFont="1" applyFill="1" applyBorder="1" applyAlignment="1">
      <alignment horizontal="center" vertical="center" wrapText="1"/>
    </xf>
    <xf numFmtId="0" fontId="19" fillId="36" borderId="29" xfId="6" applyFill="1" applyBorder="1" applyAlignment="1">
      <alignment horizontal="center" vertical="center" wrapText="1"/>
    </xf>
    <xf numFmtId="0" fontId="15" fillId="36" borderId="29" xfId="0" applyFont="1" applyFill="1" applyBorder="1" applyAlignment="1">
      <alignment horizontal="center" vertical="center" wrapText="1"/>
    </xf>
    <xf numFmtId="0" fontId="21" fillId="36" borderId="29" xfId="0" applyFont="1" applyFill="1" applyBorder="1" applyAlignment="1">
      <alignment horizontal="center" vertical="center" wrapText="1"/>
    </xf>
    <xf numFmtId="0" fontId="17" fillId="36" borderId="0" xfId="0" applyFont="1" applyFill="1" applyBorder="1" applyAlignment="1">
      <alignment horizontal="center" vertical="center" wrapText="1"/>
    </xf>
    <xf numFmtId="0" fontId="21" fillId="36" borderId="31" xfId="0" applyFont="1" applyFill="1" applyBorder="1" applyAlignment="1">
      <alignment horizontal="center" vertical="center" wrapText="1"/>
    </xf>
    <xf numFmtId="0" fontId="34" fillId="36" borderId="29" xfId="0" applyFont="1" applyFill="1" applyBorder="1" applyAlignment="1">
      <alignment horizontal="justify" vertical="center" wrapText="1"/>
    </xf>
    <xf numFmtId="169" fontId="18" fillId="36" borderId="29" xfId="11" applyNumberFormat="1" applyFont="1" applyFill="1" applyBorder="1" applyAlignment="1">
      <alignment horizontal="center" vertical="center" wrapText="1"/>
    </xf>
    <xf numFmtId="0" fontId="3" fillId="36" borderId="29" xfId="0" applyFont="1" applyFill="1" applyBorder="1" applyAlignment="1">
      <alignment horizontal="center" vertical="center" wrapText="1"/>
    </xf>
    <xf numFmtId="15" fontId="21" fillId="36" borderId="29" xfId="0" applyNumberFormat="1" applyFont="1" applyFill="1" applyBorder="1" applyAlignment="1">
      <alignment horizontal="center" vertical="center" wrapText="1"/>
    </xf>
    <xf numFmtId="0" fontId="34" fillId="36" borderId="29" xfId="0" applyFont="1" applyFill="1" applyBorder="1" applyAlignment="1">
      <alignment horizontal="center" vertical="center" wrapText="1"/>
    </xf>
    <xf numFmtId="0" fontId="34" fillId="36" borderId="0" xfId="0" applyFont="1" applyFill="1" applyBorder="1" applyAlignment="1">
      <alignment horizontal="center" vertical="center" wrapText="1"/>
    </xf>
    <xf numFmtId="0" fontId="38" fillId="36" borderId="29" xfId="0" applyFont="1" applyFill="1" applyBorder="1" applyAlignment="1">
      <alignment horizontal="center" vertical="center" wrapText="1"/>
    </xf>
    <xf numFmtId="49" fontId="17" fillId="37" borderId="26" xfId="5" applyNumberFormat="1" applyFont="1" applyFill="1" applyBorder="1" applyAlignment="1">
      <alignment horizontal="center" vertical="center" wrapText="1"/>
    </xf>
    <xf numFmtId="0" fontId="18" fillId="37" borderId="29" xfId="0" applyFont="1" applyFill="1" applyBorder="1" applyAlignment="1">
      <alignment horizontal="center" vertical="center" wrapText="1"/>
    </xf>
    <xf numFmtId="0" fontId="17" fillId="37" borderId="29" xfId="0" applyFont="1" applyFill="1" applyBorder="1" applyAlignment="1">
      <alignment horizontal="justify" vertical="center" wrapText="1"/>
    </xf>
    <xf numFmtId="15" fontId="21" fillId="37" borderId="0" xfId="0" applyNumberFormat="1" applyFont="1" applyFill="1" applyBorder="1" applyAlignment="1">
      <alignment horizontal="center" vertical="center" wrapText="1"/>
    </xf>
    <xf numFmtId="0" fontId="17" fillId="37" borderId="29" xfId="0" applyFont="1" applyFill="1" applyBorder="1" applyAlignment="1">
      <alignment horizontal="center" vertical="center" wrapText="1"/>
    </xf>
    <xf numFmtId="169" fontId="34" fillId="37" borderId="29" xfId="11" applyNumberFormat="1" applyFont="1" applyFill="1" applyBorder="1" applyAlignment="1">
      <alignment horizontal="center" vertical="center" wrapText="1"/>
    </xf>
    <xf numFmtId="0" fontId="18" fillId="37" borderId="0" xfId="0" applyFont="1" applyFill="1" applyBorder="1" applyAlignment="1">
      <alignment horizontal="center" vertical="center" wrapText="1"/>
    </xf>
    <xf numFmtId="49" fontId="17" fillId="37" borderId="0" xfId="5" applyNumberFormat="1" applyFont="1" applyFill="1" applyBorder="1" applyAlignment="1">
      <alignment horizontal="center" vertical="center" wrapText="1"/>
    </xf>
    <xf numFmtId="0" fontId="20" fillId="37" borderId="0" xfId="6" applyFont="1" applyFill="1" applyBorder="1" applyAlignment="1">
      <alignment horizontal="center" vertical="center" wrapText="1"/>
    </xf>
    <xf numFmtId="0" fontId="21" fillId="37" borderId="0" xfId="0" applyFont="1" applyFill="1" applyBorder="1" applyAlignment="1">
      <alignment horizontal="center" vertical="center" wrapText="1"/>
    </xf>
    <xf numFmtId="0" fontId="19" fillId="37" borderId="29" xfId="6" applyFill="1" applyBorder="1" applyAlignment="1">
      <alignment horizontal="center" vertical="center" wrapText="1"/>
    </xf>
    <xf numFmtId="0" fontId="21" fillId="37" borderId="29" xfId="0" applyFont="1" applyFill="1" applyBorder="1" applyAlignment="1">
      <alignment horizontal="center" vertical="center" wrapText="1"/>
    </xf>
    <xf numFmtId="15" fontId="21" fillId="37" borderId="29" xfId="0" applyNumberFormat="1" applyFont="1" applyFill="1" applyBorder="1" applyAlignment="1">
      <alignment horizontal="center" vertical="center" wrapText="1"/>
    </xf>
    <xf numFmtId="0" fontId="17" fillId="37" borderId="0" xfId="0" applyFont="1" applyFill="1" applyBorder="1" applyAlignment="1">
      <alignment horizontal="center" vertical="center" wrapText="1"/>
    </xf>
    <xf numFmtId="0" fontId="21" fillId="37" borderId="31" xfId="0" applyFont="1" applyFill="1" applyBorder="1" applyAlignment="1">
      <alignment horizontal="center" vertical="center" wrapText="1"/>
    </xf>
    <xf numFmtId="169" fontId="18" fillId="37" borderId="29" xfId="11" applyNumberFormat="1" applyFont="1" applyFill="1" applyBorder="1" applyAlignment="1">
      <alignment horizontal="center" vertical="center" wrapText="1"/>
    </xf>
    <xf numFmtId="0" fontId="34" fillId="37" borderId="29" xfId="0" applyFont="1" applyFill="1" applyBorder="1" applyAlignment="1">
      <alignment horizontal="justify" vertical="center" wrapText="1"/>
    </xf>
    <xf numFmtId="0" fontId="37" fillId="37" borderId="29" xfId="0" applyFont="1" applyFill="1" applyBorder="1" applyAlignment="1">
      <alignment horizontal="center" vertical="center" wrapText="1"/>
    </xf>
    <xf numFmtId="15" fontId="15" fillId="37" borderId="29" xfId="0" applyNumberFormat="1" applyFont="1" applyFill="1" applyBorder="1" applyAlignment="1">
      <alignment horizontal="center" vertical="center" wrapText="1"/>
    </xf>
    <xf numFmtId="0" fontId="15" fillId="37" borderId="29" xfId="0" applyFont="1" applyFill="1" applyBorder="1" applyAlignment="1">
      <alignment horizontal="center" vertical="center" wrapText="1"/>
    </xf>
    <xf numFmtId="0" fontId="3" fillId="37" borderId="29" xfId="0" applyFont="1" applyFill="1" applyBorder="1" applyAlignment="1">
      <alignment horizontal="center" vertical="center" wrapText="1"/>
    </xf>
    <xf numFmtId="49" fontId="17" fillId="36" borderId="30" xfId="5" applyNumberFormat="1" applyFont="1" applyFill="1" applyBorder="1" applyAlignment="1">
      <alignment horizontal="center" vertical="center" wrapText="1"/>
    </xf>
    <xf numFmtId="15" fontId="15" fillId="36" borderId="29" xfId="0" applyNumberFormat="1" applyFont="1" applyFill="1" applyBorder="1" applyAlignment="1">
      <alignment horizontal="center" vertical="center" wrapText="1"/>
    </xf>
    <xf numFmtId="0" fontId="18" fillId="36" borderId="29" xfId="0" applyFont="1" applyFill="1" applyBorder="1" applyAlignment="1">
      <alignment horizontal="justify" vertical="center" wrapText="1"/>
    </xf>
    <xf numFmtId="15" fontId="37" fillId="36" borderId="0" xfId="0" applyNumberFormat="1" applyFont="1" applyFill="1" applyBorder="1" applyAlignment="1">
      <alignment horizontal="center" vertical="center" wrapText="1"/>
    </xf>
    <xf numFmtId="49" fontId="17" fillId="37" borderId="30" xfId="5" applyNumberFormat="1" applyFont="1" applyFill="1" applyBorder="1" applyAlignment="1">
      <alignment horizontal="center" vertical="center" wrapText="1"/>
    </xf>
    <xf numFmtId="49" fontId="17" fillId="32" borderId="26" xfId="5" applyNumberFormat="1" applyFont="1" applyFill="1" applyBorder="1" applyAlignment="1">
      <alignment horizontal="center" vertical="center" wrapText="1"/>
    </xf>
    <xf numFmtId="0" fontId="18" fillId="32" borderId="29" xfId="0" applyFont="1" applyFill="1" applyBorder="1" applyAlignment="1">
      <alignment horizontal="center" vertical="center" wrapText="1"/>
    </xf>
    <xf numFmtId="0" fontId="17" fillId="32" borderId="29" xfId="0" applyFont="1" applyFill="1" applyBorder="1" applyAlignment="1">
      <alignment horizontal="justify" vertical="center" wrapText="1"/>
    </xf>
    <xf numFmtId="17" fontId="17" fillId="32" borderId="29" xfId="0" applyNumberFormat="1" applyFont="1" applyFill="1" applyBorder="1" applyAlignment="1">
      <alignment horizontal="center" vertical="center" wrapText="1"/>
    </xf>
    <xf numFmtId="0" fontId="17" fillId="32" borderId="29" xfId="0" applyFont="1" applyFill="1" applyBorder="1" applyAlignment="1">
      <alignment horizontal="center" vertical="center" wrapText="1"/>
    </xf>
    <xf numFmtId="169" fontId="18" fillId="32" borderId="29" xfId="11" applyNumberFormat="1" applyFont="1" applyFill="1" applyBorder="1" applyAlignment="1">
      <alignment horizontal="center" vertical="center" wrapText="1"/>
    </xf>
    <xf numFmtId="0" fontId="18" fillId="32" borderId="0" xfId="0" applyFont="1" applyFill="1" applyBorder="1" applyAlignment="1">
      <alignment horizontal="center" vertical="center" wrapText="1"/>
    </xf>
    <xf numFmtId="49" fontId="17" fillId="32" borderId="0" xfId="5" applyNumberFormat="1" applyFont="1" applyFill="1" applyBorder="1" applyAlignment="1">
      <alignment horizontal="center" vertical="center" wrapText="1"/>
    </xf>
    <xf numFmtId="0" fontId="20" fillId="32" borderId="0" xfId="6" applyFont="1" applyFill="1" applyBorder="1" applyAlignment="1">
      <alignment horizontal="center" vertical="center" wrapText="1"/>
    </xf>
    <xf numFmtId="0" fontId="21" fillId="32" borderId="0" xfId="0" applyFont="1" applyFill="1" applyBorder="1" applyAlignment="1">
      <alignment horizontal="center" vertical="center" wrapText="1"/>
    </xf>
    <xf numFmtId="0" fontId="21" fillId="32" borderId="29" xfId="0" applyFont="1" applyFill="1" applyBorder="1" applyAlignment="1">
      <alignment horizontal="center" vertical="center" wrapText="1"/>
    </xf>
    <xf numFmtId="15" fontId="21" fillId="32" borderId="29" xfId="0" applyNumberFormat="1" applyFont="1" applyFill="1" applyBorder="1" applyAlignment="1">
      <alignment horizontal="center" vertical="center" wrapText="1"/>
    </xf>
    <xf numFmtId="0" fontId="17" fillId="32" borderId="0" xfId="0" applyFont="1" applyFill="1" applyBorder="1" applyAlignment="1">
      <alignment horizontal="center" vertical="center" wrapText="1"/>
    </xf>
    <xf numFmtId="0" fontId="21" fillId="32" borderId="31" xfId="0" applyFont="1" applyFill="1" applyBorder="1" applyAlignment="1">
      <alignment horizontal="center" vertical="center" wrapText="1"/>
    </xf>
    <xf numFmtId="49" fontId="17" fillId="38" borderId="30" xfId="5" applyNumberFormat="1" applyFont="1" applyFill="1" applyBorder="1" applyAlignment="1">
      <alignment horizontal="center" vertical="center" wrapText="1"/>
    </xf>
    <xf numFmtId="0" fontId="18" fillId="38" borderId="29" xfId="0" applyFont="1" applyFill="1" applyBorder="1" applyAlignment="1">
      <alignment horizontal="center" vertical="center" wrapText="1"/>
    </xf>
    <xf numFmtId="0" fontId="17" fillId="38" borderId="29" xfId="0" applyFont="1" applyFill="1" applyBorder="1" applyAlignment="1">
      <alignment horizontal="justify" vertical="center" wrapText="1"/>
    </xf>
    <xf numFmtId="15" fontId="21" fillId="38" borderId="29" xfId="0" applyNumberFormat="1" applyFont="1" applyFill="1" applyBorder="1" applyAlignment="1">
      <alignment horizontal="center" vertical="center" wrapText="1"/>
    </xf>
    <xf numFmtId="0" fontId="17" fillId="38" borderId="29" xfId="0" applyFont="1" applyFill="1" applyBorder="1" applyAlignment="1">
      <alignment horizontal="center" vertical="center" wrapText="1"/>
    </xf>
    <xf numFmtId="169" fontId="18" fillId="38" borderId="29" xfId="11" applyNumberFormat="1" applyFont="1" applyFill="1" applyBorder="1" applyAlignment="1">
      <alignment horizontal="center" vertical="center" wrapText="1"/>
    </xf>
    <xf numFmtId="0" fontId="26" fillId="38" borderId="0" xfId="0" applyFont="1" applyFill="1" applyBorder="1" applyAlignment="1">
      <alignment horizontal="center" vertical="center" wrapText="1"/>
    </xf>
    <xf numFmtId="49" fontId="21" fillId="38" borderId="0" xfId="5" applyFont="1" applyFill="1" applyBorder="1" applyAlignment="1" applyProtection="1">
      <alignment horizontal="center" vertical="center" wrapText="1"/>
    </xf>
    <xf numFmtId="0" fontId="20" fillId="38" borderId="0" xfId="6" applyFont="1" applyFill="1" applyBorder="1" applyAlignment="1">
      <alignment horizontal="center" vertical="center" wrapText="1"/>
    </xf>
    <xf numFmtId="0" fontId="21" fillId="38" borderId="29" xfId="0" applyFont="1" applyFill="1" applyBorder="1" applyAlignment="1">
      <alignment horizontal="center" vertical="center" wrapText="1"/>
    </xf>
    <xf numFmtId="0" fontId="20" fillId="38" borderId="29" xfId="6" applyFont="1" applyFill="1" applyBorder="1" applyAlignment="1">
      <alignment horizontal="center" vertical="center" wrapText="1"/>
    </xf>
    <xf numFmtId="0" fontId="18" fillId="38" borderId="0" xfId="0" applyFont="1" applyFill="1" applyBorder="1" applyAlignment="1">
      <alignment horizontal="center" vertical="center" wrapText="1"/>
    </xf>
    <xf numFmtId="0" fontId="21" fillId="38" borderId="31" xfId="0" applyFont="1" applyFill="1" applyBorder="1" applyAlignment="1">
      <alignment horizontal="center" vertical="center" wrapText="1"/>
    </xf>
    <xf numFmtId="169" fontId="18" fillId="5" borderId="29" xfId="11" applyNumberFormat="1" applyFont="1" applyFill="1" applyBorder="1" applyAlignment="1">
      <alignment horizontal="center" vertical="center" wrapText="1"/>
    </xf>
    <xf numFmtId="49" fontId="17" fillId="7" borderId="5" xfId="5" applyNumberFormat="1" applyFont="1" applyFill="1" applyBorder="1" applyAlignment="1">
      <alignment horizontal="center" vertical="center" wrapText="1"/>
    </xf>
    <xf numFmtId="0" fontId="78" fillId="7" borderId="5" xfId="0" applyFont="1" applyFill="1" applyBorder="1" applyAlignment="1" applyProtection="1">
      <alignment vertical="center" wrapText="1"/>
    </xf>
    <xf numFmtId="0" fontId="17" fillId="7" borderId="5" xfId="0" applyFont="1" applyFill="1" applyBorder="1" applyAlignment="1">
      <alignment horizontal="center" vertical="center" wrapText="1"/>
    </xf>
    <xf numFmtId="14" fontId="17" fillId="7" borderId="5" xfId="0" applyNumberFormat="1" applyFont="1" applyFill="1" applyBorder="1" applyAlignment="1">
      <alignment horizontal="center" vertical="center" wrapText="1"/>
    </xf>
    <xf numFmtId="0" fontId="79" fillId="7" borderId="5" xfId="0" applyFont="1" applyFill="1" applyBorder="1" applyAlignment="1" applyProtection="1">
      <alignment horizontal="center" vertical="center" wrapText="1"/>
    </xf>
    <xf numFmtId="0" fontId="79" fillId="7" borderId="5" xfId="0" applyFont="1" applyFill="1" applyBorder="1" applyAlignment="1">
      <alignment horizontal="center" vertical="center" wrapText="1"/>
    </xf>
    <xf numFmtId="0" fontId="18" fillId="7" borderId="5" xfId="0" applyFont="1" applyFill="1" applyBorder="1" applyAlignment="1">
      <alignment horizontal="center" vertical="center" wrapText="1"/>
    </xf>
    <xf numFmtId="0" fontId="78" fillId="7" borderId="5" xfId="0" applyFont="1" applyFill="1" applyBorder="1" applyAlignment="1">
      <alignment vertical="center" wrapText="1"/>
    </xf>
    <xf numFmtId="0" fontId="78" fillId="7" borderId="5" xfId="0" applyFont="1" applyFill="1" applyBorder="1" applyAlignment="1">
      <alignment horizontal="center" vertical="center" wrapText="1"/>
    </xf>
    <xf numFmtId="0" fontId="79" fillId="7" borderId="5" xfId="0" applyFont="1" applyFill="1" applyBorder="1" applyAlignment="1">
      <alignment horizontal="left" vertical="center" wrapText="1"/>
    </xf>
    <xf numFmtId="0" fontId="78" fillId="7" borderId="5" xfId="0" applyFont="1" applyFill="1" applyBorder="1" applyAlignment="1">
      <alignment horizontal="center" vertical="center"/>
    </xf>
    <xf numFmtId="49" fontId="79" fillId="7" borderId="5" xfId="0" applyNumberFormat="1" applyFont="1" applyFill="1" applyBorder="1" applyAlignment="1">
      <alignment horizontal="center" vertical="center" wrapText="1"/>
    </xf>
    <xf numFmtId="0" fontId="0" fillId="7" borderId="5" xfId="0" applyFill="1" applyBorder="1"/>
    <xf numFmtId="15" fontId="15" fillId="7" borderId="5" xfId="0" applyNumberFormat="1" applyFont="1" applyFill="1" applyBorder="1" applyAlignment="1">
      <alignment horizontal="center" vertical="center" wrapText="1"/>
    </xf>
    <xf numFmtId="1" fontId="78" fillId="7" borderId="5" xfId="0" applyNumberFormat="1" applyFont="1" applyFill="1" applyBorder="1" applyAlignment="1">
      <alignment horizontal="center" vertical="center"/>
    </xf>
    <xf numFmtId="0" fontId="3" fillId="7" borderId="5" xfId="0" applyFont="1" applyFill="1" applyBorder="1"/>
    <xf numFmtId="0" fontId="79" fillId="7" borderId="14" xfId="0" applyFont="1" applyFill="1" applyBorder="1" applyAlignment="1">
      <alignment horizontal="center" vertical="center" wrapText="1"/>
    </xf>
    <xf numFmtId="0" fontId="79" fillId="7" borderId="5" xfId="0" applyFont="1" applyFill="1" applyBorder="1" applyAlignment="1" applyProtection="1">
      <alignment vertical="center" wrapText="1"/>
    </xf>
    <xf numFmtId="0" fontId="41" fillId="7" borderId="5" xfId="0" applyFont="1" applyFill="1" applyBorder="1"/>
    <xf numFmtId="0" fontId="3" fillId="7" borderId="5"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8" fillId="7" borderId="5" xfId="0" applyFont="1" applyFill="1" applyBorder="1" applyAlignment="1">
      <alignment horizontal="left" vertical="center" wrapText="1"/>
    </xf>
    <xf numFmtId="15" fontId="79" fillId="7" borderId="5" xfId="0" applyNumberFormat="1" applyFont="1" applyFill="1" applyBorder="1" applyAlignment="1">
      <alignment horizontal="center" vertical="center" wrapText="1"/>
    </xf>
    <xf numFmtId="0" fontId="78" fillId="7" borderId="5" xfId="0" applyFont="1" applyFill="1" applyBorder="1"/>
    <xf numFmtId="49" fontId="17" fillId="7" borderId="23" xfId="5" applyNumberFormat="1" applyFont="1" applyFill="1" applyBorder="1" applyAlignment="1">
      <alignment horizontal="center" vertical="center" wrapText="1"/>
    </xf>
    <xf numFmtId="0" fontId="18" fillId="7" borderId="23" xfId="0" applyFont="1" applyFill="1" applyBorder="1" applyAlignment="1">
      <alignment horizontal="center" vertical="center" wrapText="1"/>
    </xf>
    <xf numFmtId="0" fontId="17" fillId="7" borderId="23" xfId="0" applyFont="1" applyFill="1" applyBorder="1" applyAlignment="1">
      <alignment horizontal="center" vertical="center" wrapText="1"/>
    </xf>
    <xf numFmtId="14" fontId="17" fillId="7" borderId="23" xfId="0" applyNumberFormat="1" applyFont="1" applyFill="1" applyBorder="1" applyAlignment="1">
      <alignment horizontal="center" vertical="center" wrapText="1"/>
    </xf>
    <xf numFmtId="0" fontId="79" fillId="7" borderId="23" xfId="0" applyFont="1" applyFill="1" applyBorder="1" applyAlignment="1" applyProtection="1">
      <alignment horizontal="center" vertical="center" wrapText="1"/>
    </xf>
    <xf numFmtId="0" fontId="79" fillId="7" borderId="23" xfId="0" applyFont="1" applyFill="1" applyBorder="1" applyAlignment="1">
      <alignment horizontal="center" vertical="center" wrapText="1"/>
    </xf>
    <xf numFmtId="0" fontId="78" fillId="7" borderId="23" xfId="0" applyFont="1" applyFill="1" applyBorder="1" applyAlignment="1">
      <alignment vertical="center" wrapText="1"/>
    </xf>
    <xf numFmtId="0" fontId="78" fillId="7" borderId="23" xfId="0" applyFont="1" applyFill="1" applyBorder="1" applyAlignment="1">
      <alignment horizontal="center" vertical="center" wrapText="1"/>
    </xf>
    <xf numFmtId="0" fontId="79" fillId="7" borderId="23" xfId="0" applyFont="1" applyFill="1" applyBorder="1" applyAlignment="1">
      <alignment horizontal="left" vertical="center" wrapText="1"/>
    </xf>
    <xf numFmtId="49" fontId="79" fillId="7" borderId="23" xfId="0" applyNumberFormat="1" applyFont="1" applyFill="1" applyBorder="1" applyAlignment="1">
      <alignment horizontal="center" vertical="center" wrapText="1"/>
    </xf>
    <xf numFmtId="15" fontId="79" fillId="7" borderId="23" xfId="0" applyNumberFormat="1" applyFont="1" applyFill="1" applyBorder="1" applyAlignment="1">
      <alignment horizontal="center" vertical="center" wrapText="1"/>
    </xf>
    <xf numFmtId="1" fontId="78" fillId="7" borderId="23" xfId="0" applyNumberFormat="1" applyFont="1" applyFill="1" applyBorder="1" applyAlignment="1">
      <alignment horizontal="center" vertical="center"/>
    </xf>
    <xf numFmtId="0" fontId="78" fillId="7" borderId="23" xfId="0" applyFont="1" applyFill="1" applyBorder="1"/>
    <xf numFmtId="0" fontId="79" fillId="7" borderId="16" xfId="0" applyFont="1" applyFill="1" applyBorder="1" applyAlignment="1">
      <alignment horizontal="center" vertical="center" wrapText="1"/>
    </xf>
    <xf numFmtId="0" fontId="52" fillId="0" borderId="34" xfId="0" applyFont="1" applyFill="1" applyBorder="1" applyAlignment="1">
      <alignment horizontal="center" vertical="center" wrapText="1"/>
    </xf>
    <xf numFmtId="0" fontId="47" fillId="0" borderId="34" xfId="0" applyFont="1" applyFill="1" applyBorder="1" applyAlignment="1">
      <alignment horizontal="center" vertical="center" wrapText="1"/>
    </xf>
    <xf numFmtId="14" fontId="47" fillId="0" borderId="34" xfId="0" applyNumberFormat="1" applyFont="1" applyFill="1" applyBorder="1" applyAlignment="1">
      <alignment horizontal="center" vertical="center" wrapText="1"/>
    </xf>
    <xf numFmtId="171" fontId="52" fillId="0" borderId="34" xfId="0" applyNumberFormat="1" applyFont="1" applyFill="1" applyBorder="1" applyAlignment="1">
      <alignment horizontal="center" vertical="center" wrapText="1"/>
    </xf>
    <xf numFmtId="49" fontId="47" fillId="0" borderId="34" xfId="5" applyNumberFormat="1" applyFont="1" applyFill="1" applyBorder="1" applyAlignment="1">
      <alignment horizontal="center" vertical="center" wrapText="1"/>
    </xf>
    <xf numFmtId="0" fontId="19" fillId="0" borderId="34" xfId="6" applyFill="1" applyBorder="1" applyAlignment="1">
      <alignment horizontal="center" vertical="center" wrapText="1"/>
    </xf>
    <xf numFmtId="0" fontId="50" fillId="0" borderId="34" xfId="0" applyFont="1" applyFill="1" applyBorder="1" applyAlignment="1">
      <alignment horizontal="center" vertical="center" wrapText="1"/>
    </xf>
    <xf numFmtId="49" fontId="50" fillId="0" borderId="34" xfId="0" applyNumberFormat="1" applyFont="1" applyFill="1" applyBorder="1" applyAlignment="1">
      <alignment horizontal="center" vertical="center" wrapText="1"/>
    </xf>
    <xf numFmtId="0" fontId="66" fillId="0" borderId="34" xfId="0" applyFont="1" applyFill="1" applyBorder="1" applyAlignment="1">
      <alignment horizontal="center" vertical="center" wrapText="1"/>
    </xf>
    <xf numFmtId="0" fontId="51" fillId="0" borderId="34" xfId="0" applyFont="1" applyFill="1" applyBorder="1" applyAlignment="1">
      <alignment horizontal="center" vertical="center" wrapText="1"/>
    </xf>
    <xf numFmtId="0" fontId="49" fillId="0" borderId="34" xfId="0" applyFont="1" applyFill="1" applyBorder="1" applyAlignment="1">
      <alignment horizontal="center" vertical="center" wrapText="1"/>
    </xf>
    <xf numFmtId="15" fontId="49" fillId="0" borderId="34" xfId="0" applyNumberFormat="1" applyFont="1" applyFill="1" applyBorder="1" applyAlignment="1">
      <alignment horizontal="center" vertical="center" wrapText="1"/>
    </xf>
    <xf numFmtId="1" fontId="49" fillId="0" borderId="34" xfId="0" applyNumberFormat="1" applyFont="1" applyFill="1" applyBorder="1" applyAlignment="1">
      <alignment horizontal="center" vertical="center" wrapText="1"/>
    </xf>
    <xf numFmtId="0" fontId="78" fillId="7" borderId="34" xfId="0" applyFont="1" applyFill="1" applyBorder="1"/>
    <xf numFmtId="0" fontId="78" fillId="14" borderId="5" xfId="0" applyFont="1" applyFill="1" applyBorder="1" applyAlignment="1" applyProtection="1">
      <alignment vertical="center" wrapText="1"/>
    </xf>
    <xf numFmtId="0" fontId="79" fillId="14" borderId="5" xfId="0" applyFont="1" applyFill="1" applyBorder="1" applyAlignment="1">
      <alignment horizontal="justify" vertical="center" wrapText="1"/>
    </xf>
    <xf numFmtId="14" fontId="79" fillId="14" borderId="5" xfId="0" applyNumberFormat="1" applyFont="1" applyFill="1" applyBorder="1" applyAlignment="1">
      <alignment horizontal="center" vertical="center"/>
    </xf>
    <xf numFmtId="0" fontId="79" fillId="14" borderId="5" xfId="0" applyFont="1" applyFill="1" applyBorder="1" applyAlignment="1">
      <alignment horizontal="center" vertical="center" wrapText="1"/>
    </xf>
    <xf numFmtId="171" fontId="52" fillId="0" borderId="29" xfId="0" applyNumberFormat="1" applyFont="1" applyFill="1" applyBorder="1" applyAlignment="1">
      <alignment horizontal="center" vertical="center" wrapText="1"/>
    </xf>
    <xf numFmtId="0" fontId="78" fillId="14" borderId="5" xfId="0" applyFont="1" applyFill="1" applyBorder="1" applyAlignment="1">
      <alignment vertical="center" wrapText="1"/>
    </xf>
    <xf numFmtId="0" fontId="78" fillId="14" borderId="5" xfId="0" applyFont="1" applyFill="1" applyBorder="1" applyAlignment="1">
      <alignment horizontal="center" vertical="center" wrapText="1"/>
    </xf>
    <xf numFmtId="0" fontId="79" fillId="14" borderId="5" xfId="0" applyFont="1" applyFill="1" applyBorder="1" applyAlignment="1">
      <alignment horizontal="left" vertical="center" wrapText="1"/>
    </xf>
    <xf numFmtId="49" fontId="79" fillId="14" borderId="5" xfId="0" applyNumberFormat="1" applyFont="1" applyFill="1" applyBorder="1" applyAlignment="1">
      <alignment horizontal="center" vertical="center" wrapText="1"/>
    </xf>
    <xf numFmtId="0" fontId="78" fillId="0" borderId="5" xfId="0" applyFont="1" applyFill="1" applyBorder="1" applyAlignment="1">
      <alignment horizontal="center" vertical="center" wrapText="1"/>
    </xf>
    <xf numFmtId="0" fontId="79" fillId="0" borderId="5" xfId="0" applyFont="1" applyFill="1" applyBorder="1" applyAlignment="1">
      <alignment horizontal="center" vertical="center" wrapText="1"/>
    </xf>
    <xf numFmtId="15" fontId="79" fillId="0" borderId="5" xfId="0" applyNumberFormat="1" applyFont="1" applyFill="1" applyBorder="1" applyAlignment="1">
      <alignment horizontal="center" vertical="center" wrapText="1"/>
    </xf>
    <xf numFmtId="1" fontId="78" fillId="0" borderId="5" xfId="0" applyNumberFormat="1" applyFont="1" applyFill="1" applyBorder="1" applyAlignment="1">
      <alignment vertical="center"/>
    </xf>
    <xf numFmtId="0" fontId="79" fillId="14" borderId="4" xfId="0" applyFont="1" applyFill="1" applyBorder="1" applyAlignment="1">
      <alignment horizontal="right" vertical="center"/>
    </xf>
    <xf numFmtId="0" fontId="79" fillId="14" borderId="14" xfId="0" applyFont="1" applyFill="1" applyBorder="1" applyAlignment="1">
      <alignment horizontal="left" vertical="center"/>
    </xf>
    <xf numFmtId="0" fontId="79" fillId="39" borderId="5" xfId="0" applyFont="1" applyFill="1" applyBorder="1" applyAlignment="1">
      <alignment horizontal="center" vertical="center" wrapText="1"/>
    </xf>
    <xf numFmtId="17" fontId="15" fillId="0" borderId="5" xfId="0" applyNumberFormat="1" applyFont="1" applyFill="1" applyBorder="1" applyAlignment="1">
      <alignment horizontal="center" vertical="center" wrapText="1"/>
    </xf>
    <xf numFmtId="168" fontId="18" fillId="0" borderId="5" xfId="9" applyNumberFormat="1" applyFont="1" applyFill="1" applyBorder="1" applyAlignment="1">
      <alignment horizontal="center" vertical="center" wrapText="1"/>
    </xf>
    <xf numFmtId="0" fontId="80" fillId="0" borderId="5" xfId="0" applyFont="1" applyFill="1" applyBorder="1" applyAlignment="1">
      <alignment wrapText="1"/>
    </xf>
    <xf numFmtId="0" fontId="81" fillId="0" borderId="5" xfId="0" applyFont="1" applyFill="1" applyBorder="1" applyAlignment="1">
      <alignment horizontal="center" wrapText="1"/>
    </xf>
    <xf numFmtId="0" fontId="17" fillId="0" borderId="5" xfId="0" applyFont="1" applyFill="1" applyBorder="1" applyAlignment="1">
      <alignment horizontal="center" vertical="center"/>
    </xf>
    <xf numFmtId="166" fontId="18" fillId="0" borderId="5" xfId="11" applyFont="1" applyFill="1" applyBorder="1" applyAlignment="1">
      <alignment horizontal="center" vertical="center" wrapText="1"/>
    </xf>
    <xf numFmtId="0" fontId="81" fillId="0" borderId="5" xfId="0" applyFont="1" applyFill="1" applyBorder="1" applyAlignment="1">
      <alignment wrapText="1"/>
    </xf>
    <xf numFmtId="0" fontId="81" fillId="0" borderId="5" xfId="0" applyFont="1" applyFill="1" applyBorder="1"/>
    <xf numFmtId="0" fontId="17" fillId="0" borderId="23" xfId="0" applyFont="1" applyFill="1" applyBorder="1" applyAlignment="1">
      <alignment vertical="center" wrapText="1"/>
    </xf>
    <xf numFmtId="17" fontId="17" fillId="0" borderId="23" xfId="0" applyNumberFormat="1" applyFont="1" applyFill="1" applyBorder="1" applyAlignment="1">
      <alignment horizontal="center" vertical="center" wrapText="1"/>
    </xf>
    <xf numFmtId="0" fontId="17" fillId="0" borderId="23" xfId="0" applyFont="1" applyFill="1" applyBorder="1" applyAlignment="1">
      <alignment horizontal="center" vertical="center" wrapText="1"/>
    </xf>
    <xf numFmtId="166" fontId="18" fillId="0" borderId="23" xfId="11" applyFont="1" applyFill="1" applyBorder="1" applyAlignment="1">
      <alignment horizontal="center" vertical="center" wrapText="1"/>
    </xf>
    <xf numFmtId="49" fontId="21" fillId="0" borderId="23" xfId="5" applyNumberFormat="1" applyFont="1" applyFill="1" applyBorder="1" applyAlignment="1">
      <alignment horizontal="center" vertical="center" wrapText="1"/>
    </xf>
    <xf numFmtId="0" fontId="28" fillId="0" borderId="23" xfId="6" applyFont="1" applyFill="1" applyBorder="1" applyAlignment="1">
      <alignment horizontal="center" vertical="center" wrapText="1"/>
    </xf>
    <xf numFmtId="0" fontId="81" fillId="0" borderId="5" xfId="0" applyFont="1" applyFill="1" applyBorder="1" applyAlignment="1"/>
    <xf numFmtId="49" fontId="15" fillId="0" borderId="5" xfId="5" applyNumberFormat="1" applyFont="1" applyFill="1" applyBorder="1" applyAlignment="1">
      <alignment horizontal="center" vertical="center" wrapText="1"/>
    </xf>
    <xf numFmtId="49" fontId="17" fillId="0" borderId="23" xfId="5" applyNumberFormat="1" applyFont="1" applyFill="1" applyBorder="1" applyAlignment="1">
      <alignment horizontal="center" vertical="center" wrapText="1"/>
    </xf>
    <xf numFmtId="0" fontId="3" fillId="0" borderId="5" xfId="0" applyFont="1" applyBorder="1" applyAlignment="1">
      <alignment wrapText="1"/>
    </xf>
    <xf numFmtId="17" fontId="38" fillId="0" borderId="5" xfId="0" applyNumberFormat="1" applyFont="1" applyFill="1" applyBorder="1" applyAlignment="1">
      <alignment horizontal="center" vertical="center"/>
    </xf>
    <xf numFmtId="0" fontId="38" fillId="0" borderId="5" xfId="0" applyFont="1" applyFill="1" applyBorder="1" applyAlignment="1">
      <alignment horizontal="center" vertical="center"/>
    </xf>
    <xf numFmtId="0" fontId="38" fillId="0" borderId="5" xfId="0" applyFont="1" applyFill="1" applyBorder="1" applyAlignment="1">
      <alignment vertical="center"/>
    </xf>
    <xf numFmtId="169" fontId="3" fillId="0" borderId="5" xfId="0" applyNumberFormat="1" applyFont="1" applyFill="1" applyBorder="1" applyAlignment="1">
      <alignment horizontal="center" vertical="center"/>
    </xf>
    <xf numFmtId="49" fontId="38" fillId="0" borderId="5" xfId="5" applyFont="1" applyFill="1" applyBorder="1" applyAlignment="1">
      <alignment horizontal="center" vertical="center"/>
    </xf>
    <xf numFmtId="0" fontId="82" fillId="0" borderId="5" xfId="6" applyFont="1" applyFill="1" applyBorder="1" applyAlignment="1">
      <alignment horizontal="center" vertical="center"/>
    </xf>
    <xf numFmtId="0" fontId="38" fillId="0" borderId="5" xfId="0" applyFont="1" applyFill="1" applyBorder="1" applyAlignment="1">
      <alignment horizontal="center" vertical="center" wrapText="1"/>
    </xf>
    <xf numFmtId="15" fontId="38" fillId="0" borderId="5" xfId="0" applyNumberFormat="1" applyFont="1" applyFill="1" applyBorder="1" applyAlignment="1">
      <alignment horizontal="center" vertical="center"/>
    </xf>
    <xf numFmtId="1" fontId="38" fillId="0" borderId="5" xfId="0" applyNumberFormat="1" applyFont="1" applyFill="1" applyBorder="1" applyAlignment="1">
      <alignment horizontal="center" vertical="center"/>
    </xf>
    <xf numFmtId="17" fontId="3" fillId="0" borderId="5" xfId="0" applyNumberFormat="1" applyFont="1" applyBorder="1" applyAlignment="1">
      <alignment horizontal="center"/>
    </xf>
    <xf numFmtId="0" fontId="3" fillId="0" borderId="5" xfId="0" applyFont="1" applyBorder="1" applyAlignment="1">
      <alignment horizontal="center"/>
    </xf>
    <xf numFmtId="0" fontId="3" fillId="0" borderId="5" xfId="0" applyFont="1" applyBorder="1" applyAlignment="1"/>
    <xf numFmtId="169" fontId="3" fillId="0" borderId="5" xfId="0" applyNumberFormat="1" applyFont="1" applyBorder="1" applyAlignment="1"/>
    <xf numFmtId="49" fontId="3" fillId="0" borderId="5" xfId="0" applyNumberFormat="1" applyFont="1" applyBorder="1" applyAlignment="1"/>
    <xf numFmtId="49" fontId="3" fillId="0" borderId="5" xfId="0" applyNumberFormat="1" applyFont="1" applyBorder="1" applyAlignment="1">
      <alignment wrapText="1"/>
    </xf>
    <xf numFmtId="49" fontId="3" fillId="0" borderId="5" xfId="0" applyNumberFormat="1" applyFont="1" applyFill="1" applyBorder="1" applyAlignment="1">
      <alignment wrapText="1"/>
    </xf>
    <xf numFmtId="0" fontId="3" fillId="0" borderId="5" xfId="0" applyFont="1" applyFill="1" applyBorder="1" applyAlignment="1"/>
    <xf numFmtId="0" fontId="3" fillId="0" borderId="5" xfId="0" applyFont="1" applyFill="1" applyBorder="1" applyAlignment="1">
      <alignment wrapText="1"/>
    </xf>
    <xf numFmtId="17" fontId="3" fillId="0" borderId="5" xfId="0" applyNumberFormat="1" applyFont="1" applyFill="1" applyBorder="1" applyAlignment="1">
      <alignment horizontal="center"/>
    </xf>
    <xf numFmtId="0" fontId="3" fillId="0" borderId="5" xfId="0" applyFont="1" applyFill="1" applyBorder="1" applyAlignment="1">
      <alignment horizontal="center"/>
    </xf>
    <xf numFmtId="169" fontId="3" fillId="0" borderId="5" xfId="0" applyNumberFormat="1" applyFont="1" applyFill="1" applyBorder="1" applyAlignment="1"/>
    <xf numFmtId="49" fontId="3" fillId="0" borderId="5" xfId="0" applyNumberFormat="1" applyFont="1" applyFill="1" applyBorder="1" applyAlignment="1"/>
    <xf numFmtId="49" fontId="38" fillId="0" borderId="5" xfId="0" applyNumberFormat="1" applyFont="1" applyBorder="1" applyAlignment="1">
      <alignment wrapText="1"/>
    </xf>
    <xf numFmtId="0" fontId="38" fillId="0" borderId="5" xfId="0" applyFont="1" applyBorder="1" applyAlignment="1"/>
    <xf numFmtId="0" fontId="38" fillId="0" borderId="5" xfId="0" applyFont="1" applyBorder="1" applyAlignment="1">
      <alignment wrapText="1"/>
    </xf>
    <xf numFmtId="17" fontId="38" fillId="0" borderId="5" xfId="0" applyNumberFormat="1" applyFont="1" applyBorder="1" applyAlignment="1">
      <alignment horizontal="center"/>
    </xf>
    <xf numFmtId="0" fontId="38" fillId="0" borderId="5" xfId="0" applyFont="1" applyBorder="1" applyAlignment="1">
      <alignment horizontal="center"/>
    </xf>
    <xf numFmtId="169" fontId="38" fillId="0" borderId="5" xfId="0" applyNumberFormat="1" applyFont="1" applyBorder="1" applyAlignment="1"/>
    <xf numFmtId="49" fontId="38" fillId="0" borderId="5" xfId="0" applyNumberFormat="1" applyFont="1" applyBorder="1" applyAlignment="1"/>
    <xf numFmtId="0" fontId="83" fillId="0" borderId="5" xfId="6" applyFont="1" applyFill="1" applyBorder="1" applyAlignment="1">
      <alignment horizontal="center" vertical="center"/>
    </xf>
    <xf numFmtId="14" fontId="38" fillId="0" borderId="5" xfId="0" applyNumberFormat="1" applyFont="1" applyFill="1" applyBorder="1" applyAlignment="1">
      <alignment horizontal="center" vertical="center" wrapText="1"/>
    </xf>
    <xf numFmtId="49" fontId="3" fillId="0" borderId="23" xfId="0" applyNumberFormat="1" applyFont="1" applyBorder="1" applyAlignment="1">
      <alignment wrapText="1"/>
    </xf>
    <xf numFmtId="0" fontId="3" fillId="0" borderId="23" xfId="0" applyFont="1" applyBorder="1" applyAlignment="1"/>
    <xf numFmtId="0" fontId="38" fillId="0" borderId="23" xfId="0" applyFont="1" applyBorder="1" applyAlignment="1">
      <alignment wrapText="1"/>
    </xf>
    <xf numFmtId="17" fontId="3" fillId="0" borderId="23" xfId="0" applyNumberFormat="1" applyFont="1" applyBorder="1" applyAlignment="1">
      <alignment horizontal="center"/>
    </xf>
    <xf numFmtId="0" fontId="3" fillId="0" borderId="23" xfId="0" applyFont="1" applyBorder="1" applyAlignment="1">
      <alignment horizontal="center"/>
    </xf>
    <xf numFmtId="169" fontId="3" fillId="0" borderId="23" xfId="0" applyNumberFormat="1" applyFont="1" applyBorder="1" applyAlignment="1"/>
    <xf numFmtId="49" fontId="3" fillId="0" borderId="23" xfId="0" applyNumberFormat="1" applyFont="1" applyBorder="1" applyAlignment="1"/>
    <xf numFmtId="17" fontId="38" fillId="0" borderId="5" xfId="0" applyNumberFormat="1" applyFont="1" applyFill="1" applyBorder="1" applyAlignment="1">
      <alignment horizontal="center" vertical="center" wrapText="1"/>
    </xf>
    <xf numFmtId="0" fontId="38" fillId="14" borderId="5" xfId="0" applyFont="1" applyFill="1" applyBorder="1" applyAlignment="1">
      <alignment horizontal="center" vertical="center"/>
    </xf>
    <xf numFmtId="0" fontId="38" fillId="0" borderId="5" xfId="0" applyFont="1" applyFill="1" applyBorder="1" applyAlignment="1">
      <alignment vertical="center" wrapText="1"/>
    </xf>
    <xf numFmtId="169" fontId="3" fillId="0" borderId="5" xfId="11" applyNumberFormat="1" applyFont="1" applyFill="1" applyBorder="1" applyAlignment="1">
      <alignment horizontal="center" vertical="center" wrapText="1"/>
    </xf>
    <xf numFmtId="49" fontId="38" fillId="0" borderId="5" xfId="5" applyNumberFormat="1" applyFont="1" applyFill="1" applyBorder="1" applyAlignment="1">
      <alignment horizontal="center" vertical="center" wrapText="1"/>
    </xf>
    <xf numFmtId="15" fontId="38" fillId="0" borderId="5" xfId="0" applyNumberFormat="1" applyFont="1" applyFill="1" applyBorder="1" applyAlignment="1">
      <alignment horizontal="center" vertical="center" wrapText="1"/>
    </xf>
    <xf numFmtId="1" fontId="38" fillId="0" borderId="5" xfId="0" applyNumberFormat="1" applyFont="1" applyFill="1" applyBorder="1" applyAlignment="1">
      <alignment horizontal="center" vertical="center" wrapText="1"/>
    </xf>
    <xf numFmtId="0" fontId="38" fillId="0" borderId="23" xfId="0" applyFont="1" applyFill="1" applyBorder="1" applyAlignment="1">
      <alignment horizontal="center" vertical="center"/>
    </xf>
    <xf numFmtId="49" fontId="22" fillId="0" borderId="5" xfId="0" applyNumberFormat="1" applyFont="1" applyBorder="1" applyAlignment="1">
      <alignment wrapText="1"/>
    </xf>
    <xf numFmtId="0" fontId="3" fillId="14" borderId="23" xfId="0" applyFont="1" applyFill="1" applyBorder="1" applyAlignment="1">
      <alignment horizontal="center" wrapText="1"/>
    </xf>
    <xf numFmtId="0" fontId="22" fillId="0" borderId="5" xfId="0" applyFont="1" applyBorder="1" applyAlignment="1">
      <alignment wrapText="1"/>
    </xf>
    <xf numFmtId="17" fontId="38" fillId="0" borderId="23" xfId="0" applyNumberFormat="1" applyFont="1" applyFill="1" applyBorder="1" applyAlignment="1">
      <alignment horizontal="center" wrapText="1"/>
    </xf>
    <xf numFmtId="0" fontId="22" fillId="0" borderId="5" xfId="0" applyFont="1" applyBorder="1" applyAlignment="1">
      <alignment horizontal="center" wrapText="1"/>
    </xf>
    <xf numFmtId="169" fontId="22" fillId="0" borderId="5" xfId="0" applyNumberFormat="1" applyFont="1" applyBorder="1" applyAlignment="1">
      <alignment wrapText="1"/>
    </xf>
    <xf numFmtId="0" fontId="82" fillId="0" borderId="5" xfId="6" applyFont="1" applyFill="1" applyBorder="1" applyAlignment="1">
      <alignment horizontal="center"/>
    </xf>
    <xf numFmtId="15" fontId="22" fillId="0" borderId="5" xfId="0" applyNumberFormat="1" applyFont="1" applyBorder="1" applyAlignment="1">
      <alignment wrapText="1"/>
    </xf>
    <xf numFmtId="1" fontId="22" fillId="0" borderId="5" xfId="0" applyNumberFormat="1" applyFont="1" applyBorder="1" applyAlignment="1">
      <alignment wrapText="1"/>
    </xf>
    <xf numFmtId="0" fontId="15" fillId="0" borderId="5" xfId="0" applyFont="1" applyFill="1" applyBorder="1" applyAlignment="1">
      <alignment horizontal="center" wrapText="1"/>
    </xf>
    <xf numFmtId="49" fontId="38" fillId="14" borderId="23" xfId="5" applyNumberFormat="1" applyFont="1" applyFill="1" applyBorder="1" applyAlignment="1">
      <alignment horizontal="center" vertical="center" wrapText="1"/>
    </xf>
    <xf numFmtId="0" fontId="3" fillId="14" borderId="23" xfId="0" applyFont="1" applyFill="1" applyBorder="1" applyAlignment="1">
      <alignment horizontal="center" vertical="center" wrapText="1"/>
    </xf>
    <xf numFmtId="0" fontId="38" fillId="0" borderId="23" xfId="0" applyFont="1" applyFill="1" applyBorder="1" applyAlignment="1">
      <alignment horizontal="center" vertical="center" wrapText="1"/>
    </xf>
    <xf numFmtId="17" fontId="38" fillId="0" borderId="23" xfId="0" applyNumberFormat="1" applyFont="1" applyFill="1" applyBorder="1" applyAlignment="1">
      <alignment horizontal="center" vertical="center" wrapText="1"/>
    </xf>
    <xf numFmtId="169" fontId="3" fillId="0" borderId="23" xfId="11"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49" fontId="38" fillId="0" borderId="23" xfId="5" applyNumberFormat="1" applyFont="1" applyFill="1" applyBorder="1" applyAlignment="1">
      <alignment horizontal="center" vertical="center" wrapText="1"/>
    </xf>
    <xf numFmtId="0" fontId="38" fillId="14" borderId="23" xfId="0" applyFont="1" applyFill="1" applyBorder="1" applyAlignment="1">
      <alignment horizontal="center" vertical="center" wrapText="1"/>
    </xf>
    <xf numFmtId="15" fontId="38" fillId="0" borderId="23" xfId="0" applyNumberFormat="1" applyFont="1" applyFill="1" applyBorder="1" applyAlignment="1">
      <alignment horizontal="center" vertical="center" wrapText="1"/>
    </xf>
    <xf numFmtId="1" fontId="38" fillId="14" borderId="23" xfId="0" applyNumberFormat="1" applyFont="1" applyFill="1" applyBorder="1" applyAlignment="1">
      <alignment horizontal="center" vertical="center" wrapText="1"/>
    </xf>
    <xf numFmtId="0" fontId="84" fillId="14" borderId="23" xfId="0" applyFont="1" applyFill="1" applyBorder="1" applyAlignment="1">
      <alignment horizontal="center" vertical="center" wrapText="1"/>
    </xf>
    <xf numFmtId="17" fontId="38" fillId="0" borderId="23" xfId="0" applyNumberFormat="1" applyFont="1" applyFill="1" applyBorder="1" applyAlignment="1">
      <alignment horizontal="center" vertical="center"/>
    </xf>
    <xf numFmtId="0" fontId="38" fillId="0" borderId="23" xfId="0" applyFont="1" applyFill="1" applyBorder="1" applyAlignment="1">
      <alignment vertical="center"/>
    </xf>
    <xf numFmtId="169" fontId="3" fillId="0" borderId="23" xfId="0" applyNumberFormat="1" applyFont="1" applyFill="1" applyBorder="1" applyAlignment="1">
      <alignment horizontal="center" vertical="center"/>
    </xf>
    <xf numFmtId="0" fontId="3" fillId="0" borderId="23" xfId="0" applyFont="1" applyFill="1" applyBorder="1" applyAlignment="1">
      <alignment horizontal="center" vertical="center"/>
    </xf>
    <xf numFmtId="49" fontId="38" fillId="0" borderId="23" xfId="5" applyNumberFormat="1" applyFont="1" applyFill="1" applyBorder="1" applyAlignment="1">
      <alignment horizontal="center" vertical="center"/>
    </xf>
    <xf numFmtId="15" fontId="38" fillId="0" borderId="23" xfId="0" applyNumberFormat="1" applyFont="1" applyFill="1" applyBorder="1" applyAlignment="1">
      <alignment horizontal="center" vertical="center"/>
    </xf>
    <xf numFmtId="49" fontId="38" fillId="0" borderId="5" xfId="5" applyNumberFormat="1" applyFont="1" applyFill="1" applyBorder="1" applyAlignment="1">
      <alignment horizontal="center" vertical="center"/>
    </xf>
    <xf numFmtId="49" fontId="85" fillId="0" borderId="5" xfId="5" applyNumberFormat="1" applyFont="1" applyFill="1" applyBorder="1" applyAlignment="1">
      <alignment horizontal="center" vertical="center" wrapText="1"/>
    </xf>
    <xf numFmtId="0" fontId="85" fillId="0" borderId="5" xfId="0" applyFont="1" applyFill="1" applyBorder="1" applyAlignment="1">
      <alignment horizontal="center" vertical="center" wrapText="1"/>
    </xf>
    <xf numFmtId="17" fontId="85" fillId="0" borderId="5" xfId="0" applyNumberFormat="1" applyFont="1" applyFill="1" applyBorder="1" applyAlignment="1">
      <alignment horizontal="center" vertical="center" wrapText="1"/>
    </xf>
    <xf numFmtId="3" fontId="86" fillId="0" borderId="5" xfId="0" applyNumberFormat="1" applyFont="1" applyFill="1" applyBorder="1" applyAlignment="1">
      <alignment horizontal="right" vertical="center" wrapText="1"/>
    </xf>
    <xf numFmtId="0" fontId="86" fillId="0" borderId="5" xfId="0" applyFont="1" applyFill="1" applyBorder="1" applyAlignment="1">
      <alignment horizontal="center" vertical="center" wrapText="1"/>
    </xf>
    <xf numFmtId="0" fontId="87" fillId="0" borderId="5" xfId="6" applyFont="1" applyFill="1" applyBorder="1" applyAlignment="1">
      <alignment horizontal="center" vertical="center" wrapText="1"/>
    </xf>
    <xf numFmtId="0" fontId="86" fillId="14" borderId="5" xfId="0" applyFont="1" applyFill="1" applyBorder="1" applyAlignment="1">
      <alignment horizontal="center" vertical="center" wrapText="1"/>
    </xf>
    <xf numFmtId="0" fontId="85" fillId="14" borderId="5" xfId="0" applyFont="1" applyFill="1" applyBorder="1" applyAlignment="1">
      <alignment horizontal="center" vertical="center" wrapText="1"/>
    </xf>
    <xf numFmtId="0" fontId="88" fillId="0" borderId="5" xfId="0" applyFont="1" applyFill="1" applyBorder="1" applyAlignment="1">
      <alignment vertical="center" wrapText="1"/>
    </xf>
    <xf numFmtId="0" fontId="86" fillId="27" borderId="5" xfId="0" applyFont="1" applyFill="1" applyBorder="1" applyAlignment="1">
      <alignment horizontal="center" vertical="center" wrapText="1"/>
    </xf>
    <xf numFmtId="0" fontId="85" fillId="27" borderId="5" xfId="0" applyFont="1" applyFill="1" applyBorder="1" applyAlignment="1">
      <alignment horizontal="center" vertical="center" wrapText="1"/>
    </xf>
    <xf numFmtId="17" fontId="85" fillId="14" borderId="5" xfId="0" applyNumberFormat="1" applyFont="1" applyFill="1" applyBorder="1" applyAlignment="1">
      <alignment horizontal="center" vertical="center" wrapText="1"/>
    </xf>
    <xf numFmtId="15" fontId="85" fillId="0" borderId="5" xfId="0" applyNumberFormat="1" applyFont="1" applyFill="1" applyBorder="1" applyAlignment="1">
      <alignment horizontal="center" vertical="center" wrapText="1"/>
    </xf>
    <xf numFmtId="0" fontId="88" fillId="14" borderId="5" xfId="0" applyFont="1" applyFill="1" applyBorder="1" applyAlignment="1">
      <alignment vertical="center" wrapText="1"/>
    </xf>
    <xf numFmtId="0" fontId="1" fillId="0" borderId="5" xfId="0" applyFont="1" applyBorder="1" applyAlignment="1">
      <alignment horizontal="justify" vertical="center" wrapText="1"/>
    </xf>
    <xf numFmtId="49" fontId="85" fillId="14" borderId="5" xfId="5" applyNumberFormat="1" applyFont="1" applyFill="1" applyBorder="1" applyAlignment="1">
      <alignment horizontal="center" vertical="center" wrapText="1"/>
    </xf>
    <xf numFmtId="0" fontId="85" fillId="14" borderId="5" xfId="0" applyFont="1" applyFill="1" applyBorder="1" applyAlignment="1">
      <alignment horizontal="left" vertical="center" wrapText="1"/>
    </xf>
    <xf numFmtId="0" fontId="89" fillId="14" borderId="5" xfId="6" applyFont="1" applyFill="1" applyBorder="1" applyAlignment="1">
      <alignment horizontal="center" vertical="center" wrapText="1"/>
    </xf>
    <xf numFmtId="15" fontId="85" fillId="14" borderId="5" xfId="0" applyNumberFormat="1" applyFont="1" applyFill="1" applyBorder="1" applyAlignment="1">
      <alignment horizontal="center" vertical="center" wrapText="1"/>
    </xf>
    <xf numFmtId="0" fontId="12" fillId="14" borderId="5" xfId="0" applyFont="1" applyFill="1" applyBorder="1" applyAlignment="1">
      <alignment horizontal="left" vertical="center" wrapText="1"/>
    </xf>
    <xf numFmtId="1" fontId="85" fillId="14" borderId="5" xfId="0" applyNumberFormat="1" applyFont="1" applyFill="1" applyBorder="1" applyAlignment="1">
      <alignment horizontal="center" vertical="center" wrapText="1"/>
    </xf>
    <xf numFmtId="3" fontId="85" fillId="0" borderId="5" xfId="0" applyNumberFormat="1" applyFont="1" applyFill="1" applyBorder="1" applyAlignment="1">
      <alignment horizontal="right" vertical="center" wrapText="1"/>
    </xf>
    <xf numFmtId="3" fontId="12" fillId="14" borderId="5" xfId="0" applyNumberFormat="1" applyFont="1" applyFill="1" applyBorder="1" applyAlignment="1">
      <alignment horizontal="right" vertical="center" wrapText="1"/>
    </xf>
    <xf numFmtId="0" fontId="90" fillId="14" borderId="5" xfId="6" applyFont="1" applyFill="1" applyBorder="1" applyAlignment="1">
      <alignment horizontal="center" vertical="center" wrapText="1"/>
    </xf>
    <xf numFmtId="0" fontId="85" fillId="14" borderId="5" xfId="0" applyFont="1" applyFill="1" applyBorder="1" applyAlignment="1">
      <alignment vertical="center" wrapText="1"/>
    </xf>
    <xf numFmtId="0" fontId="91" fillId="0" borderId="14" xfId="0" applyFont="1" applyFill="1" applyBorder="1" applyAlignment="1">
      <alignment horizontal="left" vertical="center" wrapText="1"/>
    </xf>
    <xf numFmtId="0" fontId="19" fillId="14" borderId="5" xfId="6" applyFill="1" applyBorder="1" applyAlignment="1">
      <alignment horizontal="center" vertical="center" wrapText="1"/>
    </xf>
    <xf numFmtId="3" fontId="0" fillId="0" borderId="5" xfId="0" applyNumberFormat="1" applyFont="1" applyFill="1" applyBorder="1" applyAlignment="1">
      <alignment horizontal="right" vertical="center" wrapText="1"/>
    </xf>
    <xf numFmtId="0" fontId="92" fillId="0" borderId="0" xfId="15" applyFont="1" applyFill="1" applyAlignment="1">
      <alignment horizontal="center" vertical="center"/>
    </xf>
    <xf numFmtId="168" fontId="0" fillId="0" borderId="5" xfId="9" applyNumberFormat="1" applyFont="1" applyFill="1" applyBorder="1" applyAlignment="1">
      <alignment horizontal="right" vertical="center"/>
    </xf>
    <xf numFmtId="3" fontId="86" fillId="0" borderId="5" xfId="0" applyNumberFormat="1" applyFont="1" applyFill="1" applyBorder="1" applyAlignment="1">
      <alignment horizontal="center" vertical="center" wrapText="1"/>
    </xf>
    <xf numFmtId="3" fontId="93" fillId="0" borderId="5" xfId="0" applyNumberFormat="1" applyFont="1" applyFill="1" applyBorder="1" applyAlignment="1">
      <alignment horizontal="center" vertical="center" wrapText="1"/>
    </xf>
    <xf numFmtId="0" fontId="89" fillId="0" borderId="5" xfId="6" applyFont="1" applyFill="1" applyBorder="1" applyAlignment="1">
      <alignment horizontal="center" vertical="center" wrapText="1"/>
    </xf>
    <xf numFmtId="0" fontId="94" fillId="0" borderId="5" xfId="0" applyFont="1" applyFill="1" applyBorder="1" applyAlignment="1">
      <alignment horizontal="left" vertical="center"/>
    </xf>
    <xf numFmtId="0" fontId="17" fillId="0" borderId="35" xfId="0" applyFont="1" applyFill="1" applyBorder="1" applyAlignment="1">
      <alignment horizontal="center" vertical="center" wrapText="1"/>
    </xf>
    <xf numFmtId="17" fontId="17" fillId="0" borderId="35" xfId="0" applyNumberFormat="1" applyFont="1" applyFill="1" applyBorder="1" applyAlignment="1">
      <alignment horizontal="center" vertical="center" wrapText="1"/>
    </xf>
    <xf numFmtId="3" fontId="17" fillId="0" borderId="35" xfId="0" applyNumberFormat="1" applyFont="1" applyFill="1" applyBorder="1" applyAlignment="1">
      <alignment horizontal="right" vertical="center" wrapText="1"/>
    </xf>
    <xf numFmtId="0" fontId="38" fillId="0" borderId="35" xfId="0" applyFont="1" applyFill="1" applyBorder="1" applyAlignment="1">
      <alignment horizontal="center" vertical="center" wrapText="1"/>
    </xf>
    <xf numFmtId="0" fontId="15" fillId="0" borderId="35" xfId="0" applyFont="1" applyFill="1" applyBorder="1" applyAlignment="1">
      <alignment horizontal="center" vertical="center" wrapText="1"/>
    </xf>
    <xf numFmtId="15" fontId="15" fillId="0" borderId="35" xfId="0" applyNumberFormat="1" applyFont="1" applyFill="1" applyBorder="1" applyAlignment="1">
      <alignment horizontal="center" vertical="center" wrapText="1"/>
    </xf>
    <xf numFmtId="1" fontId="15" fillId="0" borderId="35" xfId="0" applyNumberFormat="1" applyFont="1" applyFill="1" applyBorder="1" applyAlignment="1">
      <alignment horizontal="center" vertical="center" wrapText="1"/>
    </xf>
    <xf numFmtId="0" fontId="85" fillId="0" borderId="36" xfId="0" applyFont="1" applyFill="1" applyBorder="1" applyAlignment="1">
      <alignment horizontal="center" vertical="center" wrapText="1"/>
    </xf>
    <xf numFmtId="0" fontId="85" fillId="0" borderId="36" xfId="0" applyFont="1" applyFill="1" applyBorder="1" applyAlignment="1">
      <alignment vertical="center" wrapText="1"/>
    </xf>
    <xf numFmtId="3" fontId="86" fillId="14" borderId="5" xfId="0" applyNumberFormat="1" applyFont="1" applyFill="1" applyBorder="1" applyAlignment="1">
      <alignment horizontal="right" vertical="center" wrapText="1"/>
    </xf>
    <xf numFmtId="0" fontId="86" fillId="14" borderId="5" xfId="0" applyFont="1" applyFill="1" applyBorder="1" applyAlignment="1">
      <alignment horizontal="left" vertical="center" wrapText="1"/>
    </xf>
    <xf numFmtId="0" fontId="0" fillId="0" borderId="5" xfId="0" applyBorder="1" applyAlignment="1">
      <alignment vertical="center" wrapText="1"/>
    </xf>
    <xf numFmtId="41" fontId="0" fillId="0" borderId="5" xfId="1" applyFont="1" applyBorder="1" applyAlignment="1">
      <alignment horizontal="right" vertical="center"/>
    </xf>
    <xf numFmtId="0" fontId="0" fillId="0" borderId="23" xfId="0" applyBorder="1" applyAlignment="1">
      <alignment horizontal="left" vertical="center" wrapText="1"/>
    </xf>
    <xf numFmtId="49" fontId="29" fillId="29" borderId="5" xfId="5" applyNumberFormat="1" applyFont="1" applyFill="1" applyBorder="1" applyAlignment="1">
      <alignment horizontal="center" vertical="center" wrapText="1"/>
    </xf>
    <xf numFmtId="0" fontId="29" fillId="29" borderId="5" xfId="0" applyFont="1" applyFill="1" applyBorder="1" applyAlignment="1">
      <alignment horizontal="center" vertical="center" wrapText="1"/>
    </xf>
    <xf numFmtId="17" fontId="29" fillId="29" borderId="5" xfId="0" applyNumberFormat="1" applyFont="1" applyFill="1" applyBorder="1" applyAlignment="1">
      <alignment horizontal="left" vertical="center" wrapText="1"/>
    </xf>
    <xf numFmtId="17" fontId="29" fillId="29" borderId="5" xfId="0" applyNumberFormat="1" applyFont="1" applyFill="1" applyBorder="1" applyAlignment="1">
      <alignment horizontal="center" vertical="center" wrapText="1"/>
    </xf>
    <xf numFmtId="172" fontId="29" fillId="29" borderId="5" xfId="9" applyNumberFormat="1" applyFont="1" applyFill="1" applyBorder="1" applyAlignment="1">
      <alignment horizontal="right" vertical="center" wrapText="1"/>
    </xf>
    <xf numFmtId="0" fontId="95" fillId="29" borderId="5" xfId="6" applyFont="1" applyFill="1" applyBorder="1" applyAlignment="1">
      <alignment horizontal="center" vertical="center" wrapText="1"/>
    </xf>
    <xf numFmtId="15" fontId="29" fillId="29" borderId="5" xfId="0" applyNumberFormat="1" applyFont="1" applyFill="1" applyBorder="1" applyAlignment="1">
      <alignment horizontal="center" vertical="center" wrapText="1"/>
    </xf>
    <xf numFmtId="1" fontId="29" fillId="29" borderId="5" xfId="0" applyNumberFormat="1" applyFont="1" applyFill="1" applyBorder="1" applyAlignment="1">
      <alignment horizontal="center" vertical="center" wrapText="1"/>
    </xf>
    <xf numFmtId="0" fontId="19" fillId="29" borderId="5" xfId="6" applyFill="1" applyBorder="1" applyAlignment="1">
      <alignment horizontal="center" vertical="center" wrapText="1"/>
    </xf>
    <xf numFmtId="1" fontId="95" fillId="29" borderId="5" xfId="6" applyNumberFormat="1" applyFont="1" applyFill="1" applyBorder="1" applyAlignment="1">
      <alignment horizontal="center" vertical="center" wrapText="1"/>
    </xf>
    <xf numFmtId="1" fontId="29" fillId="29" borderId="5" xfId="3" applyNumberFormat="1" applyFont="1" applyFill="1" applyBorder="1" applyAlignment="1">
      <alignment horizontal="center" vertical="center" wrapText="1"/>
    </xf>
    <xf numFmtId="15" fontId="29" fillId="29" borderId="5" xfId="3" applyNumberFormat="1" applyFont="1" applyFill="1" applyBorder="1" applyAlignment="1">
      <alignment horizontal="center" vertical="center" wrapText="1"/>
    </xf>
    <xf numFmtId="0" fontId="29" fillId="29" borderId="5" xfId="3" applyFont="1" applyFill="1" applyBorder="1" applyAlignment="1">
      <alignment horizontal="center" vertical="center" wrapText="1"/>
    </xf>
    <xf numFmtId="172" fontId="29" fillId="29" borderId="5" xfId="11" applyNumberFormat="1" applyFont="1" applyFill="1" applyBorder="1" applyAlignment="1">
      <alignment horizontal="right" vertical="center" wrapText="1"/>
    </xf>
    <xf numFmtId="0" fontId="95" fillId="29" borderId="5" xfId="6" applyFont="1" applyFill="1" applyBorder="1" applyAlignment="1">
      <alignment horizontal="justify" vertical="center" wrapText="1"/>
    </xf>
    <xf numFmtId="0" fontId="29" fillId="29" borderId="5" xfId="0" applyFont="1" applyFill="1" applyBorder="1" applyAlignment="1">
      <alignment horizontal="center" vertical="center"/>
    </xf>
    <xf numFmtId="0" fontId="8" fillId="29" borderId="5" xfId="4" applyFont="1" applyFill="1" applyBorder="1" applyAlignment="1">
      <alignment horizontal="center" vertical="center" wrapText="1"/>
    </xf>
    <xf numFmtId="0" fontId="96" fillId="29" borderId="5" xfId="6" applyFont="1" applyFill="1" applyBorder="1" applyAlignment="1">
      <alignment horizontal="center" vertical="center" wrapText="1"/>
    </xf>
    <xf numFmtId="0" fontId="29" fillId="29" borderId="5" xfId="0" applyFont="1" applyFill="1" applyBorder="1" applyAlignment="1">
      <alignment horizontal="left" vertical="center" wrapText="1"/>
    </xf>
    <xf numFmtId="0" fontId="29" fillId="0" borderId="5" xfId="0" applyFont="1" applyFill="1" applyBorder="1" applyAlignment="1">
      <alignment horizontal="center" vertical="center" wrapText="1"/>
    </xf>
    <xf numFmtId="49" fontId="29" fillId="40" borderId="5" xfId="5" applyNumberFormat="1" applyFont="1" applyFill="1" applyBorder="1" applyAlignment="1">
      <alignment horizontal="center" vertical="center" wrapText="1"/>
    </xf>
    <xf numFmtId="0" fontId="29" fillId="40" borderId="5" xfId="0" applyFont="1" applyFill="1" applyBorder="1" applyAlignment="1">
      <alignment horizontal="center" vertical="center"/>
    </xf>
    <xf numFmtId="0" fontId="29" fillId="40" borderId="5" xfId="0" applyFont="1" applyFill="1" applyBorder="1" applyAlignment="1">
      <alignment horizontal="left" vertical="center" wrapText="1"/>
    </xf>
    <xf numFmtId="17" fontId="29" fillId="40" borderId="5" xfId="0" applyNumberFormat="1" applyFont="1" applyFill="1" applyBorder="1" applyAlignment="1">
      <alignment horizontal="center" vertical="center" wrapText="1"/>
    </xf>
    <xf numFmtId="0" fontId="29" fillId="40" borderId="5" xfId="0" applyFont="1" applyFill="1" applyBorder="1" applyAlignment="1">
      <alignment horizontal="center" vertical="center" wrapText="1"/>
    </xf>
    <xf numFmtId="172" fontId="29" fillId="40" borderId="5" xfId="11" applyNumberFormat="1" applyFont="1" applyFill="1" applyBorder="1" applyAlignment="1">
      <alignment horizontal="right" vertical="center" wrapText="1"/>
    </xf>
    <xf numFmtId="0" fontId="95" fillId="40" borderId="5" xfId="6" applyFont="1" applyFill="1" applyBorder="1" applyAlignment="1">
      <alignment horizontal="center" vertical="center" wrapText="1"/>
    </xf>
    <xf numFmtId="15" fontId="29" fillId="40" borderId="5" xfId="0" applyNumberFormat="1" applyFont="1" applyFill="1" applyBorder="1" applyAlignment="1">
      <alignment horizontal="center" vertical="center" wrapText="1"/>
    </xf>
    <xf numFmtId="1" fontId="29" fillId="40" borderId="5" xfId="0" applyNumberFormat="1" applyFont="1" applyFill="1" applyBorder="1" applyAlignment="1">
      <alignment horizontal="center" vertical="center" wrapText="1"/>
    </xf>
    <xf numFmtId="9" fontId="29" fillId="40" borderId="5" xfId="2" applyNumberFormat="1" applyFont="1" applyFill="1" applyBorder="1" applyAlignment="1">
      <alignment horizontal="center" vertical="center" wrapText="1"/>
    </xf>
    <xf numFmtId="172" fontId="29" fillId="40" borderId="5" xfId="0" applyNumberFormat="1" applyFont="1" applyFill="1" applyBorder="1" applyAlignment="1">
      <alignment horizontal="right" vertical="center" wrapText="1"/>
    </xf>
    <xf numFmtId="0" fontId="29" fillId="40" borderId="5" xfId="0" applyFont="1" applyFill="1" applyBorder="1" applyAlignment="1">
      <alignment horizontal="justify" vertical="center" wrapText="1"/>
    </xf>
    <xf numFmtId="172" fontId="29" fillId="40" borderId="5" xfId="9" applyNumberFormat="1" applyFont="1" applyFill="1" applyBorder="1" applyAlignment="1">
      <alignment horizontal="right" vertical="center" wrapText="1"/>
    </xf>
    <xf numFmtId="168" fontId="29" fillId="40" borderId="5" xfId="9" applyNumberFormat="1" applyFont="1" applyFill="1" applyBorder="1"/>
    <xf numFmtId="0" fontId="29" fillId="40" borderId="5" xfId="0" applyFont="1" applyFill="1" applyBorder="1"/>
    <xf numFmtId="0" fontId="96" fillId="40" borderId="5" xfId="6" applyFont="1" applyFill="1" applyBorder="1" applyAlignment="1">
      <alignment vertical="center"/>
    </xf>
    <xf numFmtId="172" fontId="29" fillId="40" borderId="5" xfId="9" applyNumberFormat="1" applyFont="1" applyFill="1" applyBorder="1" applyAlignment="1">
      <alignment horizontal="center" vertical="center" wrapText="1"/>
    </xf>
    <xf numFmtId="168" fontId="29" fillId="40" borderId="5" xfId="9" applyNumberFormat="1" applyFont="1" applyFill="1" applyBorder="1" applyAlignment="1">
      <alignment horizontal="center" vertical="center" wrapText="1"/>
    </xf>
    <xf numFmtId="0" fontId="95" fillId="40" borderId="5" xfId="6" applyFont="1" applyFill="1" applyBorder="1" applyAlignment="1">
      <alignment horizontal="center" vertical="center"/>
    </xf>
    <xf numFmtId="49" fontId="29" fillId="40" borderId="5" xfId="5" applyNumberFormat="1" applyFont="1" applyFill="1" applyBorder="1" applyAlignment="1">
      <alignment horizontal="justify" vertical="center" wrapText="1"/>
    </xf>
    <xf numFmtId="0" fontId="95" fillId="40" borderId="5" xfId="6" applyFont="1" applyFill="1" applyBorder="1" applyAlignment="1">
      <alignment horizontal="justify" vertical="center" wrapText="1"/>
    </xf>
    <xf numFmtId="1" fontId="29" fillId="40" borderId="5" xfId="3" applyNumberFormat="1" applyFont="1" applyFill="1" applyBorder="1" applyAlignment="1">
      <alignment horizontal="center" vertical="center" wrapText="1"/>
    </xf>
    <xf numFmtId="49" fontId="29" fillId="40" borderId="5" xfId="5" applyNumberFormat="1" applyFont="1" applyFill="1" applyBorder="1" applyAlignment="1">
      <alignment vertical="center" wrapText="1"/>
    </xf>
    <xf numFmtId="0" fontId="29" fillId="40" borderId="5" xfId="0" applyFont="1" applyFill="1" applyBorder="1" applyAlignment="1">
      <alignment vertical="center" wrapText="1"/>
    </xf>
    <xf numFmtId="172" fontId="29" fillId="40" borderId="5" xfId="11" applyNumberFormat="1" applyFont="1" applyFill="1" applyBorder="1" applyAlignment="1">
      <alignment vertical="center" wrapText="1"/>
    </xf>
    <xf numFmtId="0" fontId="19" fillId="40" borderId="5" xfId="6" applyFill="1" applyBorder="1" applyAlignment="1">
      <alignment vertical="center" wrapText="1"/>
    </xf>
    <xf numFmtId="0" fontId="95" fillId="40" borderId="0" xfId="6" applyFont="1" applyFill="1" applyAlignment="1">
      <alignment vertical="center"/>
    </xf>
    <xf numFmtId="15" fontId="29" fillId="40" borderId="5" xfId="0" applyNumberFormat="1" applyFont="1" applyFill="1" applyBorder="1" applyAlignment="1">
      <alignment vertical="center" wrapText="1"/>
    </xf>
    <xf numFmtId="0" fontId="27" fillId="40" borderId="29" xfId="0" applyFont="1" applyFill="1" applyBorder="1" applyAlignment="1">
      <alignment horizontal="center" vertical="center" wrapText="1"/>
    </xf>
    <xf numFmtId="0" fontId="29" fillId="40" borderId="5" xfId="0" applyNumberFormat="1" applyFont="1" applyFill="1" applyBorder="1" applyAlignment="1">
      <alignment horizontal="left" vertical="center" wrapText="1"/>
    </xf>
    <xf numFmtId="0" fontId="29" fillId="40" borderId="5" xfId="3" applyFont="1" applyFill="1" applyBorder="1" applyAlignment="1">
      <alignment horizontal="center" vertical="center" wrapText="1"/>
    </xf>
    <xf numFmtId="15" fontId="29" fillId="40" borderId="5" xfId="3" applyNumberFormat="1" applyFont="1" applyFill="1" applyBorder="1" applyAlignment="1">
      <alignment horizontal="center" vertical="center" wrapText="1"/>
    </xf>
    <xf numFmtId="9" fontId="29" fillId="40" borderId="5" xfId="3" applyNumberFormat="1" applyFont="1" applyFill="1" applyBorder="1" applyAlignment="1">
      <alignment horizontal="center" vertical="center" wrapText="1"/>
    </xf>
    <xf numFmtId="0" fontId="97" fillId="40" borderId="5" xfId="6" applyFont="1" applyFill="1" applyBorder="1" applyAlignment="1">
      <alignment horizontal="center" vertical="center" wrapText="1"/>
    </xf>
    <xf numFmtId="0" fontId="27" fillId="40" borderId="5" xfId="0" applyFont="1" applyFill="1" applyBorder="1" applyAlignment="1">
      <alignment horizontal="center" vertical="center" wrapText="1"/>
    </xf>
    <xf numFmtId="0" fontId="8" fillId="40" borderId="5" xfId="4" applyFont="1" applyFill="1" applyBorder="1" applyAlignment="1">
      <alignment horizontal="center" vertical="center" wrapText="1"/>
    </xf>
    <xf numFmtId="0" fontId="96" fillId="40" borderId="0" xfId="6" applyFont="1" applyFill="1" applyAlignment="1">
      <alignment horizontal="center" vertical="center"/>
    </xf>
    <xf numFmtId="0" fontId="29" fillId="5" borderId="5" xfId="0" applyFont="1" applyFill="1" applyBorder="1" applyAlignment="1">
      <alignment horizontal="center" vertical="center" wrapText="1"/>
    </xf>
    <xf numFmtId="172" fontId="29" fillId="5" borderId="5" xfId="9" applyNumberFormat="1" applyFont="1" applyFill="1" applyBorder="1" applyAlignment="1">
      <alignment horizontal="right" vertical="center" wrapText="1"/>
    </xf>
    <xf numFmtId="0" fontId="29" fillId="40" borderId="5" xfId="0" applyFont="1" applyFill="1" applyBorder="1" applyAlignment="1">
      <alignment vertical="center"/>
    </xf>
    <xf numFmtId="49" fontId="29" fillId="5" borderId="5" xfId="5" applyNumberFormat="1" applyFont="1" applyFill="1" applyBorder="1" applyAlignment="1">
      <alignment horizontal="center" vertical="center" wrapText="1"/>
    </xf>
    <xf numFmtId="0" fontId="29" fillId="5" borderId="5" xfId="0" applyFont="1" applyFill="1" applyBorder="1" applyAlignment="1">
      <alignment horizontal="center" vertical="center"/>
    </xf>
    <xf numFmtId="0" fontId="29" fillId="5" borderId="5" xfId="0" applyFont="1" applyFill="1" applyBorder="1" applyAlignment="1">
      <alignment horizontal="left" vertical="center" wrapText="1"/>
    </xf>
    <xf numFmtId="17" fontId="29" fillId="5" borderId="5" xfId="0" applyNumberFormat="1" applyFont="1" applyFill="1" applyBorder="1" applyAlignment="1">
      <alignment horizontal="center" vertical="center" wrapText="1"/>
    </xf>
    <xf numFmtId="0" fontId="95" fillId="5" borderId="5" xfId="6" applyFont="1" applyFill="1" applyBorder="1" applyAlignment="1">
      <alignment horizontal="center" vertical="center" wrapText="1"/>
    </xf>
    <xf numFmtId="15" fontId="29" fillId="5" borderId="5" xfId="0" applyNumberFormat="1" applyFont="1" applyFill="1" applyBorder="1" applyAlignment="1">
      <alignment horizontal="center" vertical="center" wrapText="1"/>
    </xf>
    <xf numFmtId="172" fontId="29" fillId="5" borderId="5" xfId="11" applyNumberFormat="1" applyFont="1" applyFill="1" applyBorder="1" applyAlignment="1">
      <alignment horizontal="right" vertical="center" wrapText="1"/>
    </xf>
    <xf numFmtId="0" fontId="29" fillId="41" borderId="5" xfId="0" applyFont="1" applyFill="1" applyBorder="1" applyAlignment="1">
      <alignment horizontal="center" vertical="center" wrapText="1"/>
    </xf>
    <xf numFmtId="0" fontId="96" fillId="5" borderId="5" xfId="6" applyFont="1" applyFill="1" applyBorder="1" applyAlignment="1">
      <alignment horizontal="center" vertical="center" wrapText="1"/>
    </xf>
    <xf numFmtId="0" fontId="29" fillId="5" borderId="5" xfId="3" applyFont="1" applyFill="1" applyBorder="1" applyAlignment="1">
      <alignment horizontal="center" vertical="center" wrapText="1"/>
    </xf>
    <xf numFmtId="172" fontId="27" fillId="5" borderId="5" xfId="9" applyNumberFormat="1" applyFont="1" applyFill="1" applyBorder="1" applyAlignment="1">
      <alignment horizontal="center" vertical="center" wrapText="1"/>
    </xf>
    <xf numFmtId="0" fontId="27" fillId="5" borderId="5" xfId="0" applyFont="1" applyFill="1" applyBorder="1" applyAlignment="1">
      <alignment horizontal="center" vertical="center" wrapText="1"/>
    </xf>
    <xf numFmtId="15" fontId="27" fillId="5" borderId="5" xfId="0" applyNumberFormat="1" applyFont="1" applyFill="1" applyBorder="1" applyAlignment="1">
      <alignment horizontal="center" vertical="center" wrapText="1"/>
    </xf>
    <xf numFmtId="49" fontId="29" fillId="41" borderId="5" xfId="5" applyNumberFormat="1" applyFont="1" applyFill="1" applyBorder="1" applyAlignment="1">
      <alignment horizontal="center" vertical="center" wrapText="1"/>
    </xf>
    <xf numFmtId="0" fontId="29" fillId="41" borderId="5" xfId="0" applyFont="1" applyFill="1" applyBorder="1" applyAlignment="1">
      <alignment horizontal="center" vertical="center"/>
    </xf>
    <xf numFmtId="17" fontId="29" fillId="41" borderId="5" xfId="0" applyNumberFormat="1" applyFont="1" applyFill="1" applyBorder="1" applyAlignment="1">
      <alignment horizontal="left" vertical="center" wrapText="1"/>
    </xf>
    <xf numFmtId="17" fontId="29" fillId="41" borderId="5" xfId="0" applyNumberFormat="1" applyFont="1" applyFill="1" applyBorder="1" applyAlignment="1">
      <alignment horizontal="center" vertical="center" wrapText="1"/>
    </xf>
    <xf numFmtId="172" fontId="29" fillId="41" borderId="5" xfId="9" applyNumberFormat="1" applyFont="1" applyFill="1" applyBorder="1" applyAlignment="1">
      <alignment horizontal="right" vertical="center" wrapText="1"/>
    </xf>
    <xf numFmtId="0" fontId="95" fillId="41" borderId="5" xfId="6" applyFont="1" applyFill="1" applyBorder="1" applyAlignment="1">
      <alignment horizontal="center" vertical="center" wrapText="1"/>
    </xf>
    <xf numFmtId="15" fontId="29" fillId="41" borderId="5" xfId="0" applyNumberFormat="1" applyFont="1" applyFill="1" applyBorder="1" applyAlignment="1">
      <alignment horizontal="center" vertical="center" wrapText="1"/>
    </xf>
    <xf numFmtId="0" fontId="29" fillId="41" borderId="5" xfId="0" applyFont="1" applyFill="1" applyBorder="1" applyAlignment="1">
      <alignment horizontal="left" vertical="center" wrapText="1"/>
    </xf>
    <xf numFmtId="0" fontId="29" fillId="41" borderId="5" xfId="0" applyFont="1" applyFill="1" applyBorder="1" applyAlignment="1">
      <alignment horizontal="justify" vertical="center" wrapText="1"/>
    </xf>
    <xf numFmtId="172" fontId="43" fillId="0" borderId="5" xfId="9" applyNumberFormat="1" applyFont="1" applyFill="1" applyBorder="1" applyAlignment="1">
      <alignment horizontal="right" vertical="center" wrapText="1"/>
    </xf>
    <xf numFmtId="0" fontId="43" fillId="0" borderId="5" xfId="0" applyFont="1" applyFill="1" applyBorder="1" applyAlignment="1">
      <alignment horizontal="center" vertical="center" wrapText="1"/>
    </xf>
    <xf numFmtId="0" fontId="43" fillId="0" borderId="5" xfId="0" applyFont="1" applyFill="1" applyBorder="1"/>
    <xf numFmtId="0" fontId="29" fillId="41" borderId="5" xfId="0" applyFont="1" applyFill="1" applyBorder="1"/>
    <xf numFmtId="0" fontId="29" fillId="41" borderId="5" xfId="0" applyFont="1" applyFill="1" applyBorder="1" applyAlignment="1">
      <alignment vertical="center"/>
    </xf>
    <xf numFmtId="0" fontId="19" fillId="41" borderId="5" xfId="6" applyFill="1" applyBorder="1" applyAlignment="1">
      <alignment horizontal="center" vertical="center" wrapText="1"/>
    </xf>
    <xf numFmtId="1" fontId="29" fillId="41" borderId="5" xfId="0" applyNumberFormat="1" applyFont="1" applyFill="1" applyBorder="1" applyAlignment="1">
      <alignment horizontal="center" vertical="center" wrapText="1"/>
    </xf>
    <xf numFmtId="49" fontId="29" fillId="0" borderId="5" xfId="5" applyNumberFormat="1" applyFont="1" applyFill="1" applyBorder="1" applyAlignment="1">
      <alignment horizontal="center" vertical="center" wrapText="1"/>
    </xf>
    <xf numFmtId="0" fontId="29" fillId="0" borderId="5" xfId="0" applyFont="1" applyFill="1" applyBorder="1" applyAlignment="1">
      <alignment horizontal="left" vertical="center" wrapText="1"/>
    </xf>
    <xf numFmtId="173" fontId="43" fillId="0" borderId="5" xfId="3" applyNumberFormat="1" applyFont="1" applyFill="1" applyBorder="1" applyAlignment="1">
      <alignment horizontal="center" vertical="center" wrapText="1"/>
    </xf>
    <xf numFmtId="0" fontId="43" fillId="0" borderId="5" xfId="3" applyFont="1" applyFill="1" applyBorder="1" applyAlignment="1">
      <alignment horizontal="center" vertical="center" wrapText="1"/>
    </xf>
    <xf numFmtId="0" fontId="98" fillId="0" borderId="5" xfId="6" applyFont="1" applyFill="1" applyBorder="1" applyAlignment="1">
      <alignment horizontal="center" vertical="center" wrapText="1"/>
    </xf>
    <xf numFmtId="0" fontId="29" fillId="0" borderId="5" xfId="0" applyFont="1" applyFill="1" applyBorder="1"/>
    <xf numFmtId="1" fontId="43" fillId="0" borderId="5" xfId="0" applyNumberFormat="1" applyFont="1" applyFill="1" applyBorder="1" applyAlignment="1">
      <alignment horizontal="center" vertical="center" wrapText="1"/>
    </xf>
    <xf numFmtId="14" fontId="43" fillId="0" borderId="5" xfId="0" applyNumberFormat="1" applyFont="1" applyFill="1" applyBorder="1" applyAlignment="1">
      <alignment horizontal="center" vertical="center" wrapText="1"/>
    </xf>
    <xf numFmtId="49" fontId="43" fillId="0" borderId="5" xfId="5" applyNumberFormat="1" applyFont="1" applyFill="1" applyBorder="1" applyAlignment="1">
      <alignment horizontal="center" vertical="center" wrapText="1"/>
    </xf>
    <xf numFmtId="0" fontId="43" fillId="0" borderId="5" xfId="0" applyFont="1" applyFill="1" applyBorder="1" applyAlignment="1">
      <alignment horizontal="center" vertical="center"/>
    </xf>
    <xf numFmtId="0" fontId="43" fillId="0" borderId="5" xfId="0" applyFont="1" applyFill="1" applyBorder="1" applyAlignment="1">
      <alignment horizontal="left" vertical="center" wrapText="1"/>
    </xf>
    <xf numFmtId="17" fontId="43" fillId="0" borderId="5" xfId="0" applyNumberFormat="1" applyFont="1" applyFill="1" applyBorder="1" applyAlignment="1">
      <alignment horizontal="center" vertical="center" wrapText="1"/>
    </xf>
    <xf numFmtId="15" fontId="43" fillId="0" borderId="5" xfId="0" applyNumberFormat="1" applyFont="1" applyFill="1" applyBorder="1" applyAlignment="1">
      <alignment horizontal="center" vertical="center" wrapText="1"/>
    </xf>
    <xf numFmtId="9" fontId="43" fillId="0" borderId="5" xfId="2" applyNumberFormat="1" applyFont="1" applyFill="1" applyBorder="1" applyAlignment="1">
      <alignment horizontal="center" vertical="center" wrapText="1"/>
    </xf>
    <xf numFmtId="172" fontId="43" fillId="0" borderId="5" xfId="11" applyNumberFormat="1" applyFont="1" applyFill="1" applyBorder="1" applyAlignment="1">
      <alignment horizontal="right" vertical="center" wrapText="1"/>
    </xf>
    <xf numFmtId="0" fontId="98" fillId="0" borderId="5" xfId="6" applyFont="1" applyFill="1" applyBorder="1" applyAlignment="1">
      <alignment horizontal="justify" vertical="center" wrapText="1"/>
    </xf>
    <xf numFmtId="49" fontId="43" fillId="0" borderId="5" xfId="5" applyNumberFormat="1" applyFont="1" applyFill="1" applyBorder="1" applyAlignment="1">
      <alignment horizontal="justify" vertical="center" wrapText="1"/>
    </xf>
    <xf numFmtId="0" fontId="43" fillId="0" borderId="5" xfId="0" applyNumberFormat="1" applyFont="1" applyFill="1" applyBorder="1" applyAlignment="1">
      <alignment horizontal="left" vertical="center" wrapText="1"/>
    </xf>
    <xf numFmtId="172" fontId="43" fillId="0" borderId="5" xfId="9" applyNumberFormat="1" applyFont="1" applyFill="1" applyBorder="1" applyAlignment="1">
      <alignment horizontal="center" vertical="center" wrapText="1"/>
    </xf>
    <xf numFmtId="0" fontId="43" fillId="0" borderId="29" xfId="4" applyFont="1" applyFill="1" applyBorder="1" applyAlignment="1">
      <alignment horizontal="center" vertical="center" wrapText="1"/>
    </xf>
    <xf numFmtId="0" fontId="43" fillId="0" borderId="5" xfId="6" applyFont="1" applyFill="1" applyBorder="1" applyAlignment="1">
      <alignment horizontal="center" vertical="center" wrapText="1"/>
    </xf>
    <xf numFmtId="15" fontId="43" fillId="0" borderId="5" xfId="3" applyNumberFormat="1" applyFont="1" applyFill="1" applyBorder="1" applyAlignment="1">
      <alignment horizontal="center" vertical="center" wrapText="1"/>
    </xf>
    <xf numFmtId="1" fontId="43" fillId="0" borderId="5" xfId="3" applyNumberFormat="1" applyFont="1" applyFill="1" applyBorder="1" applyAlignment="1">
      <alignment horizontal="center" vertical="center" wrapText="1"/>
    </xf>
    <xf numFmtId="0" fontId="43" fillId="0" borderId="29" xfId="0" applyFont="1" applyFill="1" applyBorder="1" applyAlignment="1">
      <alignment horizontal="center" vertical="center" wrapText="1"/>
    </xf>
    <xf numFmtId="0" fontId="43" fillId="0" borderId="31" xfId="0" applyFont="1" applyFill="1" applyBorder="1" applyAlignment="1">
      <alignment horizontal="center" vertical="center" wrapText="1"/>
    </xf>
    <xf numFmtId="49" fontId="29" fillId="22" borderId="5" xfId="5" applyNumberFormat="1" applyFont="1" applyFill="1" applyBorder="1" applyAlignment="1">
      <alignment horizontal="center" vertical="center" wrapText="1"/>
    </xf>
    <xf numFmtId="0" fontId="29" fillId="22" borderId="5" xfId="3" applyFont="1" applyFill="1" applyBorder="1" applyAlignment="1">
      <alignment horizontal="center" vertical="center" wrapText="1"/>
    </xf>
    <xf numFmtId="0" fontId="29" fillId="22" borderId="5" xfId="0" applyFont="1" applyFill="1" applyBorder="1" applyAlignment="1">
      <alignment horizontal="left" vertical="center" wrapText="1"/>
    </xf>
    <xf numFmtId="17" fontId="29" fillId="22" borderId="5" xfId="0" applyNumberFormat="1" applyFont="1" applyFill="1" applyBorder="1" applyAlignment="1">
      <alignment horizontal="center" vertical="center" wrapText="1"/>
    </xf>
    <xf numFmtId="0" fontId="29" fillId="22" borderId="5" xfId="0" applyFont="1" applyFill="1" applyBorder="1" applyAlignment="1">
      <alignment horizontal="center" vertical="center" wrapText="1"/>
    </xf>
    <xf numFmtId="172" fontId="29" fillId="22" borderId="5" xfId="9" applyNumberFormat="1" applyFont="1" applyFill="1" applyBorder="1" applyAlignment="1">
      <alignment horizontal="right" vertical="center" wrapText="1"/>
    </xf>
    <xf numFmtId="0" fontId="95" fillId="22" borderId="5" xfId="6" applyFont="1" applyFill="1" applyBorder="1" applyAlignment="1">
      <alignment horizontal="center" vertical="center" wrapText="1"/>
    </xf>
    <xf numFmtId="0" fontId="29" fillId="22" borderId="5" xfId="4" applyFont="1" applyFill="1" applyBorder="1" applyAlignment="1">
      <alignment horizontal="center" vertical="center" wrapText="1"/>
    </xf>
    <xf numFmtId="0" fontId="8" fillId="22" borderId="5" xfId="4" applyFont="1" applyFill="1" applyBorder="1" applyAlignment="1">
      <alignment horizontal="center" vertical="center" wrapText="1"/>
    </xf>
    <xf numFmtId="15" fontId="29" fillId="22" borderId="5" xfId="3" applyNumberFormat="1" applyFont="1" applyFill="1" applyBorder="1" applyAlignment="1">
      <alignment horizontal="center" vertical="center" wrapText="1"/>
    </xf>
    <xf numFmtId="1" fontId="29" fillId="22" borderId="5" xfId="3" applyNumberFormat="1" applyFont="1" applyFill="1" applyBorder="1" applyAlignment="1">
      <alignment horizontal="center" vertical="center" wrapText="1"/>
    </xf>
    <xf numFmtId="0" fontId="29" fillId="24" borderId="25" xfId="0" applyFont="1" applyFill="1" applyBorder="1" applyAlignment="1">
      <alignment horizontal="justify" vertical="center" wrapText="1"/>
    </xf>
    <xf numFmtId="0" fontId="29" fillId="24" borderId="25" xfId="0" applyFont="1" applyFill="1" applyBorder="1" applyAlignment="1">
      <alignment horizontal="center" vertical="center" wrapText="1"/>
    </xf>
    <xf numFmtId="0" fontId="29" fillId="24" borderId="25" xfId="0" applyFont="1" applyFill="1" applyBorder="1" applyAlignment="1">
      <alignment horizontal="left" vertical="center" wrapText="1"/>
    </xf>
    <xf numFmtId="17" fontId="29" fillId="24" borderId="25" xfId="0" applyNumberFormat="1" applyFont="1" applyFill="1" applyBorder="1" applyAlignment="1">
      <alignment horizontal="center" vertical="center" wrapText="1"/>
    </xf>
    <xf numFmtId="172" fontId="29" fillId="24" borderId="25" xfId="9" applyNumberFormat="1" applyFont="1" applyFill="1" applyBorder="1" applyAlignment="1">
      <alignment horizontal="right" vertical="center" wrapText="1"/>
    </xf>
    <xf numFmtId="49" fontId="29" fillId="24" borderId="25" xfId="5" applyNumberFormat="1" applyFont="1" applyFill="1" applyBorder="1" applyAlignment="1">
      <alignment horizontal="center" vertical="center" wrapText="1"/>
    </xf>
    <xf numFmtId="0" fontId="95" fillId="24" borderId="25" xfId="6" applyFont="1" applyFill="1" applyBorder="1" applyAlignment="1">
      <alignment horizontal="center" vertical="center" wrapText="1"/>
    </xf>
    <xf numFmtId="15" fontId="29" fillId="24" borderId="25" xfId="0" applyNumberFormat="1" applyFont="1" applyFill="1" applyBorder="1" applyAlignment="1">
      <alignment horizontal="center" vertical="center" wrapText="1"/>
    </xf>
    <xf numFmtId="1" fontId="29" fillId="24" borderId="25" xfId="0" applyNumberFormat="1" applyFont="1" applyFill="1" applyBorder="1" applyAlignment="1">
      <alignment horizontal="center" vertical="center" wrapText="1"/>
    </xf>
    <xf numFmtId="0" fontId="29" fillId="24" borderId="5" xfId="0" applyFont="1" applyFill="1" applyBorder="1" applyAlignment="1">
      <alignment horizontal="justify" vertical="center" wrapText="1"/>
    </xf>
    <xf numFmtId="0" fontId="29" fillId="24" borderId="5" xfId="0" applyFont="1" applyFill="1" applyBorder="1" applyAlignment="1">
      <alignment horizontal="center" vertical="center" wrapText="1"/>
    </xf>
    <xf numFmtId="17" fontId="29" fillId="24" borderId="5" xfId="0" applyNumberFormat="1" applyFont="1" applyFill="1" applyBorder="1" applyAlignment="1">
      <alignment horizontal="left" vertical="center" wrapText="1"/>
    </xf>
    <xf numFmtId="17" fontId="29" fillId="24" borderId="5" xfId="0" applyNumberFormat="1" applyFont="1" applyFill="1" applyBorder="1" applyAlignment="1">
      <alignment horizontal="center" vertical="center" wrapText="1"/>
    </xf>
    <xf numFmtId="172" fontId="29" fillId="24" borderId="5" xfId="9" applyNumberFormat="1" applyFont="1" applyFill="1" applyBorder="1" applyAlignment="1">
      <alignment horizontal="right" vertical="center" wrapText="1"/>
    </xf>
    <xf numFmtId="49" fontId="29" fillId="24" borderId="5" xfId="5" applyNumberFormat="1" applyFont="1" applyFill="1" applyBorder="1" applyAlignment="1">
      <alignment horizontal="center" vertical="center" wrapText="1"/>
    </xf>
    <xf numFmtId="0" fontId="95" fillId="24" borderId="5" xfId="6" applyFont="1" applyFill="1" applyBorder="1" applyAlignment="1">
      <alignment horizontal="center" vertical="center" wrapText="1"/>
    </xf>
    <xf numFmtId="15" fontId="29" fillId="24" borderId="5" xfId="0" applyNumberFormat="1" applyFont="1" applyFill="1" applyBorder="1" applyAlignment="1">
      <alignment horizontal="center" vertical="center" wrapText="1"/>
    </xf>
    <xf numFmtId="1" fontId="29" fillId="24" borderId="5" xfId="0" applyNumberFormat="1" applyFont="1" applyFill="1" applyBorder="1" applyAlignment="1">
      <alignment horizontal="center" vertical="center" wrapText="1"/>
    </xf>
    <xf numFmtId="9" fontId="29" fillId="24" borderId="5" xfId="2" applyNumberFormat="1" applyFont="1" applyFill="1" applyBorder="1" applyAlignment="1">
      <alignment horizontal="center" vertical="center" wrapText="1"/>
    </xf>
    <xf numFmtId="0" fontId="29" fillId="24" borderId="5" xfId="0" applyFont="1" applyFill="1" applyBorder="1" applyAlignment="1">
      <alignment horizontal="left" vertical="center" wrapText="1"/>
    </xf>
    <xf numFmtId="0" fontId="15" fillId="24" borderId="5" xfId="0" applyFont="1" applyFill="1" applyBorder="1" applyAlignment="1">
      <alignment horizontal="center" vertical="center" wrapText="1"/>
    </xf>
    <xf numFmtId="14" fontId="29" fillId="24" borderId="5" xfId="0" applyNumberFormat="1" applyFont="1" applyFill="1" applyBorder="1" applyAlignment="1">
      <alignment horizontal="center" vertical="center" wrapText="1"/>
    </xf>
    <xf numFmtId="0" fontId="29" fillId="7" borderId="5" xfId="0" applyFont="1" applyFill="1" applyBorder="1" applyAlignment="1">
      <alignment horizontal="justify" vertical="center" wrapText="1"/>
    </xf>
    <xf numFmtId="0" fontId="29" fillId="7" borderId="5" xfId="0" applyFont="1" applyFill="1" applyBorder="1" applyAlignment="1">
      <alignment horizontal="center" vertical="center" wrapText="1"/>
    </xf>
    <xf numFmtId="0" fontId="29" fillId="7" borderId="5" xfId="0" applyFont="1" applyFill="1" applyBorder="1" applyAlignment="1">
      <alignment horizontal="left" vertical="center" wrapText="1"/>
    </xf>
    <xf numFmtId="17" fontId="29" fillId="7" borderId="5" xfId="0" applyNumberFormat="1" applyFont="1" applyFill="1" applyBorder="1" applyAlignment="1">
      <alignment horizontal="center" vertical="center" wrapText="1"/>
    </xf>
    <xf numFmtId="172" fontId="29" fillId="7" borderId="5" xfId="9" applyNumberFormat="1" applyFont="1" applyFill="1" applyBorder="1" applyAlignment="1">
      <alignment horizontal="right" vertical="center" wrapText="1"/>
    </xf>
    <xf numFmtId="49" fontId="29" fillId="7" borderId="5" xfId="5" applyNumberFormat="1" applyFont="1" applyFill="1" applyBorder="1" applyAlignment="1">
      <alignment horizontal="center" vertical="center" wrapText="1"/>
    </xf>
    <xf numFmtId="0" fontId="95" fillId="7" borderId="5" xfId="6" applyFont="1" applyFill="1" applyBorder="1" applyAlignment="1">
      <alignment horizontal="center" vertical="center" wrapText="1"/>
    </xf>
    <xf numFmtId="15" fontId="29" fillId="7" borderId="5" xfId="0" applyNumberFormat="1" applyFont="1" applyFill="1" applyBorder="1" applyAlignment="1">
      <alignment horizontal="center" vertical="center" wrapText="1"/>
    </xf>
    <xf numFmtId="1" fontId="29" fillId="7" borderId="5" xfId="0" applyNumberFormat="1" applyFont="1" applyFill="1" applyBorder="1" applyAlignment="1">
      <alignment horizontal="center" vertical="center" wrapText="1"/>
    </xf>
    <xf numFmtId="49" fontId="43" fillId="7" borderId="5" xfId="5" applyNumberFormat="1" applyFont="1" applyFill="1" applyBorder="1" applyAlignment="1">
      <alignment horizontal="center" vertical="center" wrapText="1"/>
    </xf>
    <xf numFmtId="0" fontId="43" fillId="7" borderId="5" xfId="0" applyFont="1" applyFill="1" applyBorder="1" applyAlignment="1">
      <alignment horizontal="center" vertical="center" wrapText="1"/>
    </xf>
    <xf numFmtId="0" fontId="43" fillId="7" borderId="5" xfId="0" applyFont="1" applyFill="1" applyBorder="1" applyAlignment="1">
      <alignment horizontal="left" vertical="center" wrapText="1"/>
    </xf>
    <xf numFmtId="17" fontId="43" fillId="7" borderId="5" xfId="0" applyNumberFormat="1" applyFont="1" applyFill="1" applyBorder="1" applyAlignment="1">
      <alignment horizontal="center" vertical="center" wrapText="1"/>
    </xf>
    <xf numFmtId="172" fontId="43" fillId="7" borderId="5" xfId="9" applyNumberFormat="1" applyFont="1" applyFill="1" applyBorder="1" applyAlignment="1">
      <alignment horizontal="right" vertical="center" wrapText="1"/>
    </xf>
    <xf numFmtId="0" fontId="98" fillId="7" borderId="5" xfId="6" applyFont="1" applyFill="1" applyBorder="1" applyAlignment="1">
      <alignment horizontal="center" vertical="center" wrapText="1"/>
    </xf>
    <xf numFmtId="15" fontId="43" fillId="7" borderId="5" xfId="0" applyNumberFormat="1" applyFont="1" applyFill="1" applyBorder="1" applyAlignment="1">
      <alignment horizontal="center" vertical="center" wrapText="1"/>
    </xf>
    <xf numFmtId="1" fontId="43" fillId="7" borderId="5" xfId="0" applyNumberFormat="1" applyFont="1" applyFill="1" applyBorder="1" applyAlignment="1">
      <alignment horizontal="center" vertical="center" wrapText="1"/>
    </xf>
    <xf numFmtId="49" fontId="29" fillId="15" borderId="5" xfId="5" applyNumberFormat="1" applyFont="1" applyFill="1" applyBorder="1" applyAlignment="1">
      <alignment horizontal="center" vertical="center" wrapText="1"/>
    </xf>
    <xf numFmtId="0" fontId="29" fillId="15" borderId="5" xfId="0" applyFont="1" applyFill="1" applyBorder="1" applyAlignment="1">
      <alignment horizontal="center" vertical="center" wrapText="1"/>
    </xf>
    <xf numFmtId="0" fontId="29" fillId="15" borderId="5" xfId="0" applyFont="1" applyFill="1" applyBorder="1" applyAlignment="1">
      <alignment horizontal="left" vertical="center" wrapText="1"/>
    </xf>
    <xf numFmtId="17" fontId="29" fillId="15" borderId="5" xfId="0" applyNumberFormat="1" applyFont="1" applyFill="1" applyBorder="1" applyAlignment="1">
      <alignment horizontal="center" vertical="center" wrapText="1"/>
    </xf>
    <xf numFmtId="172" fontId="29" fillId="15" borderId="5" xfId="9" applyNumberFormat="1" applyFont="1" applyFill="1" applyBorder="1" applyAlignment="1">
      <alignment horizontal="right" vertical="center" wrapText="1"/>
    </xf>
    <xf numFmtId="0" fontId="95" fillId="15" borderId="5" xfId="6" applyFont="1" applyFill="1" applyBorder="1" applyAlignment="1">
      <alignment horizontal="center" vertical="center" wrapText="1"/>
    </xf>
    <xf numFmtId="0" fontId="29" fillId="15" borderId="5" xfId="0" applyFont="1" applyFill="1" applyBorder="1" applyAlignment="1">
      <alignment horizontal="center" vertical="center"/>
    </xf>
    <xf numFmtId="15" fontId="29" fillId="15" borderId="5" xfId="0" applyNumberFormat="1" applyFont="1" applyFill="1" applyBorder="1" applyAlignment="1">
      <alignment horizontal="center" vertical="center" wrapText="1"/>
    </xf>
    <xf numFmtId="49" fontId="29" fillId="15" borderId="30" xfId="5" applyNumberFormat="1" applyFont="1" applyFill="1" applyBorder="1" applyAlignment="1">
      <alignment horizontal="center" vertical="center" wrapText="1"/>
    </xf>
    <xf numFmtId="0" fontId="43" fillId="15" borderId="5" xfId="0" applyFont="1" applyFill="1" applyBorder="1" applyAlignment="1">
      <alignment horizontal="left" vertical="center" wrapText="1"/>
    </xf>
    <xf numFmtId="1" fontId="29" fillId="15" borderId="5" xfId="0" applyNumberFormat="1" applyFont="1" applyFill="1" applyBorder="1" applyAlignment="1">
      <alignment horizontal="center" vertical="center" wrapText="1"/>
    </xf>
    <xf numFmtId="172" fontId="29" fillId="15" borderId="5" xfId="11" applyNumberFormat="1" applyFont="1" applyFill="1" applyBorder="1" applyAlignment="1">
      <alignment horizontal="right" vertical="center" wrapText="1"/>
    </xf>
    <xf numFmtId="49" fontId="29" fillId="15" borderId="5" xfId="5" applyNumberFormat="1" applyFont="1" applyFill="1" applyBorder="1" applyAlignment="1">
      <alignment horizontal="justify" vertical="center" wrapText="1"/>
    </xf>
    <xf numFmtId="0" fontId="95" fillId="15" borderId="5" xfId="6" applyFont="1" applyFill="1" applyBorder="1" applyAlignment="1">
      <alignment horizontal="justify" vertical="center" wrapText="1"/>
    </xf>
    <xf numFmtId="17" fontId="29" fillId="15" borderId="5" xfId="0" applyNumberFormat="1" applyFont="1" applyFill="1" applyBorder="1" applyAlignment="1">
      <alignment horizontal="left" vertical="center" wrapText="1"/>
    </xf>
    <xf numFmtId="49" fontId="21" fillId="15" borderId="5" xfId="5" applyNumberFormat="1" applyFont="1" applyFill="1" applyBorder="1" applyAlignment="1">
      <alignment horizontal="center" vertical="center" wrapText="1"/>
    </xf>
    <xf numFmtId="168" fontId="21" fillId="0" borderId="5" xfId="9" applyNumberFormat="1" applyFont="1" applyFill="1" applyBorder="1" applyAlignment="1">
      <alignment horizontal="center" vertical="center" wrapText="1"/>
    </xf>
    <xf numFmtId="0" fontId="28" fillId="0" borderId="5" xfId="6" applyFont="1" applyBorder="1" applyAlignment="1">
      <alignment horizontal="center" vertical="center"/>
    </xf>
    <xf numFmtId="49" fontId="18" fillId="0" borderId="5" xfId="5" applyNumberFormat="1" applyFont="1" applyFill="1" applyBorder="1" applyAlignment="1">
      <alignment horizontal="center" vertical="center" wrapText="1"/>
    </xf>
    <xf numFmtId="17" fontId="17" fillId="0" borderId="5" xfId="5" applyNumberFormat="1" applyFont="1" applyFill="1" applyBorder="1" applyAlignment="1">
      <alignment horizontal="center" vertical="center" wrapText="1"/>
    </xf>
    <xf numFmtId="168" fontId="26" fillId="0" borderId="5" xfId="9" applyNumberFormat="1" applyFont="1" applyFill="1" applyBorder="1" applyAlignment="1">
      <alignment horizontal="center" vertical="center" wrapText="1"/>
    </xf>
    <xf numFmtId="49" fontId="48" fillId="0" borderId="5" xfId="5" applyNumberFormat="1" applyFont="1" applyFill="1" applyBorder="1" applyAlignment="1">
      <alignment horizontal="center" vertical="center" wrapText="1"/>
    </xf>
    <xf numFmtId="49" fontId="53" fillId="0" borderId="5" xfId="5" applyNumberFormat="1" applyFont="1" applyFill="1" applyBorder="1" applyAlignment="1">
      <alignment horizontal="center" vertical="center" wrapText="1"/>
    </xf>
    <xf numFmtId="49" fontId="3" fillId="0" borderId="5" xfId="5" applyNumberFormat="1" applyFont="1" applyFill="1" applyBorder="1" applyAlignment="1">
      <alignment horizontal="center" vertical="center" wrapText="1"/>
    </xf>
    <xf numFmtId="15" fontId="15" fillId="0" borderId="5" xfId="5" applyNumberFormat="1" applyFont="1" applyFill="1" applyBorder="1" applyAlignment="1">
      <alignment horizontal="center" vertical="center" wrapText="1"/>
    </xf>
    <xf numFmtId="49" fontId="52" fillId="0" borderId="5" xfId="5" applyNumberFormat="1" applyFont="1" applyFill="1" applyBorder="1" applyAlignment="1">
      <alignment horizontal="center" vertical="center" wrapText="1"/>
    </xf>
    <xf numFmtId="17" fontId="47" fillId="0" borderId="5" xfId="5" applyNumberFormat="1" applyFont="1" applyFill="1" applyBorder="1" applyAlignment="1">
      <alignment horizontal="center" vertical="center" wrapText="1"/>
    </xf>
    <xf numFmtId="49" fontId="50" fillId="0" borderId="5" xfId="5" applyNumberFormat="1" applyFont="1" applyFill="1" applyBorder="1" applyAlignment="1">
      <alignment horizontal="center" vertical="center" wrapText="1"/>
    </xf>
    <xf numFmtId="49" fontId="99" fillId="0" borderId="5" xfId="5" applyNumberFormat="1" applyFont="1" applyFill="1" applyBorder="1" applyAlignment="1">
      <alignment horizontal="center" vertical="center" wrapText="1"/>
    </xf>
    <xf numFmtId="49" fontId="66" fillId="0" borderId="5" xfId="5" applyNumberFormat="1" applyFont="1" applyFill="1" applyBorder="1" applyAlignment="1">
      <alignment horizontal="center" vertical="center" wrapText="1"/>
    </xf>
    <xf numFmtId="49" fontId="51" fillId="0" borderId="5" xfId="5" applyNumberFormat="1" applyFont="1" applyFill="1" applyBorder="1" applyAlignment="1">
      <alignment horizontal="center" vertical="center" wrapText="1"/>
    </xf>
    <xf numFmtId="49" fontId="49" fillId="0" borderId="5" xfId="5" applyNumberFormat="1" applyFont="1" applyFill="1" applyBorder="1" applyAlignment="1">
      <alignment horizontal="center" vertical="center" wrapText="1"/>
    </xf>
    <xf numFmtId="15" fontId="49" fillId="0" borderId="5" xfId="5" applyNumberFormat="1" applyFont="1" applyFill="1" applyBorder="1" applyAlignment="1">
      <alignment horizontal="center" vertical="center" wrapText="1"/>
    </xf>
    <xf numFmtId="49" fontId="21" fillId="13" borderId="5" xfId="5" applyNumberFormat="1" applyFont="1" applyFill="1" applyBorder="1" applyAlignment="1">
      <alignment horizontal="center" vertical="center" wrapText="1"/>
    </xf>
    <xf numFmtId="0" fontId="26" fillId="13" borderId="5" xfId="0" applyFont="1" applyFill="1" applyBorder="1" applyAlignment="1">
      <alignment horizontal="center" vertical="center" wrapText="1"/>
    </xf>
    <xf numFmtId="17" fontId="21" fillId="13" borderId="5" xfId="0" applyNumberFormat="1" applyFont="1" applyFill="1" applyBorder="1" applyAlignment="1">
      <alignment horizontal="center" vertical="center" wrapText="1"/>
    </xf>
    <xf numFmtId="0" fontId="26" fillId="13" borderId="5" xfId="0" applyFont="1" applyFill="1" applyBorder="1" applyAlignment="1">
      <alignment horizontal="center" vertical="center"/>
    </xf>
    <xf numFmtId="168" fontId="26" fillId="13" borderId="5" xfId="9" applyNumberFormat="1" applyFont="1" applyFill="1" applyBorder="1" applyAlignment="1">
      <alignment horizontal="center" vertical="center"/>
    </xf>
    <xf numFmtId="0" fontId="19" fillId="13" borderId="5" xfId="6" applyFill="1" applyBorder="1" applyAlignment="1">
      <alignment horizontal="center" vertical="center"/>
    </xf>
    <xf numFmtId="0" fontId="21" fillId="13" borderId="5" xfId="0" applyFont="1" applyFill="1" applyBorder="1" applyAlignment="1">
      <alignment horizontal="center" vertical="center" wrapText="1"/>
    </xf>
    <xf numFmtId="49" fontId="21" fillId="13" borderId="5" xfId="0" applyNumberFormat="1" applyFont="1" applyFill="1" applyBorder="1" applyAlignment="1">
      <alignment horizontal="center" vertical="center" wrapText="1"/>
    </xf>
    <xf numFmtId="0" fontId="3" fillId="13" borderId="5" xfId="0" applyFont="1" applyFill="1" applyBorder="1" applyAlignment="1">
      <alignment horizontal="center" vertical="center" wrapText="1"/>
    </xf>
    <xf numFmtId="0" fontId="15" fillId="13" borderId="5" xfId="0" applyFont="1" applyFill="1" applyBorder="1" applyAlignment="1">
      <alignment horizontal="center" vertical="center" wrapText="1"/>
    </xf>
    <xf numFmtId="15" fontId="15" fillId="13" borderId="5" xfId="0" applyNumberFormat="1" applyFont="1" applyFill="1" applyBorder="1" applyAlignment="1">
      <alignment horizontal="center" vertical="center" wrapText="1"/>
    </xf>
    <xf numFmtId="0" fontId="18" fillId="13" borderId="5" xfId="0" applyFont="1" applyFill="1" applyBorder="1" applyAlignment="1">
      <alignment horizontal="center" vertical="center" wrapText="1"/>
    </xf>
    <xf numFmtId="0" fontId="100" fillId="7"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48" fillId="13" borderId="5" xfId="0" applyFont="1" applyFill="1" applyBorder="1" applyAlignment="1">
      <alignment horizontal="center" vertical="center" wrapText="1"/>
    </xf>
    <xf numFmtId="0" fontId="53" fillId="13" borderId="5" xfId="0" applyFont="1" applyFill="1" applyBorder="1" applyAlignment="1">
      <alignment horizontal="center" vertical="center" wrapText="1"/>
    </xf>
    <xf numFmtId="168" fontId="26" fillId="13" borderId="5" xfId="9" applyNumberFormat="1" applyFont="1" applyFill="1" applyBorder="1" applyAlignment="1">
      <alignment horizontal="center" vertical="center" wrapText="1"/>
    </xf>
    <xf numFmtId="0" fontId="26" fillId="7" borderId="5" xfId="0" applyFont="1" applyFill="1" applyBorder="1" applyAlignment="1">
      <alignment horizontal="center" vertical="center" wrapText="1"/>
    </xf>
    <xf numFmtId="168" fontId="26" fillId="0" borderId="5" xfId="9" applyNumberFormat="1" applyFont="1" applyBorder="1" applyAlignment="1">
      <alignment horizontal="center" vertical="center"/>
    </xf>
    <xf numFmtId="0" fontId="19" fillId="0" borderId="5" xfId="6" applyBorder="1" applyAlignment="1">
      <alignment horizontal="center" vertical="center"/>
    </xf>
    <xf numFmtId="49" fontId="21" fillId="0" borderId="5" xfId="0" applyNumberFormat="1" applyFont="1" applyFill="1" applyBorder="1" applyAlignment="1">
      <alignment horizontal="center" vertical="center" wrapText="1"/>
    </xf>
    <xf numFmtId="49" fontId="26" fillId="0" borderId="5" xfId="0" applyNumberFormat="1" applyFont="1" applyFill="1" applyBorder="1" applyAlignment="1">
      <alignment vertical="center" wrapText="1"/>
    </xf>
    <xf numFmtId="49" fontId="17" fillId="15" borderId="5" xfId="5" applyNumberFormat="1" applyFont="1" applyFill="1" applyBorder="1" applyAlignment="1">
      <alignment horizontal="center" vertical="center" wrapText="1"/>
    </xf>
    <xf numFmtId="0" fontId="21" fillId="7" borderId="5"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26" fillId="24" borderId="5" xfId="0" applyFont="1" applyFill="1" applyBorder="1" applyAlignment="1">
      <alignment horizontal="center" vertical="center" wrapText="1"/>
    </xf>
    <xf numFmtId="168" fontId="26" fillId="24" borderId="5" xfId="9" applyNumberFormat="1" applyFont="1" applyFill="1" applyBorder="1" applyAlignment="1">
      <alignment horizontal="center" vertical="center"/>
    </xf>
    <xf numFmtId="0" fontId="26" fillId="16" borderId="5" xfId="0" applyFont="1" applyFill="1" applyBorder="1" applyAlignment="1">
      <alignment horizontal="center" vertical="center" wrapText="1"/>
    </xf>
    <xf numFmtId="168" fontId="21" fillId="0" borderId="5" xfId="9" applyNumberFormat="1" applyFont="1" applyBorder="1" applyAlignment="1">
      <alignment horizontal="center" vertical="center"/>
    </xf>
    <xf numFmtId="0" fontId="21" fillId="42" borderId="5" xfId="0" applyFont="1" applyFill="1" applyBorder="1" applyAlignment="1">
      <alignment horizontal="center" vertical="center" wrapText="1"/>
    </xf>
    <xf numFmtId="0" fontId="21" fillId="24" borderId="5" xfId="0" applyFont="1" applyFill="1" applyBorder="1" applyAlignment="1">
      <alignment horizontal="center" vertical="center" wrapText="1"/>
    </xf>
    <xf numFmtId="0" fontId="0" fillId="0" borderId="0" xfId="0" applyAlignment="1">
      <alignment wrapText="1"/>
    </xf>
    <xf numFmtId="9" fontId="0" fillId="0" borderId="0" xfId="2" applyFont="1"/>
    <xf numFmtId="0" fontId="46" fillId="0" borderId="0" xfId="0" applyFont="1" applyAlignment="1">
      <alignment horizontal="center" vertical="center" wrapText="1"/>
    </xf>
    <xf numFmtId="0" fontId="101" fillId="0" borderId="0" xfId="0" applyFont="1" applyBorder="1" applyAlignment="1">
      <alignment horizontal="center"/>
    </xf>
    <xf numFmtId="9" fontId="101" fillId="0" borderId="0" xfId="2" applyFont="1" applyBorder="1" applyAlignment="1">
      <alignment horizontal="center" vertical="center" wrapText="1"/>
    </xf>
    <xf numFmtId="9" fontId="25" fillId="0" borderId="0" xfId="2" applyFont="1" applyBorder="1" applyAlignment="1">
      <alignment horizontal="center" vertical="center" wrapText="1"/>
    </xf>
    <xf numFmtId="49" fontId="21" fillId="0" borderId="5" xfId="5" applyNumberFormat="1" applyFont="1" applyFill="1" applyBorder="1" applyAlignment="1">
      <alignment horizontal="center" vertical="center"/>
    </xf>
    <xf numFmtId="0" fontId="26" fillId="0" borderId="5" xfId="0" applyFont="1" applyFill="1" applyBorder="1" applyAlignment="1">
      <alignment horizontal="center" vertical="center"/>
    </xf>
    <xf numFmtId="17" fontId="21" fillId="0" borderId="5" xfId="0" applyNumberFormat="1" applyFont="1" applyFill="1" applyBorder="1" applyAlignment="1">
      <alignment horizontal="center" vertical="center"/>
    </xf>
    <xf numFmtId="1" fontId="27" fillId="0" borderId="5" xfId="0" applyNumberFormat="1" applyFont="1" applyFill="1" applyBorder="1" applyAlignment="1">
      <alignment horizontal="right" vertical="center"/>
    </xf>
    <xf numFmtId="0" fontId="28" fillId="0" borderId="5" xfId="6" applyFont="1" applyFill="1" applyBorder="1" applyAlignment="1">
      <alignment horizontal="center" vertical="center"/>
    </xf>
    <xf numFmtId="0" fontId="21" fillId="14" borderId="5" xfId="0" applyFont="1" applyFill="1" applyBorder="1" applyAlignment="1">
      <alignment vertical="center"/>
    </xf>
    <xf numFmtId="15" fontId="21" fillId="0" borderId="5" xfId="0" applyNumberFormat="1" applyFont="1" applyFill="1" applyBorder="1" applyAlignment="1">
      <alignment horizontal="center" vertical="center"/>
    </xf>
    <xf numFmtId="1" fontId="103" fillId="14" borderId="0" xfId="0" applyNumberFormat="1" applyFont="1" applyFill="1" applyBorder="1"/>
    <xf numFmtId="0" fontId="18" fillId="0" borderId="29" xfId="0" applyFont="1" applyFill="1" applyBorder="1" applyAlignment="1">
      <alignment horizontal="center" vertical="center"/>
    </xf>
    <xf numFmtId="0" fontId="17" fillId="0" borderId="29" xfId="0" applyFont="1" applyFill="1" applyBorder="1" applyAlignment="1">
      <alignment horizontal="center" vertical="center"/>
    </xf>
    <xf numFmtId="17" fontId="17" fillId="0" borderId="29" xfId="0" applyNumberFormat="1" applyFont="1" applyFill="1" applyBorder="1" applyAlignment="1">
      <alignment horizontal="center" vertical="center"/>
    </xf>
    <xf numFmtId="1" fontId="103" fillId="0" borderId="29" xfId="0" applyNumberFormat="1" applyFont="1" applyFill="1" applyBorder="1" applyAlignment="1">
      <alignment horizontal="right" vertical="center"/>
    </xf>
    <xf numFmtId="49" fontId="17" fillId="0" borderId="29" xfId="5" applyNumberFormat="1" applyFont="1" applyFill="1" applyBorder="1" applyAlignment="1">
      <alignment horizontal="center" vertical="center"/>
    </xf>
    <xf numFmtId="0" fontId="19" fillId="0" borderId="29" xfId="6" applyFill="1" applyBorder="1" applyAlignment="1">
      <alignment horizontal="center" vertical="center"/>
    </xf>
    <xf numFmtId="0" fontId="48" fillId="0" borderId="29" xfId="0" applyFont="1" applyFill="1" applyBorder="1" applyAlignment="1">
      <alignment horizontal="center" vertical="center"/>
    </xf>
    <xf numFmtId="0" fontId="53" fillId="0" borderId="29" xfId="0" applyFont="1" applyFill="1" applyBorder="1" applyAlignment="1">
      <alignment horizontal="center" vertical="center"/>
    </xf>
    <xf numFmtId="0" fontId="3" fillId="0" borderId="29" xfId="0" applyFont="1" applyFill="1" applyBorder="1" applyAlignment="1">
      <alignment horizontal="center" vertical="center"/>
    </xf>
    <xf numFmtId="0" fontId="15" fillId="0" borderId="29" xfId="0" applyFont="1" applyFill="1" applyBorder="1" applyAlignment="1">
      <alignment horizontal="center" vertical="center"/>
    </xf>
    <xf numFmtId="15" fontId="15" fillId="0" borderId="29" xfId="0" applyNumberFormat="1" applyFont="1" applyFill="1" applyBorder="1" applyAlignment="1">
      <alignment horizontal="center" vertical="center"/>
    </xf>
    <xf numFmtId="0" fontId="26" fillId="0" borderId="23" xfId="0" applyFont="1" applyFill="1" applyBorder="1" applyAlignment="1">
      <alignment horizontal="center" vertical="center"/>
    </xf>
    <xf numFmtId="49" fontId="21" fillId="14" borderId="5" xfId="5" applyNumberFormat="1" applyFont="1" applyFill="1" applyBorder="1" applyAlignment="1">
      <alignment horizontal="center" vertical="center"/>
    </xf>
    <xf numFmtId="0" fontId="26" fillId="14" borderId="5" xfId="0" applyFont="1" applyFill="1" applyBorder="1" applyAlignment="1">
      <alignment horizontal="center" vertical="center"/>
    </xf>
    <xf numFmtId="17" fontId="21" fillId="14" borderId="5" xfId="0" applyNumberFormat="1" applyFont="1" applyFill="1" applyBorder="1" applyAlignment="1">
      <alignment horizontal="center" vertical="center"/>
    </xf>
    <xf numFmtId="1" fontId="29" fillId="14" borderId="23" xfId="9" applyNumberFormat="1" applyFont="1" applyFill="1" applyBorder="1" applyAlignment="1">
      <alignment horizontal="right" vertical="center" wrapText="1"/>
    </xf>
    <xf numFmtId="0" fontId="26" fillId="14" borderId="5" xfId="0" applyFont="1" applyFill="1" applyBorder="1" applyAlignment="1">
      <alignment vertical="center" wrapText="1"/>
    </xf>
    <xf numFmtId="0" fontId="19" fillId="14" borderId="5" xfId="6" applyFill="1" applyBorder="1" applyAlignment="1">
      <alignment horizontal="center" vertical="center"/>
    </xf>
    <xf numFmtId="1" fontId="26" fillId="14" borderId="5" xfId="0" applyNumberFormat="1" applyFont="1" applyFill="1" applyBorder="1" applyAlignment="1">
      <alignment vertical="center" wrapText="1"/>
    </xf>
    <xf numFmtId="15" fontId="21" fillId="14" borderId="5" xfId="0" applyNumberFormat="1" applyFont="1" applyFill="1" applyBorder="1" applyAlignment="1">
      <alignment horizontal="center" vertical="center"/>
    </xf>
    <xf numFmtId="0" fontId="26" fillId="14" borderId="23" xfId="0" applyFont="1" applyFill="1" applyBorder="1" applyAlignment="1">
      <alignment vertical="center" wrapText="1"/>
    </xf>
    <xf numFmtId="1" fontId="27" fillId="14" borderId="23" xfId="0" applyNumberFormat="1" applyFont="1" applyFill="1" applyBorder="1" applyAlignment="1">
      <alignment horizontal="right" vertical="center" wrapText="1"/>
    </xf>
    <xf numFmtId="1" fontId="27" fillId="14" borderId="23" xfId="9" applyNumberFormat="1" applyFont="1" applyFill="1" applyBorder="1" applyAlignment="1">
      <alignment horizontal="right" vertical="center" wrapText="1"/>
    </xf>
    <xf numFmtId="0" fontId="19" fillId="0" borderId="5" xfId="6" applyFill="1" applyBorder="1" applyAlignment="1">
      <alignment horizontal="center" vertical="center"/>
    </xf>
    <xf numFmtId="49" fontId="21" fillId="0" borderId="23" xfId="5" applyNumberFormat="1" applyFont="1" applyFill="1" applyBorder="1" applyAlignment="1">
      <alignment horizontal="center" vertical="center"/>
    </xf>
    <xf numFmtId="0" fontId="21" fillId="0" borderId="23" xfId="0" applyFont="1" applyFill="1" applyBorder="1" applyAlignment="1">
      <alignment horizontal="center" vertical="center"/>
    </xf>
    <xf numFmtId="17" fontId="21" fillId="0" borderId="23" xfId="0" applyNumberFormat="1" applyFont="1" applyFill="1" applyBorder="1" applyAlignment="1">
      <alignment horizontal="center" vertical="center"/>
    </xf>
    <xf numFmtId="0" fontId="19" fillId="0" borderId="23" xfId="6" applyFill="1" applyBorder="1" applyAlignment="1">
      <alignment horizontal="center" vertical="center"/>
    </xf>
    <xf numFmtId="0" fontId="21" fillId="14" borderId="23" xfId="0" applyFont="1" applyFill="1" applyBorder="1" applyAlignment="1">
      <alignment horizontal="center" vertical="center"/>
    </xf>
    <xf numFmtId="0" fontId="21" fillId="0" borderId="28" xfId="0" applyFont="1" applyFill="1" applyBorder="1" applyAlignment="1">
      <alignment horizontal="center" vertical="center"/>
    </xf>
    <xf numFmtId="0" fontId="26" fillId="0" borderId="0" xfId="0" applyFont="1" applyFill="1" applyBorder="1" applyAlignment="1">
      <alignment horizontal="center" vertical="center"/>
    </xf>
    <xf numFmtId="1" fontId="29" fillId="14" borderId="5" xfId="9" applyNumberFormat="1" applyFont="1" applyFill="1" applyBorder="1" applyAlignment="1">
      <alignment horizontal="right" vertical="center" wrapText="1"/>
    </xf>
    <xf numFmtId="1" fontId="27" fillId="14" borderId="5" xfId="9" applyNumberFormat="1" applyFont="1" applyFill="1" applyBorder="1" applyAlignment="1">
      <alignment horizontal="right" vertical="center" wrapText="1"/>
    </xf>
    <xf numFmtId="3" fontId="26" fillId="14" borderId="5" xfId="0" applyNumberFormat="1" applyFont="1" applyFill="1" applyBorder="1" applyAlignment="1">
      <alignment vertical="center" wrapText="1"/>
    </xf>
    <xf numFmtId="49" fontId="21" fillId="5" borderId="5" xfId="5" applyNumberFormat="1" applyFont="1" applyFill="1" applyBorder="1" applyAlignment="1">
      <alignment horizontal="center" vertical="center"/>
    </xf>
    <xf numFmtId="0" fontId="26" fillId="5" borderId="5" xfId="0" applyFont="1" applyFill="1" applyBorder="1" applyAlignment="1">
      <alignment horizontal="center" vertical="center"/>
    </xf>
    <xf numFmtId="0" fontId="21" fillId="5" borderId="5" xfId="0" applyFont="1" applyFill="1" applyBorder="1" applyAlignment="1">
      <alignment horizontal="center" vertical="center"/>
    </xf>
    <xf numFmtId="17" fontId="21" fillId="5" borderId="5" xfId="0" applyNumberFormat="1" applyFont="1" applyFill="1" applyBorder="1" applyAlignment="1">
      <alignment horizontal="center" vertical="center"/>
    </xf>
    <xf numFmtId="1" fontId="29" fillId="5" borderId="5" xfId="9" applyNumberFormat="1" applyFont="1" applyFill="1" applyBorder="1" applyAlignment="1">
      <alignment horizontal="right" vertical="center" wrapText="1"/>
    </xf>
    <xf numFmtId="0" fontId="26" fillId="5" borderId="5" xfId="0" applyFont="1" applyFill="1" applyBorder="1" applyAlignment="1">
      <alignment vertical="center" wrapText="1"/>
    </xf>
    <xf numFmtId="0" fontId="19" fillId="5" borderId="5" xfId="6" applyFill="1" applyBorder="1" applyAlignment="1">
      <alignment horizontal="center" vertical="center"/>
    </xf>
    <xf numFmtId="15" fontId="21" fillId="5" borderId="5" xfId="0" applyNumberFormat="1" applyFont="1" applyFill="1" applyBorder="1" applyAlignment="1">
      <alignment horizontal="center" vertical="center"/>
    </xf>
    <xf numFmtId="0" fontId="26" fillId="5" borderId="5" xfId="0" applyFont="1" applyFill="1" applyBorder="1" applyAlignment="1">
      <alignment horizontal="center" vertical="center" wrapText="1"/>
    </xf>
    <xf numFmtId="0" fontId="26" fillId="5" borderId="23" xfId="0" applyFont="1" applyFill="1" applyBorder="1" applyAlignment="1">
      <alignment vertical="center" wrapText="1"/>
    </xf>
    <xf numFmtId="0" fontId="21" fillId="14" borderId="5" xfId="0" applyFont="1" applyFill="1" applyBorder="1" applyAlignment="1">
      <alignment vertical="center" wrapText="1"/>
    </xf>
    <xf numFmtId="0" fontId="21" fillId="14" borderId="23" xfId="0" applyFont="1" applyFill="1" applyBorder="1" applyAlignment="1">
      <alignment vertical="center" wrapText="1"/>
    </xf>
    <xf numFmtId="1" fontId="79" fillId="14" borderId="5" xfId="0" applyNumberFormat="1" applyFont="1" applyFill="1" applyBorder="1"/>
    <xf numFmtId="17" fontId="26" fillId="14" borderId="5" xfId="0" applyNumberFormat="1" applyFont="1" applyFill="1" applyBorder="1" applyAlignment="1">
      <alignment horizontal="center" vertical="center"/>
    </xf>
    <xf numFmtId="1" fontId="27" fillId="14" borderId="5" xfId="0" applyNumberFormat="1" applyFont="1" applyFill="1" applyBorder="1" applyAlignment="1">
      <alignment horizontal="right" vertical="center"/>
    </xf>
    <xf numFmtId="0" fontId="28" fillId="14" borderId="5" xfId="6" applyFont="1" applyFill="1" applyBorder="1" applyAlignment="1">
      <alignment horizontal="center" vertical="center"/>
    </xf>
    <xf numFmtId="0" fontId="9" fillId="14" borderId="14" xfId="0" applyFont="1" applyFill="1" applyBorder="1" applyAlignment="1">
      <alignment vertical="center"/>
    </xf>
    <xf numFmtId="49" fontId="17" fillId="0" borderId="5" xfId="5" applyNumberFormat="1" applyFont="1" applyFill="1" applyBorder="1" applyAlignment="1">
      <alignment horizontal="center" wrapText="1"/>
    </xf>
    <xf numFmtId="1" fontId="18" fillId="0" borderId="5" xfId="0" applyNumberFormat="1" applyFont="1" applyFill="1" applyBorder="1" applyAlignment="1">
      <alignment horizontal="center" wrapText="1"/>
    </xf>
    <xf numFmtId="0" fontId="17" fillId="0" borderId="5" xfId="0" applyFont="1" applyFill="1" applyBorder="1" applyAlignment="1">
      <alignment wrapText="1"/>
    </xf>
    <xf numFmtId="17" fontId="17" fillId="0" borderId="5" xfId="0" applyNumberFormat="1" applyFont="1" applyFill="1" applyBorder="1" applyAlignment="1">
      <alignment horizontal="center" wrapText="1"/>
    </xf>
    <xf numFmtId="0" fontId="17" fillId="0" borderId="5" xfId="0" applyFont="1" applyFill="1" applyBorder="1" applyAlignment="1">
      <alignment horizontal="center" wrapText="1"/>
    </xf>
    <xf numFmtId="166" fontId="18" fillId="0" borderId="5" xfId="11" applyFont="1" applyFill="1" applyBorder="1" applyAlignment="1">
      <alignment horizontal="center" wrapText="1"/>
    </xf>
    <xf numFmtId="166" fontId="18" fillId="0" borderId="42" xfId="11" applyFont="1" applyFill="1" applyBorder="1" applyAlignment="1">
      <alignment horizontal="center" wrapText="1"/>
    </xf>
    <xf numFmtId="0" fontId="18" fillId="0" borderId="5" xfId="0" applyFont="1" applyFill="1" applyBorder="1" applyAlignment="1">
      <alignment horizontal="center" wrapText="1"/>
    </xf>
    <xf numFmtId="0" fontId="0" fillId="0" borderId="5" xfId="0" applyNumberFormat="1" applyBorder="1" applyAlignment="1" applyProtection="1">
      <alignment wrapText="1"/>
    </xf>
    <xf numFmtId="0" fontId="17" fillId="0" borderId="5" xfId="0" applyFont="1" applyBorder="1" applyAlignment="1">
      <alignment horizontal="center" wrapText="1"/>
    </xf>
    <xf numFmtId="0" fontId="18" fillId="0" borderId="5" xfId="0" applyFont="1" applyBorder="1" applyAlignment="1">
      <alignment horizontal="center"/>
    </xf>
    <xf numFmtId="0" fontId="17" fillId="0" borderId="5" xfId="0" applyFont="1" applyBorder="1" applyAlignment="1">
      <alignment horizontal="center"/>
    </xf>
    <xf numFmtId="15" fontId="17" fillId="0" borderId="5" xfId="0" applyNumberFormat="1" applyFont="1" applyBorder="1" applyAlignment="1">
      <alignment horizontal="center" wrapText="1"/>
    </xf>
    <xf numFmtId="1" fontId="18" fillId="0" borderId="5" xfId="0" applyNumberFormat="1" applyFont="1" applyBorder="1" applyAlignment="1">
      <alignment horizontal="center"/>
    </xf>
    <xf numFmtId="9" fontId="17" fillId="0" borderId="5" xfId="2" applyNumberFormat="1" applyFont="1" applyFill="1" applyBorder="1" applyAlignment="1" applyProtection="1">
      <alignment horizontal="center" wrapText="1"/>
    </xf>
    <xf numFmtId="0" fontId="17" fillId="0" borderId="5" xfId="5" applyNumberFormat="1" applyFont="1" applyFill="1" applyBorder="1" applyAlignment="1">
      <alignment horizontal="center" wrapText="1"/>
    </xf>
    <xf numFmtId="0" fontId="19" fillId="0" borderId="5" xfId="6" applyFill="1" applyBorder="1" applyAlignment="1">
      <alignment horizontal="center" wrapText="1"/>
    </xf>
    <xf numFmtId="0" fontId="3" fillId="0" borderId="5" xfId="0" applyFont="1" applyFill="1" applyBorder="1" applyAlignment="1">
      <alignment horizontal="center" wrapText="1"/>
    </xf>
    <xf numFmtId="15" fontId="15" fillId="0" borderId="5" xfId="0" applyNumberFormat="1" applyFont="1" applyFill="1" applyBorder="1" applyAlignment="1">
      <alignment horizontal="center" wrapText="1"/>
    </xf>
    <xf numFmtId="9" fontId="15" fillId="0" borderId="5" xfId="0" applyNumberFormat="1" applyFont="1" applyFill="1" applyBorder="1" applyAlignment="1">
      <alignment horizontal="center" wrapText="1"/>
    </xf>
    <xf numFmtId="49" fontId="17" fillId="0" borderId="23" xfId="5" applyNumberFormat="1" applyFont="1" applyFill="1" applyBorder="1" applyAlignment="1">
      <alignment horizontal="center" wrapText="1"/>
    </xf>
    <xf numFmtId="0" fontId="18" fillId="0" borderId="23" xfId="0" applyNumberFormat="1" applyFont="1" applyFill="1" applyBorder="1" applyAlignment="1">
      <alignment horizontal="center" wrapText="1"/>
    </xf>
    <xf numFmtId="0" fontId="17" fillId="0" borderId="23" xfId="0" applyFont="1" applyFill="1" applyBorder="1" applyAlignment="1">
      <alignment wrapText="1"/>
    </xf>
    <xf numFmtId="0" fontId="17" fillId="0" borderId="23" xfId="0" applyFont="1" applyFill="1" applyBorder="1" applyAlignment="1">
      <alignment horizontal="center" wrapText="1"/>
    </xf>
    <xf numFmtId="166" fontId="18" fillId="0" borderId="23" xfId="11" applyFont="1" applyFill="1" applyBorder="1" applyAlignment="1">
      <alignment horizontal="center" wrapText="1"/>
    </xf>
    <xf numFmtId="0" fontId="18" fillId="0" borderId="23" xfId="0" applyFont="1" applyFill="1" applyBorder="1" applyAlignment="1">
      <alignment horizontal="center" wrapText="1"/>
    </xf>
    <xf numFmtId="0" fontId="0" fillId="0" borderId="23" xfId="0" applyNumberFormat="1" applyBorder="1" applyAlignment="1" applyProtection="1">
      <alignment wrapText="1"/>
    </xf>
    <xf numFmtId="0" fontId="48" fillId="0" borderId="23" xfId="0" applyFont="1" applyFill="1" applyBorder="1" applyAlignment="1">
      <alignment horizontal="center" wrapText="1"/>
    </xf>
    <xf numFmtId="0" fontId="53" fillId="0" borderId="23" xfId="0" applyFont="1" applyFill="1" applyBorder="1" applyAlignment="1">
      <alignment horizontal="center" wrapText="1"/>
    </xf>
    <xf numFmtId="0" fontId="3" fillId="0" borderId="23" xfId="0" applyFont="1" applyFill="1" applyBorder="1" applyAlignment="1">
      <alignment horizontal="center" wrapText="1"/>
    </xf>
    <xf numFmtId="0" fontId="15" fillId="0" borderId="23" xfId="0" applyFont="1" applyFill="1" applyBorder="1" applyAlignment="1">
      <alignment horizontal="center" wrapText="1"/>
    </xf>
    <xf numFmtId="15" fontId="15" fillId="0" borderId="23" xfId="0" applyNumberFormat="1" applyFont="1" applyFill="1" applyBorder="1" applyAlignment="1">
      <alignment horizontal="center" wrapText="1"/>
    </xf>
    <xf numFmtId="9" fontId="15" fillId="0" borderId="23" xfId="0" applyNumberFormat="1" applyFont="1" applyFill="1" applyBorder="1" applyAlignment="1">
      <alignment horizontal="center" wrapText="1"/>
    </xf>
    <xf numFmtId="0" fontId="17" fillId="0" borderId="23" xfId="0" applyFont="1" applyBorder="1" applyAlignment="1">
      <alignment horizontal="center" wrapText="1"/>
    </xf>
    <xf numFmtId="0" fontId="17" fillId="0" borderId="42" xfId="0" applyFont="1" applyFill="1" applyBorder="1" applyAlignment="1">
      <alignment horizontal="center" wrapText="1"/>
    </xf>
    <xf numFmtId="0" fontId="18" fillId="0" borderId="42" xfId="0" applyFont="1" applyFill="1" applyBorder="1" applyAlignment="1">
      <alignment horizontal="center" wrapText="1"/>
    </xf>
    <xf numFmtId="49" fontId="17" fillId="0" borderId="42" xfId="5" applyNumberFormat="1" applyFont="1" applyFill="1" applyBorder="1" applyAlignment="1">
      <alignment horizontal="center" wrapText="1"/>
    </xf>
    <xf numFmtId="0" fontId="19" fillId="0" borderId="42" xfId="6" applyFill="1" applyBorder="1" applyAlignment="1">
      <alignment horizontal="center" wrapText="1"/>
    </xf>
    <xf numFmtId="0" fontId="48" fillId="0" borderId="42" xfId="0" applyFont="1" applyFill="1" applyBorder="1" applyAlignment="1">
      <alignment horizontal="center" wrapText="1"/>
    </xf>
    <xf numFmtId="0" fontId="48" fillId="0" borderId="42" xfId="0" applyNumberFormat="1" applyFont="1" applyFill="1" applyBorder="1" applyAlignment="1" applyProtection="1">
      <alignment horizontal="center" wrapText="1"/>
    </xf>
    <xf numFmtId="0" fontId="53" fillId="0" borderId="42" xfId="0" applyFont="1" applyFill="1" applyBorder="1" applyAlignment="1">
      <alignment horizontal="center" wrapText="1"/>
    </xf>
    <xf numFmtId="0" fontId="3" fillId="0" borderId="42" xfId="0" applyFont="1" applyFill="1" applyBorder="1" applyAlignment="1">
      <alignment horizontal="center" wrapText="1"/>
    </xf>
    <xf numFmtId="0" fontId="15" fillId="0" borderId="42" xfId="0" applyFont="1" applyFill="1" applyBorder="1" applyAlignment="1">
      <alignment horizontal="center" wrapText="1"/>
    </xf>
    <xf numFmtId="15" fontId="15" fillId="0" borderId="42" xfId="0" applyNumberFormat="1" applyFont="1" applyFill="1" applyBorder="1" applyAlignment="1">
      <alignment horizontal="center" wrapText="1"/>
    </xf>
    <xf numFmtId="9" fontId="15" fillId="0" borderId="42" xfId="0" applyNumberFormat="1" applyFont="1" applyFill="1" applyBorder="1" applyAlignment="1">
      <alignment horizontal="center" wrapText="1"/>
    </xf>
    <xf numFmtId="0" fontId="18" fillId="14" borderId="42" xfId="0" applyFont="1" applyFill="1" applyBorder="1" applyAlignment="1">
      <alignment horizontal="center" wrapText="1"/>
    </xf>
    <xf numFmtId="0" fontId="18" fillId="5" borderId="42" xfId="0" applyNumberFormat="1" applyFont="1" applyFill="1" applyBorder="1" applyAlignment="1">
      <alignment horizontal="center" wrapText="1"/>
    </xf>
    <xf numFmtId="0" fontId="17" fillId="0" borderId="42" xfId="0" applyFont="1" applyFill="1" applyBorder="1" applyAlignment="1">
      <alignment wrapText="1"/>
    </xf>
    <xf numFmtId="17" fontId="17" fillId="0" borderId="42" xfId="0" applyNumberFormat="1" applyFont="1" applyFill="1" applyBorder="1" applyAlignment="1">
      <alignment horizontal="center" vertical="center" wrapText="1"/>
    </xf>
    <xf numFmtId="0" fontId="18" fillId="0" borderId="42" xfId="0" applyNumberFormat="1" applyFont="1" applyFill="1" applyBorder="1" applyAlignment="1">
      <alignment horizontal="center" wrapText="1"/>
    </xf>
    <xf numFmtId="49" fontId="17" fillId="0" borderId="43" xfId="5" applyNumberFormat="1" applyFont="1" applyFill="1" applyBorder="1" applyAlignment="1">
      <alignment horizontal="center" wrapText="1"/>
    </xf>
    <xf numFmtId="0" fontId="0" fillId="0" borderId="43" xfId="0" applyBorder="1" applyAlignment="1"/>
    <xf numFmtId="0" fontId="0" fillId="0" borderId="43" xfId="0" applyBorder="1" applyAlignment="1">
      <alignment horizontal="left"/>
    </xf>
    <xf numFmtId="0" fontId="17" fillId="0" borderId="44" xfId="0" applyFont="1" applyFill="1" applyBorder="1" applyAlignment="1">
      <alignment wrapText="1"/>
    </xf>
    <xf numFmtId="17" fontId="0" fillId="0" borderId="43" xfId="0" applyNumberFormat="1" applyBorder="1" applyAlignment="1">
      <alignment horizontal="center" vertical="center"/>
    </xf>
    <xf numFmtId="0" fontId="0" fillId="0" borderId="43" xfId="0" applyBorder="1" applyAlignment="1">
      <alignment horizontal="center" vertical="center"/>
    </xf>
    <xf numFmtId="0" fontId="17" fillId="0" borderId="44" xfId="0" applyFont="1" applyFill="1" applyBorder="1" applyAlignment="1">
      <alignment horizontal="center" wrapText="1"/>
    </xf>
    <xf numFmtId="166" fontId="18" fillId="0" borderId="43" xfId="11" applyFont="1" applyFill="1" applyBorder="1" applyAlignment="1">
      <alignment horizontal="center" wrapText="1"/>
    </xf>
    <xf numFmtId="0" fontId="0" fillId="0" borderId="43" xfId="0" applyBorder="1" applyAlignment="1">
      <alignment horizontal="center"/>
    </xf>
    <xf numFmtId="0" fontId="18" fillId="0" borderId="43" xfId="0" applyFont="1" applyFill="1" applyBorder="1" applyAlignment="1">
      <alignment horizontal="center" wrapText="1"/>
    </xf>
    <xf numFmtId="0" fontId="19" fillId="0" borderId="43" xfId="6" applyBorder="1" applyAlignment="1">
      <alignment horizontal="center"/>
    </xf>
    <xf numFmtId="0" fontId="18" fillId="14" borderId="43" xfId="0" applyFont="1" applyFill="1" applyBorder="1" applyAlignment="1">
      <alignment horizontal="center" wrapText="1"/>
    </xf>
    <xf numFmtId="49" fontId="17" fillId="35" borderId="5" xfId="5" applyNumberFormat="1" applyFont="1" applyFill="1" applyBorder="1" applyAlignment="1">
      <alignment horizontal="center" vertical="center" wrapText="1"/>
    </xf>
    <xf numFmtId="0" fontId="79" fillId="35" borderId="5" xfId="0" applyFont="1" applyFill="1" applyBorder="1" applyAlignment="1">
      <alignment horizontal="center" vertical="center" wrapText="1"/>
    </xf>
    <xf numFmtId="0" fontId="12" fillId="35" borderId="5" xfId="0" applyFont="1" applyFill="1" applyBorder="1" applyAlignment="1">
      <alignment horizontal="center" vertical="center" wrapText="1"/>
    </xf>
    <xf numFmtId="17" fontId="17" fillId="35" borderId="5" xfId="0" applyNumberFormat="1" applyFont="1" applyFill="1" applyBorder="1" applyAlignment="1">
      <alignment horizontal="center" vertical="center" wrapText="1"/>
    </xf>
    <xf numFmtId="0" fontId="17" fillId="35" borderId="5" xfId="0" applyFont="1" applyFill="1" applyBorder="1" applyAlignment="1">
      <alignment horizontal="center" vertical="center" wrapText="1"/>
    </xf>
    <xf numFmtId="3" fontId="0" fillId="35" borderId="5" xfId="0" applyNumberFormat="1" applyFont="1" applyFill="1" applyBorder="1" applyAlignment="1">
      <alignment horizontal="center" vertical="center" wrapText="1"/>
    </xf>
    <xf numFmtId="0" fontId="0" fillId="35" borderId="5" xfId="0" applyFont="1" applyFill="1" applyBorder="1" applyAlignment="1">
      <alignment horizontal="center" vertical="center" wrapText="1"/>
    </xf>
    <xf numFmtId="49" fontId="12" fillId="35" borderId="5" xfId="5" applyFont="1" applyFill="1" applyBorder="1" applyAlignment="1" applyProtection="1">
      <alignment horizontal="center" vertical="center" wrapText="1"/>
    </xf>
    <xf numFmtId="0" fontId="19" fillId="35" borderId="5" xfId="6" applyFill="1" applyBorder="1" applyAlignment="1">
      <alignment horizontal="center" vertical="center" wrapText="1"/>
    </xf>
    <xf numFmtId="0" fontId="15" fillId="35" borderId="5" xfId="0" applyFont="1" applyFill="1" applyBorder="1" applyAlignment="1">
      <alignment horizontal="center" vertical="center" wrapText="1"/>
    </xf>
    <xf numFmtId="0" fontId="12" fillId="35" borderId="5" xfId="0" applyFont="1" applyFill="1" applyBorder="1" applyAlignment="1" applyProtection="1">
      <alignment horizontal="center" vertical="center" wrapText="1"/>
    </xf>
    <xf numFmtId="16" fontId="12" fillId="35" borderId="5" xfId="0" applyNumberFormat="1" applyFont="1" applyFill="1" applyBorder="1" applyAlignment="1">
      <alignment horizontal="center" vertical="center" wrapText="1"/>
    </xf>
    <xf numFmtId="15" fontId="15" fillId="35" borderId="5" xfId="0" applyNumberFormat="1" applyFont="1" applyFill="1" applyBorder="1" applyAlignment="1">
      <alignment horizontal="center" vertical="center" wrapText="1"/>
    </xf>
    <xf numFmtId="0" fontId="41" fillId="35" borderId="5" xfId="0" applyFont="1" applyFill="1" applyBorder="1" applyAlignment="1">
      <alignment vertical="center" wrapText="1"/>
    </xf>
    <xf numFmtId="0" fontId="18" fillId="35" borderId="5" xfId="0" applyFont="1" applyFill="1" applyBorder="1" applyAlignment="1">
      <alignment horizontal="center" vertical="center" wrapText="1"/>
    </xf>
    <xf numFmtId="49" fontId="17" fillId="40" borderId="5" xfId="5" applyNumberFormat="1" applyFont="1" applyFill="1" applyBorder="1" applyAlignment="1">
      <alignment horizontal="center" vertical="center" wrapText="1"/>
    </xf>
    <xf numFmtId="0" fontId="79" fillId="40" borderId="5" xfId="0" applyFont="1" applyFill="1" applyBorder="1" applyAlignment="1">
      <alignment horizontal="center" vertical="center"/>
    </xf>
    <xf numFmtId="0" fontId="12" fillId="40" borderId="5" xfId="0" applyFont="1" applyFill="1" applyBorder="1" applyAlignment="1">
      <alignment horizontal="center" vertical="center" wrapText="1"/>
    </xf>
    <xf numFmtId="17" fontId="17" fillId="40" borderId="5" xfId="0" applyNumberFormat="1" applyFont="1" applyFill="1" applyBorder="1" applyAlignment="1">
      <alignment horizontal="center" vertical="center" wrapText="1"/>
    </xf>
    <xf numFmtId="0" fontId="17" fillId="40" borderId="5" xfId="0" applyFont="1" applyFill="1" applyBorder="1" applyAlignment="1">
      <alignment horizontal="center" vertical="center" wrapText="1"/>
    </xf>
    <xf numFmtId="3" fontId="12" fillId="40" borderId="5" xfId="0" applyNumberFormat="1" applyFont="1" applyFill="1" applyBorder="1" applyAlignment="1">
      <alignment horizontal="center" vertical="center" wrapText="1"/>
    </xf>
    <xf numFmtId="0" fontId="12" fillId="40" borderId="5" xfId="0" applyFont="1" applyFill="1" applyBorder="1" applyAlignment="1" applyProtection="1">
      <alignment horizontal="center" vertical="center" wrapText="1"/>
    </xf>
    <xf numFmtId="49" fontId="12" fillId="40" borderId="5" xfId="5" applyFont="1" applyFill="1" applyBorder="1" applyAlignment="1" applyProtection="1">
      <alignment horizontal="center" vertical="center" wrapText="1"/>
    </xf>
    <xf numFmtId="0" fontId="104" fillId="40" borderId="5" xfId="6" applyFont="1" applyFill="1" applyBorder="1" applyAlignment="1">
      <alignment horizontal="center" vertical="center" wrapText="1"/>
    </xf>
    <xf numFmtId="0" fontId="15" fillId="40" borderId="5" xfId="0" applyFont="1" applyFill="1" applyBorder="1" applyAlignment="1">
      <alignment horizontal="center" vertical="center" wrapText="1"/>
    </xf>
    <xf numFmtId="0" fontId="38" fillId="40" borderId="5" xfId="0" applyFont="1" applyFill="1" applyBorder="1" applyAlignment="1">
      <alignment horizontal="center" vertical="center" wrapText="1"/>
    </xf>
    <xf numFmtId="15" fontId="15" fillId="40" borderId="5" xfId="0" applyNumberFormat="1" applyFont="1" applyFill="1" applyBorder="1" applyAlignment="1">
      <alignment horizontal="center" vertical="center" wrapText="1"/>
    </xf>
    <xf numFmtId="0" fontId="78" fillId="40" borderId="5" xfId="0" applyFont="1" applyFill="1" applyBorder="1" applyAlignment="1">
      <alignment horizontal="center" vertical="center"/>
    </xf>
    <xf numFmtId="0" fontId="0" fillId="40" borderId="5" xfId="0" applyFont="1" applyFill="1" applyBorder="1" applyAlignment="1">
      <alignment horizontal="center" vertical="center" wrapText="1"/>
    </xf>
    <xf numFmtId="3" fontId="0" fillId="40" borderId="5" xfId="0" applyNumberFormat="1" applyFont="1" applyFill="1" applyBorder="1" applyAlignment="1">
      <alignment horizontal="center" vertical="center" wrapText="1"/>
    </xf>
    <xf numFmtId="0" fontId="19" fillId="40" borderId="5" xfId="6" applyFill="1" applyBorder="1" applyAlignment="1">
      <alignment horizontal="center" vertical="center" wrapText="1"/>
    </xf>
    <xf numFmtId="0" fontId="3" fillId="40" borderId="5" xfId="0" applyFont="1" applyFill="1" applyBorder="1" applyAlignment="1">
      <alignment horizontal="center" vertical="center" wrapText="1"/>
    </xf>
    <xf numFmtId="0" fontId="18" fillId="40" borderId="5" xfId="0" applyFont="1" applyFill="1" applyBorder="1" applyAlignment="1">
      <alignment horizontal="center" vertical="center" wrapText="1"/>
    </xf>
    <xf numFmtId="0" fontId="79" fillId="40" borderId="5" xfId="0" applyFont="1" applyFill="1" applyBorder="1" applyAlignment="1">
      <alignment horizontal="center" vertical="center" wrapText="1"/>
    </xf>
    <xf numFmtId="49" fontId="34" fillId="0" borderId="5" xfId="5" applyNumberFormat="1" applyFont="1" applyFill="1" applyBorder="1" applyAlignment="1">
      <alignment horizontal="center" vertical="center" wrapText="1"/>
    </xf>
    <xf numFmtId="0" fontId="105" fillId="5" borderId="5" xfId="0" applyFont="1" applyFill="1" applyBorder="1" applyAlignment="1">
      <alignment horizontal="center" vertical="center" wrapText="1"/>
    </xf>
    <xf numFmtId="0" fontId="102" fillId="0" borderId="5" xfId="0" applyFont="1" applyBorder="1" applyAlignment="1">
      <alignment horizontal="center" vertical="center" wrapText="1"/>
    </xf>
    <xf numFmtId="17" fontId="34" fillId="0" borderId="5" xfId="0" applyNumberFormat="1" applyFont="1" applyFill="1" applyBorder="1" applyAlignment="1">
      <alignment horizontal="center" vertical="center" wrapText="1"/>
    </xf>
    <xf numFmtId="0" fontId="34" fillId="0" borderId="5" xfId="0" applyFont="1" applyFill="1" applyBorder="1" applyAlignment="1">
      <alignment horizontal="center" vertical="center" wrapText="1"/>
    </xf>
    <xf numFmtId="0" fontId="102" fillId="0" borderId="5" xfId="0" applyFont="1" applyFill="1" applyBorder="1" applyAlignment="1">
      <alignment horizontal="center" vertical="center" wrapText="1"/>
    </xf>
    <xf numFmtId="3" fontId="102" fillId="0" borderId="5" xfId="0" applyNumberFormat="1" applyFont="1" applyBorder="1" applyAlignment="1">
      <alignment horizontal="center" vertical="center" wrapText="1"/>
    </xf>
    <xf numFmtId="49" fontId="102" fillId="0" borderId="5" xfId="5" applyFont="1" applyFill="1" applyBorder="1" applyAlignment="1" applyProtection="1">
      <alignment horizontal="center" vertical="center" wrapText="1"/>
    </xf>
    <xf numFmtId="0" fontId="106" fillId="0" borderId="5" xfId="6" applyFont="1" applyBorder="1" applyAlignment="1">
      <alignment horizontal="center" vertical="center" wrapText="1"/>
    </xf>
    <xf numFmtId="0" fontId="42" fillId="0" borderId="5" xfId="0" applyFont="1" applyFill="1" applyBorder="1" applyAlignment="1">
      <alignment horizontal="center" vertical="center" wrapText="1"/>
    </xf>
    <xf numFmtId="0" fontId="102" fillId="0" borderId="5" xfId="0" applyFont="1" applyBorder="1" applyAlignment="1" applyProtection="1">
      <alignment horizontal="center" vertical="center" wrapText="1"/>
    </xf>
    <xf numFmtId="16" fontId="102" fillId="0" borderId="5" xfId="0" applyNumberFormat="1" applyFont="1" applyFill="1" applyBorder="1" applyAlignment="1">
      <alignment horizontal="center" vertical="center" wrapText="1"/>
    </xf>
    <xf numFmtId="0" fontId="39" fillId="0" borderId="5" xfId="0" applyFont="1" applyFill="1" applyBorder="1" applyAlignment="1">
      <alignment horizontal="center" vertical="center" wrapText="1"/>
    </xf>
    <xf numFmtId="15" fontId="42" fillId="0" borderId="5" xfId="0" applyNumberFormat="1" applyFont="1" applyFill="1" applyBorder="1" applyAlignment="1">
      <alignment horizontal="center" vertical="center" wrapText="1"/>
    </xf>
    <xf numFmtId="0" fontId="107" fillId="0" borderId="5" xfId="0" applyFont="1" applyBorder="1" applyAlignment="1">
      <alignment horizontal="center" vertical="center" wrapText="1"/>
    </xf>
    <xf numFmtId="0" fontId="12" fillId="0" borderId="5" xfId="0" applyFont="1" applyFill="1" applyBorder="1" applyAlignment="1">
      <alignment horizontal="center" vertical="center" wrapText="1"/>
    </xf>
    <xf numFmtId="0" fontId="14" fillId="0" borderId="5" xfId="4" applyFont="1" applyFill="1" applyBorder="1" applyAlignment="1" applyProtection="1">
      <alignment horizontal="center" vertical="center" wrapText="1"/>
    </xf>
    <xf numFmtId="16" fontId="108" fillId="0" borderId="5" xfId="0" applyNumberFormat="1" applyFont="1" applyFill="1" applyBorder="1" applyAlignment="1">
      <alignment horizontal="center" vertical="center" wrapText="1"/>
    </xf>
    <xf numFmtId="0" fontId="12" fillId="0" borderId="5" xfId="0" applyFont="1" applyBorder="1" applyAlignment="1">
      <alignment horizontal="center" vertical="center" wrapText="1"/>
    </xf>
    <xf numFmtId="0" fontId="12" fillId="14" borderId="5" xfId="0" applyFont="1" applyFill="1" applyBorder="1" applyAlignment="1">
      <alignment horizontal="center" vertical="center" wrapText="1"/>
    </xf>
    <xf numFmtId="41" fontId="18" fillId="0" borderId="5" xfId="1" applyFont="1" applyFill="1" applyBorder="1" applyAlignment="1">
      <alignment horizontal="center" vertical="center" wrapText="1"/>
    </xf>
    <xf numFmtId="15" fontId="17" fillId="0" borderId="5" xfId="0" applyNumberFormat="1" applyFont="1" applyBorder="1" applyAlignment="1">
      <alignment horizontal="center" vertical="center" wrapText="1"/>
    </xf>
    <xf numFmtId="1" fontId="18" fillId="0" borderId="5" xfId="0" applyNumberFormat="1" applyFont="1" applyBorder="1" applyAlignment="1">
      <alignment horizontal="center" vertical="center"/>
    </xf>
    <xf numFmtId="0" fontId="18" fillId="0" borderId="23" xfId="0" applyFont="1" applyFill="1" applyBorder="1" applyAlignment="1">
      <alignment horizontal="center" vertical="center" wrapText="1"/>
    </xf>
    <xf numFmtId="0" fontId="19" fillId="0" borderId="23" xfId="6" applyFill="1" applyBorder="1" applyAlignment="1">
      <alignment horizontal="center" vertical="center" wrapText="1"/>
    </xf>
    <xf numFmtId="0" fontId="15" fillId="0" borderId="23" xfId="0" applyFont="1" applyFill="1" applyBorder="1" applyAlignment="1">
      <alignment horizontal="center" vertical="center" wrapText="1"/>
    </xf>
    <xf numFmtId="0" fontId="18" fillId="0" borderId="23" xfId="0" applyFont="1" applyBorder="1" applyAlignment="1">
      <alignment horizontal="center" vertical="center"/>
    </xf>
    <xf numFmtId="0" fontId="17" fillId="0" borderId="23" xfId="0" applyFont="1" applyBorder="1" applyAlignment="1">
      <alignment horizontal="center" vertical="center"/>
    </xf>
    <xf numFmtId="15" fontId="17" fillId="0" borderId="23" xfId="0" applyNumberFormat="1" applyFont="1" applyBorder="1" applyAlignment="1">
      <alignment horizontal="center" vertical="center" wrapText="1"/>
    </xf>
    <xf numFmtId="1" fontId="18" fillId="0" borderId="23" xfId="0" applyNumberFormat="1" applyFont="1" applyBorder="1" applyAlignment="1">
      <alignment horizontal="center" vertical="center"/>
    </xf>
    <xf numFmtId="0" fontId="17" fillId="0" borderId="23" xfId="0" applyFont="1" applyFill="1" applyBorder="1" applyAlignment="1">
      <alignment horizontal="left" vertical="center" wrapText="1"/>
    </xf>
    <xf numFmtId="0" fontId="17" fillId="0" borderId="23" xfId="0" applyFont="1" applyBorder="1" applyAlignment="1">
      <alignment horizontal="center" vertical="center" wrapText="1"/>
    </xf>
    <xf numFmtId="1" fontId="15" fillId="0" borderId="5" xfId="0" applyNumberFormat="1" applyFont="1" applyFill="1" applyBorder="1" applyAlignment="1">
      <alignment horizontal="center" vertical="center" wrapText="1"/>
    </xf>
    <xf numFmtId="49" fontId="17" fillId="0" borderId="25" xfId="5" applyNumberFormat="1" applyFont="1" applyFill="1" applyBorder="1" applyAlignment="1">
      <alignment horizontal="center" vertical="center" wrapText="1"/>
    </xf>
    <xf numFmtId="0" fontId="17" fillId="0" borderId="25" xfId="0" applyFont="1" applyBorder="1" applyAlignment="1">
      <alignment horizontal="center" vertical="center" wrapText="1"/>
    </xf>
    <xf numFmtId="17" fontId="17" fillId="0" borderId="25" xfId="0" applyNumberFormat="1"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20" fillId="0" borderId="25" xfId="6" applyFont="1" applyFill="1" applyBorder="1" applyAlignment="1">
      <alignment horizontal="center" vertical="center" wrapText="1"/>
    </xf>
    <xf numFmtId="0" fontId="18" fillId="0" borderId="25" xfId="0" applyFont="1" applyBorder="1" applyAlignment="1">
      <alignment horizontal="center" vertical="center"/>
    </xf>
    <xf numFmtId="0" fontId="17" fillId="0" borderId="25" xfId="0" applyFont="1" applyBorder="1" applyAlignment="1">
      <alignment horizontal="center" vertical="center"/>
    </xf>
    <xf numFmtId="15" fontId="17" fillId="0" borderId="25" xfId="0" applyNumberFormat="1" applyFont="1" applyBorder="1" applyAlignment="1">
      <alignment horizontal="center" vertical="center" wrapText="1"/>
    </xf>
    <xf numFmtId="49" fontId="17" fillId="0" borderId="25" xfId="0" applyNumberFormat="1" applyFont="1" applyFill="1" applyBorder="1" applyAlignment="1">
      <alignment horizontal="left" vertical="center" wrapText="1"/>
    </xf>
    <xf numFmtId="49" fontId="17" fillId="0" borderId="44" xfId="5" applyNumberFormat="1" applyFont="1" applyFill="1" applyBorder="1" applyAlignment="1">
      <alignment horizontal="center" vertical="center" wrapText="1"/>
    </xf>
    <xf numFmtId="0" fontId="17" fillId="0" borderId="44" xfId="0" applyFont="1" applyBorder="1" applyAlignment="1">
      <alignment horizontal="center" vertical="center" wrapText="1"/>
    </xf>
    <xf numFmtId="0" fontId="17" fillId="0" borderId="44" xfId="0" applyFont="1" applyFill="1" applyBorder="1" applyAlignment="1">
      <alignment vertical="center" wrapText="1"/>
    </xf>
    <xf numFmtId="17" fontId="17" fillId="0" borderId="44" xfId="0" applyNumberFormat="1" applyFont="1" applyFill="1" applyBorder="1" applyAlignment="1">
      <alignment horizontal="center" vertical="center" wrapText="1"/>
    </xf>
    <xf numFmtId="0" fontId="17" fillId="0" borderId="44" xfId="0" applyFont="1" applyFill="1" applyBorder="1" applyAlignment="1">
      <alignment horizontal="center" vertical="center" wrapText="1"/>
    </xf>
    <xf numFmtId="168" fontId="18" fillId="0" borderId="44" xfId="9" applyNumberFormat="1" applyFont="1" applyFill="1" applyBorder="1" applyAlignment="1">
      <alignment horizontal="center" vertical="center" wrapText="1"/>
    </xf>
    <xf numFmtId="41" fontId="18" fillId="0" borderId="44" xfId="1"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9" fillId="0" borderId="44" xfId="6" applyFill="1" applyBorder="1" applyAlignment="1">
      <alignment horizontal="center" vertical="center" wrapText="1"/>
    </xf>
    <xf numFmtId="15" fontId="17" fillId="0" borderId="44" xfId="0" applyNumberFormat="1" applyFont="1" applyBorder="1" applyAlignment="1">
      <alignment horizontal="center" vertical="center" wrapText="1"/>
    </xf>
    <xf numFmtId="49" fontId="17" fillId="0" borderId="44" xfId="0" applyNumberFormat="1" applyFont="1" applyFill="1" applyBorder="1" applyAlignment="1">
      <alignment horizontal="left" vertical="center" wrapText="1"/>
    </xf>
    <xf numFmtId="4" fontId="26" fillId="14" borderId="5" xfId="0" applyNumberFormat="1" applyFont="1" applyFill="1" applyBorder="1" applyAlignment="1">
      <alignment horizontal="left" vertical="center" wrapText="1"/>
    </xf>
    <xf numFmtId="49" fontId="26" fillId="14" borderId="5" xfId="5" applyNumberFormat="1" applyFont="1" applyFill="1" applyBorder="1" applyAlignment="1">
      <alignment horizontal="left" vertical="center" wrapText="1"/>
    </xf>
    <xf numFmtId="15" fontId="26" fillId="14" borderId="5" xfId="0" applyNumberFormat="1" applyFont="1" applyFill="1" applyBorder="1" applyAlignment="1">
      <alignment horizontal="left" vertical="center" wrapText="1"/>
    </xf>
    <xf numFmtId="0" fontId="19" fillId="14" borderId="5" xfId="6" applyFill="1" applyBorder="1" applyAlignment="1">
      <alignment horizontal="left" vertical="center" wrapText="1"/>
    </xf>
    <xf numFmtId="0" fontId="26" fillId="14" borderId="5" xfId="0" applyFont="1" applyFill="1" applyBorder="1" applyAlignment="1">
      <alignment horizontal="left" vertical="center"/>
    </xf>
    <xf numFmtId="4" fontId="26" fillId="14" borderId="5" xfId="0" applyNumberFormat="1" applyFont="1" applyFill="1" applyBorder="1" applyAlignment="1">
      <alignment horizontal="left" vertical="center"/>
    </xf>
    <xf numFmtId="49" fontId="26" fillId="14" borderId="5" xfId="0" applyNumberFormat="1" applyFont="1" applyFill="1" applyBorder="1" applyAlignment="1">
      <alignment horizontal="left" vertical="center" wrapText="1"/>
    </xf>
    <xf numFmtId="17" fontId="26" fillId="14" borderId="5" xfId="0" applyNumberFormat="1" applyFont="1" applyFill="1" applyBorder="1" applyAlignment="1">
      <alignment horizontal="center" vertical="center" wrapText="1"/>
    </xf>
    <xf numFmtId="0" fontId="26" fillId="14" borderId="5" xfId="0" applyFont="1" applyFill="1" applyBorder="1" applyAlignment="1">
      <alignment horizontal="left" vertical="center" wrapText="1"/>
    </xf>
    <xf numFmtId="0" fontId="0" fillId="0" borderId="0" xfId="0"/>
    <xf numFmtId="0" fontId="3" fillId="0" borderId="0" xfId="0" applyFont="1"/>
    <xf numFmtId="0" fontId="15" fillId="0" borderId="5" xfId="0" applyFont="1" applyBorder="1" applyAlignment="1">
      <alignment horizontal="center" vertical="center"/>
    </xf>
    <xf numFmtId="0" fontId="15" fillId="0" borderId="5" xfId="0" applyFont="1" applyBorder="1" applyAlignment="1">
      <alignment horizontal="left" vertical="center" wrapText="1"/>
    </xf>
    <xf numFmtId="0" fontId="15" fillId="0" borderId="5" xfId="0" applyFont="1" applyBorder="1" applyAlignment="1">
      <alignment horizontal="center" vertical="center" wrapText="1"/>
    </xf>
    <xf numFmtId="0" fontId="3" fillId="0" borderId="5" xfId="0" applyFont="1" applyBorder="1" applyAlignment="1">
      <alignment horizontal="center" vertical="center"/>
    </xf>
    <xf numFmtId="49" fontId="17" fillId="0" borderId="5" xfId="5" applyFont="1" applyBorder="1" applyAlignment="1" applyProtection="1">
      <alignment horizontal="center" vertical="center" wrapText="1"/>
    </xf>
    <xf numFmtId="0" fontId="17" fillId="0" borderId="5" xfId="0" applyFont="1" applyBorder="1" applyAlignment="1">
      <alignment horizontal="center" vertical="center" wrapText="1"/>
    </xf>
    <xf numFmtId="17" fontId="17" fillId="0" borderId="5" xfId="0" applyNumberFormat="1" applyFont="1" applyBorder="1" applyAlignment="1">
      <alignment horizontal="center" vertical="center" wrapText="1"/>
    </xf>
    <xf numFmtId="0" fontId="18" fillId="0" borderId="5" xfId="0" applyFont="1" applyBorder="1" applyAlignment="1">
      <alignment horizontal="center" vertical="center" wrapText="1"/>
    </xf>
    <xf numFmtId="9" fontId="15" fillId="0" borderId="5" xfId="2" applyFont="1" applyFill="1" applyBorder="1" applyAlignment="1" applyProtection="1">
      <alignment horizontal="center" vertical="center" wrapText="1"/>
      <protection hidden="1"/>
    </xf>
    <xf numFmtId="0" fontId="15" fillId="0" borderId="25" xfId="0" applyFont="1" applyBorder="1" applyAlignment="1">
      <alignment horizontal="center" vertical="center" wrapText="1"/>
    </xf>
    <xf numFmtId="0" fontId="3" fillId="0" borderId="0" xfId="0" applyFont="1" applyFill="1"/>
    <xf numFmtId="0" fontId="48" fillId="0" borderId="25" xfId="0" applyFont="1" applyBorder="1" applyAlignment="1">
      <alignment horizontal="center" vertical="center" wrapText="1"/>
    </xf>
    <xf numFmtId="0" fontId="15" fillId="0" borderId="5" xfId="0" applyFont="1" applyFill="1" applyBorder="1" applyAlignment="1">
      <alignment horizontal="center" vertical="center"/>
    </xf>
    <xf numFmtId="0" fontId="3" fillId="0" borderId="5" xfId="0" applyFont="1" applyFill="1" applyBorder="1" applyAlignment="1">
      <alignment horizontal="center" vertical="center"/>
    </xf>
    <xf numFmtId="14" fontId="15" fillId="0" borderId="5" xfId="0" applyNumberFormat="1" applyFont="1" applyFill="1" applyBorder="1" applyAlignment="1">
      <alignment horizontal="center" vertical="center"/>
    </xf>
    <xf numFmtId="169" fontId="18" fillId="0" borderId="5" xfId="19" applyNumberFormat="1" applyFont="1" applyFill="1" applyBorder="1" applyAlignment="1">
      <alignment horizontal="center" vertical="center" wrapText="1"/>
    </xf>
    <xf numFmtId="0" fontId="15" fillId="14" borderId="5" xfId="0" applyFont="1" applyFill="1" applyBorder="1" applyAlignment="1">
      <alignment horizontal="center" vertical="center"/>
    </xf>
    <xf numFmtId="9" fontId="15" fillId="14" borderId="5" xfId="2" applyFont="1" applyFill="1" applyBorder="1" applyAlignment="1" applyProtection="1">
      <alignment horizontal="center" vertical="center" wrapText="1"/>
      <protection hidden="1"/>
    </xf>
    <xf numFmtId="169" fontId="18" fillId="5" borderId="5" xfId="19" applyNumberFormat="1" applyFont="1" applyFill="1" applyBorder="1" applyAlignment="1">
      <alignment horizontal="center" vertical="center" wrapText="1"/>
    </xf>
    <xf numFmtId="169" fontId="17" fillId="14" borderId="5" xfId="19" applyNumberFormat="1" applyFont="1" applyFill="1" applyBorder="1" applyAlignment="1">
      <alignment horizontal="center" vertical="center" wrapText="1"/>
    </xf>
    <xf numFmtId="0" fontId="17" fillId="14" borderId="5" xfId="0" applyFont="1" applyFill="1" applyBorder="1" applyAlignment="1">
      <alignment horizontal="center" vertical="center" wrapText="1"/>
    </xf>
    <xf numFmtId="0" fontId="18" fillId="14" borderId="5" xfId="0" applyFont="1" applyFill="1" applyBorder="1" applyAlignment="1">
      <alignment horizontal="center" vertical="center" wrapText="1"/>
    </xf>
    <xf numFmtId="49" fontId="17" fillId="0" borderId="5" xfId="5" applyFont="1" applyFill="1" applyBorder="1" applyAlignment="1" applyProtection="1">
      <alignment horizontal="center" vertical="center" wrapText="1"/>
    </xf>
    <xf numFmtId="0" fontId="18" fillId="0" borderId="5" xfId="0" applyFont="1" applyFill="1" applyBorder="1" applyAlignment="1">
      <alignment horizontal="center" vertical="center" wrapText="1"/>
    </xf>
    <xf numFmtId="17" fontId="17" fillId="0" borderId="5" xfId="0" applyNumberFormat="1" applyFont="1" applyFill="1" applyBorder="1" applyAlignment="1">
      <alignment horizontal="center" vertical="center" wrapText="1"/>
    </xf>
    <xf numFmtId="0" fontId="17" fillId="0" borderId="5" xfId="0" applyFont="1" applyFill="1" applyBorder="1" applyAlignment="1">
      <alignment horizontal="center" vertical="center" wrapText="1"/>
    </xf>
    <xf numFmtId="0" fontId="20" fillId="0" borderId="5" xfId="6" applyFont="1" applyFill="1" applyBorder="1" applyAlignment="1">
      <alignment horizontal="center" vertical="center" wrapText="1"/>
    </xf>
    <xf numFmtId="0" fontId="15" fillId="0" borderId="5" xfId="0" applyFont="1" applyFill="1" applyBorder="1" applyAlignment="1">
      <alignment horizontal="left" vertical="center" wrapText="1"/>
    </xf>
    <xf numFmtId="0" fontId="15" fillId="0" borderId="5" xfId="0" applyFont="1" applyFill="1" applyBorder="1" applyAlignment="1">
      <alignment horizontal="center" vertical="center" wrapText="1"/>
    </xf>
    <xf numFmtId="0" fontId="48" fillId="0" borderId="25" xfId="0" applyFont="1" applyFill="1" applyBorder="1" applyAlignment="1">
      <alignment horizontal="center" vertical="center" wrapText="1"/>
    </xf>
    <xf numFmtId="0" fontId="15" fillId="0" borderId="25" xfId="0" applyFont="1" applyFill="1" applyBorder="1" applyAlignment="1">
      <alignment horizontal="center" vertical="center" wrapText="1"/>
    </xf>
    <xf numFmtId="9" fontId="54" fillId="0" borderId="5" xfId="2" applyFont="1" applyFill="1" applyBorder="1" applyAlignment="1" applyProtection="1">
      <alignment horizontal="center" vertical="center" wrapText="1"/>
      <protection hidden="1"/>
    </xf>
    <xf numFmtId="0" fontId="55" fillId="0" borderId="5" xfId="0" applyFont="1" applyFill="1" applyBorder="1" applyAlignment="1">
      <alignment horizontal="center" vertical="center" wrapText="1"/>
    </xf>
    <xf numFmtId="0" fontId="17" fillId="5" borderId="5" xfId="0" applyFont="1" applyFill="1" applyBorder="1" applyAlignment="1">
      <alignment horizontal="center" vertical="center" wrapText="1"/>
    </xf>
    <xf numFmtId="49" fontId="17" fillId="5" borderId="5" xfId="5" applyFont="1" applyFill="1" applyBorder="1" applyAlignment="1" applyProtection="1">
      <alignment horizontal="center" vertical="center" wrapText="1"/>
    </xf>
    <xf numFmtId="0" fontId="18" fillId="5" borderId="5" xfId="0" applyFont="1" applyFill="1" applyBorder="1" applyAlignment="1">
      <alignment horizontal="center" vertical="center" wrapText="1"/>
    </xf>
    <xf numFmtId="17" fontId="17" fillId="5" borderId="5" xfId="0" applyNumberFormat="1" applyFont="1" applyFill="1" applyBorder="1" applyAlignment="1">
      <alignment horizontal="center" vertical="center" wrapText="1"/>
    </xf>
    <xf numFmtId="0" fontId="20" fillId="5" borderId="5" xfId="6" applyFont="1" applyFill="1" applyBorder="1" applyAlignment="1">
      <alignment horizontal="center" vertical="center" wrapText="1"/>
    </xf>
    <xf numFmtId="0" fontId="15" fillId="5" borderId="5" xfId="0" applyFont="1" applyFill="1" applyBorder="1" applyAlignment="1">
      <alignment horizontal="left" vertical="center" wrapText="1"/>
    </xf>
    <xf numFmtId="0" fontId="15" fillId="5" borderId="5" xfId="0" applyFont="1" applyFill="1" applyBorder="1" applyAlignment="1">
      <alignment horizontal="center" vertical="center" wrapText="1"/>
    </xf>
    <xf numFmtId="0" fontId="15" fillId="5" borderId="5" xfId="0" applyFont="1" applyFill="1" applyBorder="1" applyAlignment="1">
      <alignment horizontal="center" vertical="center"/>
    </xf>
    <xf numFmtId="0" fontId="48" fillId="5" borderId="25" xfId="0" applyFont="1" applyFill="1" applyBorder="1" applyAlignment="1">
      <alignment horizontal="center" vertical="center" wrapText="1"/>
    </xf>
    <xf numFmtId="0" fontId="3" fillId="5" borderId="5" xfId="0" applyFont="1" applyFill="1" applyBorder="1" applyAlignment="1">
      <alignment horizontal="center" vertical="center"/>
    </xf>
    <xf numFmtId="0" fontId="3" fillId="5" borderId="0" xfId="0" applyFont="1" applyFill="1"/>
    <xf numFmtId="14" fontId="15" fillId="5" borderId="5" xfId="0" applyNumberFormat="1" applyFont="1" applyFill="1" applyBorder="1" applyAlignment="1">
      <alignment horizontal="center" vertical="center"/>
    </xf>
    <xf numFmtId="9" fontId="15" fillId="5" borderId="5" xfId="2" applyFont="1" applyFill="1" applyBorder="1" applyAlignment="1" applyProtection="1">
      <alignment horizontal="center" vertical="center" wrapText="1"/>
      <protection hidden="1"/>
    </xf>
    <xf numFmtId="9" fontId="54" fillId="5" borderId="5" xfId="2" applyFont="1" applyFill="1" applyBorder="1" applyAlignment="1" applyProtection="1">
      <alignment horizontal="center" vertical="center" wrapText="1"/>
      <protection hidden="1"/>
    </xf>
    <xf numFmtId="0" fontId="15" fillId="5" borderId="25" xfId="0" applyFont="1" applyFill="1" applyBorder="1" applyAlignment="1">
      <alignment horizontal="center" vertical="center" wrapText="1"/>
    </xf>
    <xf numFmtId="49" fontId="26" fillId="14" borderId="5" xfId="0" applyNumberFormat="1" applyFont="1" applyFill="1" applyBorder="1" applyAlignment="1">
      <alignment horizontal="left" vertical="center"/>
    </xf>
    <xf numFmtId="0" fontId="110" fillId="14" borderId="5" xfId="6" applyFont="1" applyFill="1" applyBorder="1" applyAlignment="1">
      <alignment horizontal="left" vertical="center" wrapText="1"/>
    </xf>
    <xf numFmtId="0" fontId="111" fillId="14" borderId="5" xfId="0" applyFont="1" applyFill="1" applyBorder="1" applyAlignment="1">
      <alignment horizontal="left" vertical="center" wrapText="1"/>
    </xf>
    <xf numFmtId="0" fontId="111" fillId="14" borderId="5" xfId="0" applyFont="1" applyFill="1" applyBorder="1" applyAlignment="1">
      <alignment horizontal="left" vertical="center"/>
    </xf>
    <xf numFmtId="49" fontId="21" fillId="14" borderId="5" xfId="5" applyFont="1" applyFill="1" applyBorder="1" applyAlignment="1" applyProtection="1">
      <alignment horizontal="left" vertical="center"/>
    </xf>
    <xf numFmtId="49" fontId="26" fillId="14" borderId="5" xfId="0" applyNumberFormat="1" applyFont="1" applyFill="1" applyBorder="1" applyAlignment="1">
      <alignment horizontal="center" vertical="center" wrapText="1"/>
    </xf>
    <xf numFmtId="167" fontId="26" fillId="14" borderId="5" xfId="9" applyNumberFormat="1" applyFont="1" applyFill="1" applyBorder="1" applyAlignment="1">
      <alignment horizontal="left" vertical="center" wrapText="1"/>
    </xf>
    <xf numFmtId="0" fontId="112" fillId="14" borderId="5" xfId="0" applyFont="1" applyFill="1" applyBorder="1" applyAlignment="1">
      <alignment horizontal="left" vertical="center" wrapText="1"/>
    </xf>
    <xf numFmtId="49" fontId="26" fillId="0" borderId="5" xfId="5" applyNumberFormat="1" applyFont="1" applyFill="1" applyBorder="1" applyAlignment="1">
      <alignment horizontal="left" vertical="center" wrapText="1"/>
    </xf>
    <xf numFmtId="0" fontId="26" fillId="5" borderId="5" xfId="0" applyFont="1" applyFill="1" applyBorder="1" applyAlignment="1">
      <alignment horizontal="left" vertical="center" wrapText="1"/>
    </xf>
    <xf numFmtId="49" fontId="26" fillId="5" borderId="5" xfId="0" applyNumberFormat="1" applyFont="1" applyFill="1" applyBorder="1" applyAlignment="1">
      <alignment horizontal="left" vertical="center" wrapText="1"/>
    </xf>
    <xf numFmtId="17" fontId="113" fillId="45" borderId="5" xfId="0" applyNumberFormat="1" applyFont="1" applyFill="1" applyBorder="1" applyAlignment="1">
      <alignment horizontal="center" vertical="center" wrapText="1"/>
    </xf>
    <xf numFmtId="49" fontId="26" fillId="0" borderId="5" xfId="0" applyNumberFormat="1" applyFont="1" applyFill="1" applyBorder="1" applyAlignment="1">
      <alignment horizontal="left" vertical="center" wrapText="1"/>
    </xf>
    <xf numFmtId="4" fontId="26" fillId="0" borderId="5" xfId="0" applyNumberFormat="1" applyFont="1" applyFill="1" applyBorder="1" applyAlignment="1">
      <alignment horizontal="left" vertical="center" wrapText="1"/>
    </xf>
    <xf numFmtId="0" fontId="110" fillId="0" borderId="5" xfId="6" applyFont="1" applyFill="1" applyBorder="1" applyAlignment="1">
      <alignment horizontal="left" vertical="center" wrapText="1"/>
    </xf>
    <xf numFmtId="15" fontId="26" fillId="0" borderId="5" xfId="0" applyNumberFormat="1" applyFont="1" applyFill="1" applyBorder="1" applyAlignment="1">
      <alignment horizontal="left" vertical="center" wrapText="1"/>
    </xf>
    <xf numFmtId="17" fontId="26" fillId="5" borderId="5" xfId="0" applyNumberFormat="1" applyFont="1" applyFill="1" applyBorder="1" applyAlignment="1">
      <alignment horizontal="center" vertical="center" wrapText="1"/>
    </xf>
    <xf numFmtId="49" fontId="114" fillId="0" borderId="5" xfId="5" applyNumberFormat="1" applyFont="1" applyFill="1" applyBorder="1" applyAlignment="1">
      <alignment horizontal="center" vertical="center" wrapText="1"/>
    </xf>
    <xf numFmtId="0" fontId="114" fillId="0" borderId="5" xfId="0" applyFont="1" applyBorder="1" applyAlignment="1">
      <alignment horizontal="center" vertical="center" wrapText="1"/>
    </xf>
    <xf numFmtId="0" fontId="114" fillId="0" borderId="5" xfId="0" applyFont="1" applyFill="1" applyBorder="1" applyAlignment="1">
      <alignment horizontal="center" vertical="center" wrapText="1"/>
    </xf>
    <xf numFmtId="17" fontId="115" fillId="0" borderId="5" xfId="0" applyNumberFormat="1" applyFont="1" applyFill="1" applyBorder="1" applyAlignment="1">
      <alignment horizontal="center" vertical="center" wrapText="1"/>
    </xf>
    <xf numFmtId="17" fontId="114" fillId="0" borderId="5" xfId="0" applyNumberFormat="1" applyFont="1" applyFill="1" applyBorder="1" applyAlignment="1">
      <alignment horizontal="center" vertical="center" wrapText="1"/>
    </xf>
    <xf numFmtId="1" fontId="25" fillId="0" borderId="5" xfId="9" applyNumberFormat="1" applyFont="1" applyFill="1" applyBorder="1" applyAlignment="1">
      <alignment horizontal="center" vertical="center" wrapText="1"/>
    </xf>
    <xf numFmtId="49" fontId="114" fillId="0" borderId="5" xfId="5" applyFont="1" applyFill="1" applyBorder="1" applyAlignment="1" applyProtection="1">
      <alignment horizontal="center" vertical="center" wrapText="1"/>
    </xf>
    <xf numFmtId="0" fontId="116" fillId="0" borderId="5" xfId="6" applyFont="1" applyBorder="1" applyAlignment="1">
      <alignment horizontal="center" vertical="center" wrapText="1"/>
    </xf>
    <xf numFmtId="0" fontId="114" fillId="0" borderId="5" xfId="0" applyFont="1" applyBorder="1" applyAlignment="1">
      <alignment horizontal="left" vertical="center" wrapText="1"/>
    </xf>
    <xf numFmtId="15" fontId="114" fillId="0" borderId="5" xfId="0" applyNumberFormat="1" applyFont="1" applyFill="1" applyBorder="1" applyAlignment="1">
      <alignment horizontal="center" vertical="center" wrapText="1"/>
    </xf>
    <xf numFmtId="9" fontId="114" fillId="0" borderId="5" xfId="2" applyNumberFormat="1" applyFont="1" applyFill="1" applyBorder="1" applyAlignment="1">
      <alignment horizontal="center" vertical="center" wrapText="1"/>
    </xf>
    <xf numFmtId="49" fontId="114" fillId="0" borderId="30" xfId="5" applyNumberFormat="1" applyFont="1" applyFill="1" applyBorder="1" applyAlignment="1">
      <alignment horizontal="center" vertical="center" wrapText="1"/>
    </xf>
    <xf numFmtId="0" fontId="116" fillId="0" borderId="5" xfId="6" applyFont="1" applyFill="1" applyBorder="1" applyAlignment="1">
      <alignment horizontal="center" vertical="center" wrapText="1"/>
    </xf>
    <xf numFmtId="49" fontId="114" fillId="0" borderId="26" xfId="5" applyNumberFormat="1" applyFont="1" applyFill="1" applyBorder="1" applyAlignment="1">
      <alignment horizontal="center" vertical="center" wrapText="1"/>
    </xf>
    <xf numFmtId="0" fontId="114" fillId="0" borderId="23" xfId="0" applyFont="1" applyFill="1" applyBorder="1" applyAlignment="1">
      <alignment horizontal="center" vertical="center" wrapText="1"/>
    </xf>
    <xf numFmtId="17" fontId="115" fillId="0" borderId="23" xfId="0" applyNumberFormat="1" applyFont="1" applyFill="1" applyBorder="1" applyAlignment="1">
      <alignment horizontal="center" vertical="center" wrapText="1"/>
    </xf>
    <xf numFmtId="17" fontId="114" fillId="0" borderId="23" xfId="0" applyNumberFormat="1" applyFont="1" applyFill="1" applyBorder="1" applyAlignment="1">
      <alignment horizontal="center" vertical="center" wrapText="1"/>
    </xf>
    <xf numFmtId="1" fontId="25" fillId="0" borderId="23" xfId="9" applyNumberFormat="1" applyFont="1" applyFill="1" applyBorder="1" applyAlignment="1">
      <alignment horizontal="center" vertical="center" wrapText="1"/>
    </xf>
    <xf numFmtId="0" fontId="25" fillId="0" borderId="23" xfId="0" applyFont="1" applyFill="1" applyBorder="1" applyAlignment="1">
      <alignment horizontal="center" vertical="center" wrapText="1"/>
    </xf>
    <xf numFmtId="17" fontId="115" fillId="0" borderId="5" xfId="0" applyNumberFormat="1" applyFont="1" applyBorder="1" applyAlignment="1">
      <alignment horizontal="center" vertical="center"/>
    </xf>
    <xf numFmtId="0" fontId="17" fillId="0" borderId="5" xfId="0" applyFont="1" applyFill="1" applyBorder="1" applyAlignment="1" applyProtection="1">
      <alignment horizontal="center" vertical="center"/>
      <protection locked="0"/>
    </xf>
    <xf numFmtId="0" fontId="114" fillId="0" borderId="25" xfId="0" applyFont="1" applyFill="1" applyBorder="1" applyAlignment="1">
      <alignment horizontal="center" vertical="center" wrapText="1"/>
    </xf>
    <xf numFmtId="0" fontId="18" fillId="0" borderId="5" xfId="0" applyFont="1" applyFill="1" applyBorder="1" applyAlignment="1" applyProtection="1">
      <alignment horizontal="center" vertical="center"/>
      <protection locked="0"/>
    </xf>
    <xf numFmtId="17" fontId="115" fillId="0" borderId="5" xfId="0" applyNumberFormat="1" applyFont="1" applyBorder="1" applyAlignment="1">
      <alignment horizontal="center" vertical="center" wrapText="1"/>
    </xf>
    <xf numFmtId="0" fontId="25" fillId="0" borderId="5" xfId="0" applyNumberFormat="1" applyFont="1" applyFill="1" applyBorder="1" applyAlignment="1">
      <alignment horizontal="center" vertical="center" wrapText="1"/>
    </xf>
    <xf numFmtId="0" fontId="114" fillId="0" borderId="5" xfId="0" applyFont="1" applyFill="1" applyBorder="1" applyAlignment="1">
      <alignment horizontal="left" vertical="center" wrapText="1"/>
    </xf>
    <xf numFmtId="15" fontId="114" fillId="0" borderId="5" xfId="0" applyNumberFormat="1" applyFont="1" applyFill="1" applyBorder="1" applyAlignment="1">
      <alignment horizontal="left" vertical="center" wrapText="1"/>
    </xf>
    <xf numFmtId="9" fontId="114" fillId="0" borderId="5" xfId="2" applyNumberFormat="1" applyFont="1" applyFill="1" applyBorder="1" applyAlignment="1">
      <alignment horizontal="left" vertical="center" wrapText="1"/>
    </xf>
    <xf numFmtId="0" fontId="25" fillId="0" borderId="5" xfId="0" applyNumberFormat="1" applyFont="1" applyFill="1" applyBorder="1" applyAlignment="1">
      <alignment horizontal="left" vertical="center" wrapText="1"/>
    </xf>
    <xf numFmtId="15" fontId="114" fillId="0" borderId="5" xfId="0" applyNumberFormat="1" applyFont="1" applyFill="1" applyBorder="1" applyAlignment="1">
      <alignment horizontal="center" vertical="center" wrapText="1"/>
    </xf>
    <xf numFmtId="49" fontId="17" fillId="14" borderId="5" xfId="5" applyNumberFormat="1" applyFont="1" applyFill="1" applyBorder="1" applyAlignment="1">
      <alignment horizontal="center" vertical="center" wrapText="1"/>
    </xf>
    <xf numFmtId="0" fontId="17" fillId="14" borderId="5" xfId="0" applyFont="1" applyFill="1" applyBorder="1" applyAlignment="1">
      <alignment horizontal="left" vertical="center" wrapText="1"/>
    </xf>
    <xf numFmtId="17" fontId="17" fillId="14" borderId="5" xfId="0" applyNumberFormat="1" applyFont="1" applyFill="1" applyBorder="1" applyAlignment="1">
      <alignment horizontal="center" vertical="center" wrapText="1"/>
    </xf>
    <xf numFmtId="0" fontId="18" fillId="14" borderId="5" xfId="0" applyNumberFormat="1" applyFont="1" applyFill="1" applyBorder="1" applyAlignment="1">
      <alignment horizontal="center" vertical="center" wrapText="1"/>
    </xf>
    <xf numFmtId="49" fontId="17" fillId="14" borderId="5" xfId="5" applyFont="1" applyFill="1" applyBorder="1" applyAlignment="1" applyProtection="1">
      <alignment horizontal="center" vertical="center" wrapText="1"/>
    </xf>
    <xf numFmtId="0" fontId="20" fillId="0" borderId="5" xfId="6" applyFont="1" applyBorder="1" applyAlignment="1" applyProtection="1">
      <alignment vertical="center" wrapText="1"/>
    </xf>
    <xf numFmtId="0" fontId="18" fillId="0" borderId="5" xfId="3" applyFont="1" applyFill="1" applyBorder="1" applyAlignment="1" applyProtection="1">
      <alignment horizontal="center" vertical="center" wrapText="1"/>
    </xf>
    <xf numFmtId="0" fontId="17" fillId="0" borderId="5" xfId="0" applyFont="1" applyBorder="1" applyAlignment="1">
      <alignment horizontal="left" vertical="center" wrapText="1"/>
    </xf>
    <xf numFmtId="0" fontId="18" fillId="14" borderId="5" xfId="0" applyFont="1" applyFill="1" applyBorder="1" applyAlignment="1">
      <alignment horizontal="left" vertical="center" wrapText="1"/>
    </xf>
    <xf numFmtId="0" fontId="26" fillId="0" borderId="5" xfId="0" applyFont="1" applyBorder="1" applyAlignment="1">
      <alignment vertical="center" wrapText="1"/>
    </xf>
    <xf numFmtId="0" fontId="17" fillId="14" borderId="5" xfId="0" applyFont="1" applyFill="1" applyBorder="1" applyAlignment="1">
      <alignment vertical="center" wrapText="1"/>
    </xf>
    <xf numFmtId="0" fontId="18" fillId="0" borderId="5" xfId="0" applyFont="1" applyBorder="1" applyAlignment="1">
      <alignment wrapText="1"/>
    </xf>
    <xf numFmtId="0" fontId="20" fillId="14" borderId="5" xfId="6" applyFont="1" applyFill="1" applyBorder="1" applyAlignment="1" applyProtection="1">
      <alignment vertical="center" wrapText="1"/>
    </xf>
    <xf numFmtId="0" fontId="18" fillId="14" borderId="5" xfId="3" applyFont="1" applyFill="1" applyBorder="1" applyAlignment="1" applyProtection="1">
      <alignment horizontal="center" vertical="center" wrapText="1"/>
    </xf>
    <xf numFmtId="0" fontId="21" fillId="0" borderId="5" xfId="3" applyFont="1" applyFill="1" applyBorder="1" applyAlignment="1" applyProtection="1">
      <alignment horizontal="center" vertical="center" wrapText="1"/>
    </xf>
    <xf numFmtId="17" fontId="48" fillId="0" borderId="5" xfId="0" applyNumberFormat="1" applyFont="1" applyFill="1" applyBorder="1" applyAlignment="1">
      <alignment horizontal="center" vertical="center" wrapText="1"/>
    </xf>
    <xf numFmtId="167" fontId="118" fillId="0" borderId="5" xfId="9" applyFont="1" applyFill="1" applyBorder="1" applyAlignment="1">
      <alignment horizontal="center" vertical="center" wrapText="1"/>
    </xf>
    <xf numFmtId="0" fontId="118" fillId="0" borderId="5" xfId="0" applyFont="1" applyFill="1" applyBorder="1" applyAlignment="1">
      <alignment horizontal="center" vertical="center" wrapText="1"/>
    </xf>
    <xf numFmtId="0" fontId="119" fillId="0" borderId="5" xfId="6" applyFont="1" applyFill="1" applyBorder="1" applyAlignment="1">
      <alignment horizontal="center" vertical="center" wrapText="1"/>
    </xf>
    <xf numFmtId="0" fontId="120" fillId="0" borderId="5" xfId="0" applyFont="1" applyFill="1" applyBorder="1" applyAlignment="1">
      <alignment horizontal="center" vertical="center" wrapText="1"/>
    </xf>
    <xf numFmtId="0" fontId="121" fillId="0" borderId="5" xfId="0" applyFont="1" applyFill="1" applyBorder="1" applyAlignment="1">
      <alignment horizontal="center" vertical="center" wrapText="1"/>
    </xf>
    <xf numFmtId="0" fontId="122" fillId="0" borderId="5" xfId="6" applyFont="1" applyFill="1" applyBorder="1" applyAlignment="1">
      <alignment horizontal="center" vertical="center" wrapText="1"/>
    </xf>
    <xf numFmtId="0" fontId="123" fillId="0" borderId="5" xfId="0" applyFont="1" applyFill="1" applyBorder="1" applyAlignment="1">
      <alignment horizontal="center" vertical="center" wrapText="1"/>
    </xf>
    <xf numFmtId="0" fontId="118" fillId="0" borderId="5" xfId="0" applyFont="1" applyFill="1" applyBorder="1" applyAlignment="1">
      <alignment horizontal="left" vertical="center" wrapText="1"/>
    </xf>
    <xf numFmtId="167" fontId="118" fillId="0" borderId="5" xfId="9" applyFont="1" applyFill="1" applyBorder="1" applyAlignment="1">
      <alignment wrapText="1"/>
    </xf>
    <xf numFmtId="0" fontId="118" fillId="0" borderId="5" xfId="0" applyFont="1" applyFill="1" applyBorder="1" applyAlignment="1">
      <alignment wrapText="1"/>
    </xf>
    <xf numFmtId="0" fontId="118" fillId="0" borderId="5" xfId="0" applyFont="1" applyFill="1" applyBorder="1" applyAlignment="1">
      <alignment vertical="center" wrapText="1"/>
    </xf>
    <xf numFmtId="49" fontId="17" fillId="41" borderId="5" xfId="5" applyNumberFormat="1" applyFont="1" applyFill="1" applyBorder="1" applyAlignment="1">
      <alignment horizontal="center" vertical="center" wrapText="1"/>
    </xf>
    <xf numFmtId="49" fontId="12" fillId="41" borderId="5" xfId="5" applyFont="1" applyFill="1" applyBorder="1" applyAlignment="1" applyProtection="1">
      <alignment horizontal="center" vertical="center" wrapText="1"/>
    </xf>
    <xf numFmtId="0" fontId="91" fillId="11" borderId="5" xfId="0" applyFont="1" applyFill="1" applyBorder="1" applyAlignment="1">
      <alignment vertical="center" wrapText="1"/>
    </xf>
    <xf numFmtId="17" fontId="12" fillId="41" borderId="5" xfId="0" applyNumberFormat="1" applyFont="1" applyFill="1" applyBorder="1" applyAlignment="1" applyProtection="1">
      <alignment horizontal="center" vertical="center" wrapText="1"/>
    </xf>
    <xf numFmtId="0" fontId="12" fillId="41" borderId="5" xfId="0" applyFont="1" applyFill="1" applyBorder="1" applyAlignment="1">
      <alignment horizontal="center" vertical="center" wrapText="1"/>
    </xf>
    <xf numFmtId="0" fontId="17" fillId="41" borderId="5" xfId="0" applyFont="1" applyFill="1" applyBorder="1" applyAlignment="1">
      <alignment horizontal="center" vertical="center" wrapText="1"/>
    </xf>
    <xf numFmtId="0" fontId="17" fillId="41" borderId="14" xfId="0" applyFont="1" applyFill="1" applyBorder="1" applyAlignment="1">
      <alignment horizontal="center" vertical="center" wrapText="1"/>
    </xf>
    <xf numFmtId="3" fontId="12" fillId="41" borderId="5" xfId="0" applyNumberFormat="1" applyFont="1" applyFill="1" applyBorder="1" applyAlignment="1">
      <alignment horizontal="center" vertical="center" wrapText="1"/>
    </xf>
    <xf numFmtId="9" fontId="12" fillId="41" borderId="5" xfId="2" applyFont="1" applyFill="1" applyBorder="1" applyAlignment="1" applyProtection="1">
      <alignment horizontal="center" vertical="center" wrapText="1"/>
      <protection hidden="1"/>
    </xf>
    <xf numFmtId="0" fontId="18" fillId="41" borderId="5" xfId="0" applyFont="1" applyFill="1" applyBorder="1" applyAlignment="1">
      <alignment horizontal="center" vertical="center" wrapText="1"/>
    </xf>
    <xf numFmtId="0" fontId="19" fillId="41" borderId="5" xfId="6" applyFill="1" applyBorder="1" applyAlignment="1" applyProtection="1">
      <alignment horizontal="center" vertical="center" wrapText="1"/>
    </xf>
    <xf numFmtId="0" fontId="12" fillId="29" borderId="5" xfId="0" applyFont="1" applyFill="1" applyBorder="1" applyAlignment="1">
      <alignment horizontal="center" vertical="center" wrapText="1"/>
    </xf>
    <xf numFmtId="9" fontId="12" fillId="0" borderId="5" xfId="2" applyFont="1" applyFill="1" applyBorder="1" applyAlignment="1" applyProtection="1">
      <alignment horizontal="center" vertical="center" wrapText="1"/>
      <protection hidden="1"/>
    </xf>
    <xf numFmtId="49" fontId="17" fillId="29" borderId="5" xfId="5" applyNumberFormat="1" applyFont="1" applyFill="1" applyBorder="1" applyAlignment="1">
      <alignment horizontal="center" vertical="center" wrapText="1"/>
    </xf>
    <xf numFmtId="49" fontId="12" fillId="29" borderId="5" xfId="5" applyFont="1" applyFill="1" applyBorder="1" applyAlignment="1" applyProtection="1">
      <alignment horizontal="center" vertical="center" wrapText="1"/>
    </xf>
    <xf numFmtId="17" fontId="12" fillId="29" borderId="5" xfId="0" applyNumberFormat="1" applyFont="1" applyFill="1" applyBorder="1" applyAlignment="1" applyProtection="1">
      <alignment horizontal="center" vertical="center" wrapText="1"/>
    </xf>
    <xf numFmtId="0" fontId="17" fillId="29" borderId="5" xfId="0" applyFont="1" applyFill="1" applyBorder="1" applyAlignment="1">
      <alignment horizontal="center" vertical="center" wrapText="1"/>
    </xf>
    <xf numFmtId="0" fontId="17" fillId="29" borderId="14" xfId="0" applyFont="1" applyFill="1" applyBorder="1" applyAlignment="1">
      <alignment horizontal="center" vertical="center" wrapText="1"/>
    </xf>
    <xf numFmtId="3" fontId="12" fillId="29" borderId="5" xfId="0" applyNumberFormat="1" applyFont="1" applyFill="1" applyBorder="1" applyAlignment="1">
      <alignment horizontal="center" vertical="center" wrapText="1"/>
    </xf>
    <xf numFmtId="0" fontId="12" fillId="29" borderId="5" xfId="0" applyFont="1" applyFill="1" applyBorder="1" applyAlignment="1" applyProtection="1">
      <alignment horizontal="center" vertical="center" wrapText="1"/>
    </xf>
    <xf numFmtId="0" fontId="18" fillId="29" borderId="5" xfId="0" applyFont="1" applyFill="1" applyBorder="1" applyAlignment="1">
      <alignment horizontal="center" vertical="center" wrapText="1"/>
    </xf>
    <xf numFmtId="0" fontId="15" fillId="29" borderId="5" xfId="0" applyFont="1" applyFill="1" applyBorder="1" applyAlignment="1">
      <alignment horizontal="center" vertical="center" wrapText="1"/>
    </xf>
    <xf numFmtId="0" fontId="12" fillId="29" borderId="5" xfId="0" applyFont="1" applyFill="1" applyBorder="1" applyAlignment="1">
      <alignment horizontal="left" vertical="center" wrapText="1"/>
    </xf>
    <xf numFmtId="0" fontId="53" fillId="29" borderId="5" xfId="0" applyFont="1" applyFill="1" applyBorder="1" applyAlignment="1">
      <alignment horizontal="center" vertical="center" wrapText="1"/>
    </xf>
    <xf numFmtId="0" fontId="41" fillId="29" borderId="0" xfId="0" applyFont="1" applyFill="1" applyAlignment="1">
      <alignment horizontal="center" vertical="center"/>
    </xf>
    <xf numFmtId="49" fontId="12" fillId="29" borderId="5" xfId="5" applyNumberFormat="1" applyFont="1" applyFill="1" applyBorder="1" applyAlignment="1">
      <alignment horizontal="center" vertical="center" wrapText="1"/>
    </xf>
    <xf numFmtId="0" fontId="1" fillId="29" borderId="5" xfId="0" applyFont="1" applyFill="1" applyBorder="1" applyAlignment="1">
      <alignment horizontal="center" vertical="center" wrapText="1"/>
    </xf>
    <xf numFmtId="15" fontId="12" fillId="29" borderId="5" xfId="0" applyNumberFormat="1" applyFont="1" applyFill="1" applyBorder="1" applyAlignment="1">
      <alignment horizontal="center" vertical="center" wrapText="1"/>
    </xf>
    <xf numFmtId="0" fontId="12" fillId="11" borderId="5" xfId="0" applyFont="1" applyFill="1" applyBorder="1" applyAlignment="1">
      <alignment vertical="center" wrapText="1"/>
    </xf>
    <xf numFmtId="17" fontId="12" fillId="29" borderId="5" xfId="0" applyNumberFormat="1" applyFont="1" applyFill="1" applyBorder="1" applyAlignment="1">
      <alignment horizontal="center" vertical="center" wrapText="1"/>
    </xf>
    <xf numFmtId="0" fontId="12" fillId="11" borderId="5" xfId="0" applyFont="1" applyFill="1" applyBorder="1" applyAlignment="1">
      <alignment horizontal="justify" vertical="center" wrapText="1"/>
    </xf>
    <xf numFmtId="0" fontId="3" fillId="29" borderId="5" xfId="0" applyFont="1" applyFill="1" applyBorder="1" applyAlignment="1">
      <alignment horizontal="center" vertical="center" wrapText="1"/>
    </xf>
    <xf numFmtId="15" fontId="15" fillId="29" borderId="5" xfId="0" applyNumberFormat="1" applyFont="1" applyFill="1" applyBorder="1" applyAlignment="1">
      <alignment horizontal="center" vertical="center" wrapText="1"/>
    </xf>
    <xf numFmtId="49" fontId="17" fillId="46" borderId="5" xfId="5" applyNumberFormat="1" applyFont="1" applyFill="1" applyBorder="1" applyAlignment="1">
      <alignment horizontal="center" vertical="center" wrapText="1"/>
    </xf>
    <xf numFmtId="49" fontId="12" fillId="46" borderId="5" xfId="5" applyFont="1" applyFill="1" applyBorder="1" applyAlignment="1" applyProtection="1">
      <alignment horizontal="center" vertical="center" wrapText="1"/>
    </xf>
    <xf numFmtId="0" fontId="12" fillId="11" borderId="5" xfId="0" applyFont="1" applyFill="1" applyBorder="1" applyAlignment="1">
      <alignment horizontal="center" vertical="center" wrapText="1"/>
    </xf>
    <xf numFmtId="17" fontId="12" fillId="46" borderId="5" xfId="0" applyNumberFormat="1" applyFont="1" applyFill="1" applyBorder="1" applyAlignment="1">
      <alignment horizontal="center" vertical="center" wrapText="1"/>
    </xf>
    <xf numFmtId="0" fontId="17" fillId="46" borderId="5" xfId="0" applyFont="1" applyFill="1" applyBorder="1" applyAlignment="1">
      <alignment horizontal="center" vertical="center" wrapText="1"/>
    </xf>
    <xf numFmtId="0" fontId="17" fillId="46" borderId="14" xfId="0" applyFont="1" applyFill="1" applyBorder="1" applyAlignment="1">
      <alignment horizontal="center" vertical="center" wrapText="1"/>
    </xf>
    <xf numFmtId="3" fontId="12" fillId="46" borderId="5" xfId="0" applyNumberFormat="1" applyFont="1" applyFill="1" applyBorder="1" applyAlignment="1">
      <alignment horizontal="center" vertical="center" wrapText="1"/>
    </xf>
    <xf numFmtId="0" fontId="18" fillId="46" borderId="5" xfId="0" applyFont="1" applyFill="1" applyBorder="1" applyAlignment="1">
      <alignment horizontal="center" vertical="center" wrapText="1"/>
    </xf>
    <xf numFmtId="0" fontId="12" fillId="46" borderId="5" xfId="0" applyFont="1" applyFill="1" applyBorder="1" applyAlignment="1">
      <alignment horizontal="center" vertical="center" wrapText="1"/>
    </xf>
    <xf numFmtId="0" fontId="12" fillId="46" borderId="5" xfId="0" applyFont="1" applyFill="1" applyBorder="1" applyAlignment="1" applyProtection="1">
      <alignment horizontal="center" vertical="center" wrapText="1"/>
    </xf>
    <xf numFmtId="0" fontId="0" fillId="46" borderId="5" xfId="0" applyFill="1" applyBorder="1" applyAlignment="1">
      <alignment horizontal="justify" vertical="center" wrapText="1"/>
    </xf>
    <xf numFmtId="0" fontId="12" fillId="46" borderId="5" xfId="0" applyFont="1" applyFill="1" applyBorder="1" applyAlignment="1">
      <alignment horizontal="justify" vertical="center" wrapText="1"/>
    </xf>
    <xf numFmtId="49" fontId="91" fillId="20" borderId="5" xfId="5" applyNumberFormat="1" applyFont="1" applyFill="1" applyBorder="1" applyAlignment="1">
      <alignment horizontal="center" vertical="center" wrapText="1"/>
    </xf>
    <xf numFmtId="0" fontId="103" fillId="20" borderId="0" xfId="0" applyFont="1" applyFill="1" applyAlignment="1">
      <alignment horizontal="center" vertical="center"/>
    </xf>
    <xf numFmtId="0" fontId="91" fillId="11" borderId="5" xfId="0" applyFont="1" applyFill="1" applyBorder="1" applyAlignment="1">
      <alignment horizontal="center" vertical="center" wrapText="1"/>
    </xf>
    <xf numFmtId="17" fontId="91" fillId="20" borderId="5" xfId="0" applyNumberFormat="1" applyFont="1" applyFill="1" applyBorder="1" applyAlignment="1" applyProtection="1">
      <alignment horizontal="center" vertical="center" wrapText="1"/>
    </xf>
    <xf numFmtId="0" fontId="91" fillId="20" borderId="5" xfId="0" applyFont="1" applyFill="1" applyBorder="1" applyAlignment="1">
      <alignment horizontal="center" vertical="center" wrapText="1"/>
    </xf>
    <xf numFmtId="0" fontId="91" fillId="20" borderId="14" xfId="0" applyFont="1" applyFill="1" applyBorder="1" applyAlignment="1">
      <alignment horizontal="center" vertical="center" wrapText="1"/>
    </xf>
    <xf numFmtId="3" fontId="103" fillId="20" borderId="5" xfId="0" applyNumberFormat="1" applyFont="1" applyFill="1" applyBorder="1" applyAlignment="1">
      <alignment horizontal="center" vertical="center" wrapText="1"/>
    </xf>
    <xf numFmtId="9" fontId="91" fillId="20" borderId="5" xfId="2" applyFont="1" applyFill="1" applyBorder="1" applyAlignment="1" applyProtection="1">
      <alignment horizontal="center" vertical="center" wrapText="1"/>
      <protection hidden="1"/>
    </xf>
    <xf numFmtId="0" fontId="103" fillId="20" borderId="5" xfId="0" applyFont="1" applyFill="1" applyBorder="1" applyAlignment="1">
      <alignment horizontal="center" vertical="center" wrapText="1"/>
    </xf>
    <xf numFmtId="0" fontId="124" fillId="20" borderId="5" xfId="6" applyFont="1" applyFill="1" applyBorder="1" applyAlignment="1" applyProtection="1">
      <alignment horizontal="center" vertical="center" wrapText="1"/>
    </xf>
    <xf numFmtId="49" fontId="91" fillId="20" borderId="5" xfId="5" applyFont="1" applyFill="1" applyBorder="1" applyAlignment="1" applyProtection="1">
      <alignment horizontal="center" vertical="center" wrapText="1"/>
    </xf>
    <xf numFmtId="0" fontId="91" fillId="20" borderId="5" xfId="0" applyFont="1" applyFill="1" applyBorder="1" applyAlignment="1" applyProtection="1">
      <alignment horizontal="center" vertical="center" wrapText="1"/>
    </xf>
    <xf numFmtId="0" fontId="91" fillId="20" borderId="5" xfId="0" applyFont="1" applyFill="1" applyBorder="1" applyAlignment="1">
      <alignment horizontal="left" vertical="center" wrapText="1"/>
    </xf>
    <xf numFmtId="15" fontId="91" fillId="20" borderId="5" xfId="0" applyNumberFormat="1" applyFont="1" applyFill="1" applyBorder="1" applyAlignment="1">
      <alignment horizontal="center" vertical="center" wrapText="1"/>
    </xf>
    <xf numFmtId="0" fontId="91" fillId="20" borderId="5" xfId="0" applyFont="1" applyFill="1" applyBorder="1" applyAlignment="1" applyProtection="1">
      <alignment horizontal="center" vertical="center"/>
    </xf>
    <xf numFmtId="49" fontId="17" fillId="27" borderId="5" xfId="5" applyNumberFormat="1" applyFont="1" applyFill="1" applyBorder="1" applyAlignment="1">
      <alignment horizontal="center" vertical="center" wrapText="1"/>
    </xf>
    <xf numFmtId="0" fontId="17" fillId="27" borderId="5" xfId="0" applyFont="1" applyFill="1" applyBorder="1" applyAlignment="1" applyProtection="1">
      <alignment horizontal="center" vertical="center" wrapText="1"/>
    </xf>
    <xf numFmtId="0" fontId="17" fillId="11" borderId="5" xfId="0" applyFont="1" applyFill="1" applyBorder="1" applyAlignment="1">
      <alignment horizontal="justify" vertical="center" wrapText="1"/>
    </xf>
    <xf numFmtId="17" fontId="17" fillId="27" borderId="5" xfId="0" applyNumberFormat="1" applyFont="1" applyFill="1" applyBorder="1" applyAlignment="1" applyProtection="1">
      <alignment horizontal="center" vertical="center" wrapText="1"/>
    </xf>
    <xf numFmtId="0" fontId="3" fillId="27" borderId="5" xfId="0" applyFont="1" applyFill="1" applyBorder="1" applyAlignment="1">
      <alignment horizontal="center" vertical="center"/>
    </xf>
    <xf numFmtId="0" fontId="17" fillId="27" borderId="5" xfId="0" applyFont="1" applyFill="1" applyBorder="1" applyAlignment="1">
      <alignment horizontal="center" vertical="center" wrapText="1"/>
    </xf>
    <xf numFmtId="0" fontId="91" fillId="27" borderId="14" xfId="0" applyFont="1" applyFill="1" applyBorder="1" applyAlignment="1">
      <alignment horizontal="center" vertical="center" wrapText="1"/>
    </xf>
    <xf numFmtId="3" fontId="12" fillId="27" borderId="5" xfId="0" applyNumberFormat="1" applyFont="1" applyFill="1" applyBorder="1" applyAlignment="1">
      <alignment horizontal="center" vertical="center" wrapText="1"/>
    </xf>
    <xf numFmtId="0" fontId="12" fillId="27" borderId="5" xfId="0" applyFont="1" applyFill="1" applyBorder="1" applyAlignment="1">
      <alignment horizontal="center" vertical="center" wrapText="1"/>
    </xf>
    <xf numFmtId="49" fontId="17" fillId="27" borderId="5" xfId="5" applyFont="1" applyFill="1" applyBorder="1" applyAlignment="1" applyProtection="1">
      <alignment horizontal="center" vertical="center" wrapText="1"/>
    </xf>
    <xf numFmtId="0" fontId="18" fillId="27" borderId="5" xfId="0" applyFont="1" applyFill="1" applyBorder="1" applyAlignment="1" applyProtection="1">
      <alignment horizontal="center" vertical="center" wrapText="1"/>
    </xf>
    <xf numFmtId="0" fontId="19" fillId="27" borderId="5" xfId="6" applyFill="1" applyBorder="1" applyAlignment="1" applyProtection="1">
      <alignment horizontal="center" vertical="center" wrapText="1"/>
    </xf>
    <xf numFmtId="0" fontId="26" fillId="27" borderId="0" xfId="0" applyFont="1" applyFill="1" applyAlignment="1">
      <alignment horizontal="center" vertical="center"/>
    </xf>
    <xf numFmtId="0" fontId="12" fillId="27" borderId="5" xfId="0" applyFont="1" applyFill="1" applyBorder="1" applyAlignment="1" applyProtection="1">
      <alignment horizontal="center" vertical="center" wrapText="1"/>
    </xf>
    <xf numFmtId="0" fontId="12" fillId="27" borderId="5" xfId="0" applyFont="1" applyFill="1" applyBorder="1" applyAlignment="1">
      <alignment horizontal="justify" vertical="center" wrapText="1"/>
    </xf>
    <xf numFmtId="0" fontId="12" fillId="0" borderId="5" xfId="0" applyFont="1" applyFill="1" applyBorder="1" applyAlignment="1" applyProtection="1">
      <alignment horizontal="center" vertical="center" wrapText="1"/>
    </xf>
    <xf numFmtId="49" fontId="17" fillId="40" borderId="5" xfId="5" applyFont="1" applyFill="1" applyBorder="1" applyAlignment="1" applyProtection="1">
      <alignment horizontal="center" vertical="center" wrapText="1"/>
    </xf>
    <xf numFmtId="0" fontId="18" fillId="40" borderId="5" xfId="0" applyFont="1" applyFill="1" applyBorder="1" applyAlignment="1" applyProtection="1">
      <alignment horizontal="center" vertical="center" wrapText="1"/>
    </xf>
    <xf numFmtId="0" fontId="17" fillId="11" borderId="5" xfId="0" applyFont="1" applyFill="1" applyBorder="1" applyAlignment="1">
      <alignment horizontal="center" vertical="center" wrapText="1"/>
    </xf>
    <xf numFmtId="17" fontId="17" fillId="40" borderId="5" xfId="0" applyNumberFormat="1" applyFont="1" applyFill="1" applyBorder="1" applyAlignment="1" applyProtection="1">
      <alignment horizontal="center" vertical="center" wrapText="1"/>
    </xf>
    <xf numFmtId="165" fontId="17" fillId="40" borderId="5" xfId="16" applyFont="1" applyFill="1" applyBorder="1" applyAlignment="1">
      <alignment horizontal="center" vertical="center" wrapText="1"/>
    </xf>
    <xf numFmtId="3" fontId="17" fillId="40" borderId="5" xfId="16" applyNumberFormat="1" applyFont="1" applyFill="1" applyBorder="1" applyAlignment="1">
      <alignment horizontal="center" vertical="center" wrapText="1"/>
    </xf>
    <xf numFmtId="0" fontId="18" fillId="0" borderId="5" xfId="0" applyFont="1" applyBorder="1" applyAlignment="1" applyProtection="1">
      <alignment horizontal="center" vertical="center" wrapText="1"/>
    </xf>
    <xf numFmtId="0" fontId="17" fillId="40" borderId="5" xfId="0" applyFont="1" applyFill="1" applyBorder="1" applyAlignment="1" applyProtection="1">
      <alignment horizontal="center" vertical="center" wrapText="1"/>
    </xf>
    <xf numFmtId="49" fontId="12" fillId="40" borderId="5" xfId="0" applyNumberFormat="1" applyFont="1" applyFill="1" applyBorder="1" applyAlignment="1">
      <alignment horizontal="center" vertical="center" wrapText="1"/>
    </xf>
    <xf numFmtId="0" fontId="3" fillId="0" borderId="5" xfId="0" applyFont="1" applyBorder="1"/>
    <xf numFmtId="0" fontId="3" fillId="40" borderId="5" xfId="0" applyFont="1" applyFill="1" applyBorder="1" applyAlignment="1">
      <alignment horizontal="center" vertical="center"/>
    </xf>
    <xf numFmtId="0" fontId="0" fillId="40" borderId="46" xfId="0" applyFill="1" applyBorder="1" applyAlignment="1">
      <alignment horizontal="center" vertical="center" wrapText="1"/>
    </xf>
    <xf numFmtId="0" fontId="12" fillId="47" borderId="5" xfId="0" applyFont="1" applyFill="1" applyBorder="1" applyAlignment="1">
      <alignment horizontal="left" vertical="center" wrapText="1"/>
    </xf>
    <xf numFmtId="0" fontId="1" fillId="47" borderId="29" xfId="0" applyFont="1" applyFill="1" applyBorder="1" applyAlignment="1">
      <alignment horizontal="center" vertical="center" wrapText="1"/>
    </xf>
    <xf numFmtId="0" fontId="0" fillId="11" borderId="5" xfId="0" applyFont="1" applyFill="1" applyBorder="1" applyAlignment="1">
      <alignment horizontal="justify" vertical="center"/>
    </xf>
    <xf numFmtId="16" fontId="12" fillId="48" borderId="5" xfId="0" applyNumberFormat="1" applyFont="1" applyFill="1" applyBorder="1" applyAlignment="1">
      <alignment horizontal="center" vertical="center" wrapText="1"/>
    </xf>
    <xf numFmtId="0" fontId="12" fillId="48" borderId="5" xfId="0" applyFont="1" applyFill="1" applyBorder="1" applyAlignment="1">
      <alignment horizontal="center" vertical="center" wrapText="1"/>
    </xf>
    <xf numFmtId="169" fontId="12" fillId="48" borderId="5" xfId="0" applyNumberFormat="1" applyFont="1" applyFill="1" applyBorder="1" applyAlignment="1">
      <alignment horizontal="left" vertical="center" wrapText="1"/>
    </xf>
    <xf numFmtId="3" fontId="12" fillId="48" borderId="5" xfId="0" applyNumberFormat="1" applyFont="1" applyFill="1" applyBorder="1" applyAlignment="1">
      <alignment horizontal="left" vertical="center" wrapText="1"/>
    </xf>
    <xf numFmtId="0" fontId="12" fillId="47" borderId="5" xfId="0" applyFont="1" applyFill="1" applyBorder="1" applyAlignment="1">
      <alignment horizontal="center" vertical="center" wrapText="1"/>
    </xf>
    <xf numFmtId="0" fontId="1" fillId="0" borderId="29" xfId="0" applyFont="1" applyFill="1" applyBorder="1" applyAlignment="1">
      <alignment horizontal="center" vertical="center" wrapText="1"/>
    </xf>
    <xf numFmtId="49" fontId="12" fillId="0" borderId="5" xfId="5" applyNumberFormat="1" applyFont="1" applyFill="1" applyBorder="1" applyAlignment="1">
      <alignment horizontal="center" vertical="center" wrapText="1"/>
    </xf>
    <xf numFmtId="0" fontId="12" fillId="0" borderId="5" xfId="6" applyFont="1" applyFill="1" applyBorder="1" applyAlignment="1">
      <alignment horizontal="center" vertical="center" wrapText="1"/>
    </xf>
    <xf numFmtId="0" fontId="12" fillId="0" borderId="29" xfId="0" applyFont="1" applyFill="1" applyBorder="1" applyAlignment="1">
      <alignment horizontal="center" vertical="center" wrapText="1"/>
    </xf>
    <xf numFmtId="15" fontId="12" fillId="0" borderId="29" xfId="0" applyNumberFormat="1" applyFont="1" applyFill="1" applyBorder="1" applyAlignment="1">
      <alignment horizontal="center" vertical="center" wrapText="1"/>
    </xf>
    <xf numFmtId="0" fontId="1" fillId="47" borderId="5" xfId="0" applyFont="1" applyFill="1" applyBorder="1" applyAlignment="1">
      <alignment horizontal="center" vertical="center" wrapText="1"/>
    </xf>
    <xf numFmtId="0" fontId="0" fillId="11" borderId="5" xfId="0" applyFont="1" applyFill="1" applyBorder="1" applyAlignment="1">
      <alignment horizontal="justify"/>
    </xf>
    <xf numFmtId="16" fontId="12" fillId="47" borderId="5" xfId="0" applyNumberFormat="1" applyFont="1" applyFill="1" applyBorder="1" applyAlignment="1">
      <alignment horizontal="center" vertical="center" wrapText="1"/>
    </xf>
    <xf numFmtId="169" fontId="12" fillId="47" borderId="5" xfId="0" applyNumberFormat="1" applyFont="1" applyFill="1" applyBorder="1" applyAlignment="1">
      <alignment horizontal="left" vertical="center" wrapText="1"/>
    </xf>
    <xf numFmtId="3" fontId="12" fillId="47" borderId="5" xfId="0" applyNumberFormat="1" applyFont="1" applyFill="1" applyBorder="1" applyAlignment="1">
      <alignment horizontal="left" vertical="center" wrapText="1"/>
    </xf>
    <xf numFmtId="49" fontId="12" fillId="47" borderId="5" xfId="5" applyNumberFormat="1" applyFont="1" applyFill="1" applyBorder="1" applyAlignment="1">
      <alignment horizontal="center" vertical="center" wrapText="1"/>
    </xf>
    <xf numFmtId="0" fontId="12" fillId="47" borderId="5" xfId="6" applyFont="1" applyFill="1" applyBorder="1" applyAlignment="1">
      <alignment horizontal="center" vertical="center" wrapText="1"/>
    </xf>
    <xf numFmtId="0" fontId="0" fillId="47"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2" fillId="47" borderId="23" xfId="0" applyFont="1" applyFill="1" applyBorder="1" applyAlignment="1">
      <alignment horizontal="left" vertical="center" wrapText="1"/>
    </xf>
    <xf numFmtId="0" fontId="12" fillId="11" borderId="23" xfId="0" applyFont="1" applyFill="1" applyBorder="1" applyAlignment="1">
      <alignment horizontal="left" vertical="center" wrapText="1"/>
    </xf>
    <xf numFmtId="16" fontId="12" fillId="47" borderId="23" xfId="0" applyNumberFormat="1" applyFont="1" applyFill="1" applyBorder="1" applyAlignment="1">
      <alignment horizontal="center" vertical="center" wrapText="1"/>
    </xf>
    <xf numFmtId="0" fontId="12" fillId="47" borderId="23" xfId="0" applyFont="1" applyFill="1" applyBorder="1" applyAlignment="1">
      <alignment horizontal="center" vertical="center" wrapText="1"/>
    </xf>
    <xf numFmtId="169" fontId="12" fillId="47" borderId="23" xfId="0" applyNumberFormat="1" applyFont="1" applyFill="1" applyBorder="1" applyAlignment="1">
      <alignment horizontal="left" vertical="center" wrapText="1"/>
    </xf>
    <xf numFmtId="3" fontId="12" fillId="47" borderId="23" xfId="0" applyNumberFormat="1" applyFont="1" applyFill="1" applyBorder="1" applyAlignment="1">
      <alignment horizontal="left" vertical="center" wrapText="1"/>
    </xf>
    <xf numFmtId="0" fontId="12" fillId="47" borderId="23" xfId="6" applyFont="1" applyFill="1" applyBorder="1" applyAlignment="1">
      <alignment horizontal="left" vertical="center" wrapText="1"/>
    </xf>
    <xf numFmtId="0" fontId="12" fillId="14" borderId="23" xfId="0" applyFont="1" applyFill="1" applyBorder="1" applyAlignment="1">
      <alignment horizontal="left" vertical="center" wrapText="1"/>
    </xf>
    <xf numFmtId="0" fontId="12" fillId="14" borderId="28" xfId="0" applyFont="1" applyFill="1" applyBorder="1" applyAlignment="1">
      <alignment horizontal="left" vertical="center" wrapText="1"/>
    </xf>
    <xf numFmtId="3" fontId="1" fillId="47" borderId="5"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15" fontId="12" fillId="0" borderId="5" xfId="0" applyNumberFormat="1" applyFont="1" applyFill="1" applyBorder="1" applyAlignment="1">
      <alignment horizontal="center" vertical="center" wrapText="1"/>
    </xf>
    <xf numFmtId="0" fontId="12" fillId="11" borderId="5" xfId="0" applyFont="1" applyFill="1" applyBorder="1" applyAlignment="1">
      <alignment horizontal="left" vertical="center" wrapText="1"/>
    </xf>
    <xf numFmtId="0" fontId="12" fillId="14" borderId="5" xfId="6" applyFont="1" applyFill="1" applyBorder="1" applyAlignment="1">
      <alignment horizontal="left" vertical="center" wrapText="1"/>
    </xf>
    <xf numFmtId="49" fontId="0" fillId="0" borderId="5" xfId="0" applyNumberFormat="1" applyFill="1" applyBorder="1" applyAlignment="1">
      <alignment horizontal="left" vertical="center"/>
    </xf>
    <xf numFmtId="0" fontId="17" fillId="11" borderId="29" xfId="0" applyFont="1" applyFill="1" applyBorder="1" applyAlignment="1">
      <alignment horizontal="center" vertical="center" wrapText="1"/>
    </xf>
    <xf numFmtId="3" fontId="12" fillId="0" borderId="5" xfId="0" applyNumberFormat="1" applyFont="1" applyFill="1" applyBorder="1" applyAlignment="1">
      <alignment horizontal="center" vertical="center" wrapText="1"/>
    </xf>
    <xf numFmtId="3" fontId="18" fillId="0" borderId="29" xfId="0" applyNumberFormat="1" applyFont="1" applyFill="1" applyBorder="1" applyAlignment="1">
      <alignment horizontal="center" vertical="center" wrapText="1"/>
    </xf>
    <xf numFmtId="49" fontId="3" fillId="0" borderId="0" xfId="0" applyNumberFormat="1" applyFont="1" applyAlignment="1">
      <alignment wrapText="1"/>
    </xf>
    <xf numFmtId="0" fontId="18" fillId="0" borderId="29" xfId="0" applyNumberFormat="1" applyFont="1" applyFill="1" applyBorder="1" applyAlignment="1">
      <alignment horizontal="center" vertical="center" wrapText="1"/>
    </xf>
    <xf numFmtId="168" fontId="18" fillId="0" borderId="29" xfId="9" applyNumberFormat="1" applyFont="1" applyFill="1" applyBorder="1" applyAlignment="1">
      <alignment horizontal="center" vertical="center" wrapText="1"/>
    </xf>
    <xf numFmtId="0" fontId="0" fillId="0" borderId="0" xfId="0" applyNumberFormat="1"/>
    <xf numFmtId="9" fontId="0" fillId="0" borderId="0" xfId="0" applyNumberFormat="1"/>
    <xf numFmtId="0" fontId="101" fillId="0" borderId="47" xfId="0" applyFont="1" applyBorder="1" applyAlignment="1">
      <alignment horizontal="center" vertical="center" wrapText="1"/>
    </xf>
    <xf numFmtId="0" fontId="101" fillId="0" borderId="3" xfId="0" applyFont="1" applyBorder="1" applyAlignment="1">
      <alignment horizontal="center" vertical="center" wrapText="1"/>
    </xf>
    <xf numFmtId="9" fontId="101" fillId="0" borderId="3" xfId="2" applyFont="1" applyBorder="1" applyAlignment="1">
      <alignment horizontal="center" vertical="center" wrapText="1"/>
    </xf>
    <xf numFmtId="0" fontId="0" fillId="0" borderId="5" xfId="0" applyNumberFormat="1" applyBorder="1"/>
    <xf numFmtId="9" fontId="25" fillId="0" borderId="5" xfId="2" applyFont="1" applyBorder="1" applyAlignment="1">
      <alignment horizontal="center" vertical="center" wrapText="1"/>
    </xf>
    <xf numFmtId="0" fontId="0" fillId="0" borderId="48" xfId="0" applyNumberFormat="1" applyBorder="1"/>
    <xf numFmtId="9" fontId="25" fillId="0" borderId="48" xfId="2" applyFont="1" applyBorder="1" applyAlignment="1">
      <alignment horizontal="center" vertical="center" wrapText="1"/>
    </xf>
    <xf numFmtId="14" fontId="25" fillId="0" borderId="49" xfId="2" applyNumberFormat="1" applyFont="1" applyBorder="1" applyAlignment="1">
      <alignment horizontal="center" vertical="center" wrapText="1"/>
    </xf>
    <xf numFmtId="14" fontId="25" fillId="0" borderId="38" xfId="2" applyNumberFormat="1" applyFont="1" applyBorder="1" applyAlignment="1">
      <alignment horizontal="center" vertical="center" wrapText="1"/>
    </xf>
    <xf numFmtId="0" fontId="0" fillId="0" borderId="46" xfId="0" applyNumberFormat="1" applyBorder="1"/>
    <xf numFmtId="9" fontId="25" fillId="0" borderId="46" xfId="2" applyFont="1" applyBorder="1" applyAlignment="1">
      <alignment horizontal="center" vertical="center" wrapText="1"/>
    </xf>
    <xf numFmtId="14" fontId="25" fillId="0" borderId="50" xfId="2" applyNumberFormat="1" applyFont="1" applyBorder="1" applyAlignment="1">
      <alignment horizontal="center" vertical="center" wrapText="1"/>
    </xf>
    <xf numFmtId="0" fontId="0" fillId="0" borderId="51" xfId="0" applyNumberFormat="1" applyBorder="1"/>
    <xf numFmtId="0" fontId="0" fillId="0" borderId="4" xfId="0" applyNumberFormat="1" applyBorder="1"/>
    <xf numFmtId="0" fontId="0" fillId="0" borderId="52" xfId="0" applyNumberFormat="1" applyBorder="1"/>
    <xf numFmtId="0" fontId="18" fillId="0" borderId="45" xfId="0" applyFont="1" applyBorder="1" applyAlignment="1">
      <alignment horizontal="left" wrapText="1"/>
    </xf>
    <xf numFmtId="0" fontId="18" fillId="0" borderId="39" xfId="0" applyFont="1" applyBorder="1" applyAlignment="1">
      <alignment horizontal="left" wrapText="1"/>
    </xf>
    <xf numFmtId="0" fontId="18" fillId="0" borderId="53" xfId="0" applyFont="1" applyBorder="1" applyAlignment="1">
      <alignment horizontal="left" wrapText="1"/>
    </xf>
    <xf numFmtId="0" fontId="46" fillId="43" borderId="37" xfId="0" applyFont="1" applyFill="1" applyBorder="1" applyAlignment="1">
      <alignment horizontal="left"/>
    </xf>
    <xf numFmtId="0" fontId="46" fillId="43" borderId="12" xfId="0" applyNumberFormat="1" applyFont="1" applyFill="1" applyBorder="1"/>
    <xf numFmtId="9" fontId="46" fillId="43" borderId="40" xfId="2" applyFont="1" applyFill="1" applyBorder="1"/>
    <xf numFmtId="14" fontId="25" fillId="0" borderId="40" xfId="2" applyNumberFormat="1" applyFont="1" applyBorder="1" applyAlignment="1">
      <alignment horizontal="center" vertical="center" wrapText="1"/>
    </xf>
    <xf numFmtId="0" fontId="6" fillId="3" borderId="11" xfId="0" applyFont="1" applyFill="1" applyBorder="1" applyAlignment="1">
      <alignment horizontal="center"/>
    </xf>
    <xf numFmtId="0" fontId="6" fillId="3" borderId="12"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3" fillId="0" borderId="0" xfId="0" applyFont="1" applyAlignment="1">
      <alignment horizontal="center"/>
    </xf>
    <xf numFmtId="0" fontId="3" fillId="0" borderId="8"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4" xfId="0" applyFont="1" applyBorder="1" applyAlignment="1">
      <alignment horizontal="justify" vertical="center" wrapText="1"/>
    </xf>
    <xf numFmtId="0" fontId="5" fillId="0" borderId="5" xfId="0" applyFont="1" applyBorder="1" applyAlignment="1">
      <alignment horizontal="justify" vertical="center" wrapText="1"/>
    </xf>
    <xf numFmtId="0" fontId="7" fillId="4" borderId="1" xfId="0" applyFont="1" applyFill="1" applyBorder="1" applyAlignment="1">
      <alignment horizontal="center" vertical="center"/>
    </xf>
    <xf numFmtId="0" fontId="0" fillId="0" borderId="2" xfId="0" applyBorder="1"/>
    <xf numFmtId="0" fontId="0" fillId="0" borderId="13" xfId="0" applyBorder="1"/>
    <xf numFmtId="0" fontId="0" fillId="0" borderId="6" xfId="0" applyBorder="1"/>
    <xf numFmtId="0" fontId="0" fillId="0" borderId="19" xfId="0" applyBorder="1"/>
    <xf numFmtId="0" fontId="0" fillId="0" borderId="20" xfId="0" applyBorder="1"/>
    <xf numFmtId="0" fontId="9" fillId="5" borderId="14" xfId="0" applyFont="1" applyFill="1" applyBorder="1" applyAlignment="1">
      <alignment horizontal="center" vertical="center" wrapText="1"/>
    </xf>
    <xf numFmtId="0" fontId="0" fillId="0" borderId="15" xfId="0" applyBorder="1"/>
    <xf numFmtId="0" fontId="0" fillId="0" borderId="4" xfId="0" applyBorder="1"/>
    <xf numFmtId="0" fontId="10" fillId="6" borderId="16" xfId="0" applyFont="1" applyFill="1" applyBorder="1" applyAlignment="1">
      <alignment horizontal="center" vertical="center"/>
    </xf>
    <xf numFmtId="0" fontId="10" fillId="6" borderId="17" xfId="0" applyFont="1" applyFill="1" applyBorder="1" applyAlignment="1">
      <alignment horizontal="center" vertical="center"/>
    </xf>
    <xf numFmtId="0" fontId="10" fillId="6" borderId="21" xfId="0" applyFont="1" applyFill="1" applyBorder="1" applyAlignment="1">
      <alignment horizontal="center" vertical="center"/>
    </xf>
    <xf numFmtId="0" fontId="10" fillId="6" borderId="0" xfId="0" applyFont="1" applyFill="1" applyBorder="1" applyAlignment="1">
      <alignment horizontal="center" vertical="center"/>
    </xf>
    <xf numFmtId="0" fontId="10" fillId="6" borderId="24"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22"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0" fillId="0" borderId="18" xfId="0" applyBorder="1"/>
    <xf numFmtId="0" fontId="0" fillId="0" borderId="24" xfId="0" applyBorder="1" applyAlignment="1">
      <alignment wrapText="1"/>
    </xf>
    <xf numFmtId="0" fontId="0" fillId="0" borderId="20" xfId="0" applyBorder="1" applyAlignment="1">
      <alignment wrapText="1"/>
    </xf>
    <xf numFmtId="0" fontId="0" fillId="0" borderId="17" xfId="0" applyBorder="1"/>
    <xf numFmtId="0" fontId="0" fillId="0" borderId="19" xfId="0" applyBorder="1" applyAlignment="1">
      <alignment wrapText="1"/>
    </xf>
    <xf numFmtId="0" fontId="11" fillId="8" borderId="14" xfId="0" applyFont="1" applyFill="1" applyBorder="1" applyAlignment="1">
      <alignment horizontal="center" vertical="center" wrapText="1"/>
    </xf>
    <xf numFmtId="0" fontId="0" fillId="0" borderId="15" xfId="0" applyBorder="1" applyAlignment="1">
      <alignment wrapText="1"/>
    </xf>
    <xf numFmtId="0" fontId="0" fillId="0" borderId="4" xfId="0" applyBorder="1" applyAlignment="1">
      <alignment wrapText="1"/>
    </xf>
    <xf numFmtId="0" fontId="101" fillId="0" borderId="11" xfId="0" applyFont="1" applyBorder="1" applyAlignment="1">
      <alignment horizontal="center"/>
    </xf>
    <xf numFmtId="0" fontId="101" fillId="0" borderId="12" xfId="0" applyFont="1" applyBorder="1" applyAlignment="1">
      <alignment horizontal="center"/>
    </xf>
    <xf numFmtId="0" fontId="101" fillId="0" borderId="41" xfId="0" applyFont="1" applyBorder="1" applyAlignment="1">
      <alignment horizontal="center"/>
    </xf>
  </cellXfs>
  <cellStyles count="22">
    <cellStyle name="BodyStyle" xfId="5"/>
    <cellStyle name="Diseño" xfId="8"/>
    <cellStyle name="Énfasis1" xfId="3" builtinId="29"/>
    <cellStyle name="HeaderStyle" xfId="4"/>
    <cellStyle name="Hipervínculo" xfId="6" builtinId="8"/>
    <cellStyle name="MainTitle" xfId="17"/>
    <cellStyle name="Millares" xfId="9" builtinId="3"/>
    <cellStyle name="Millares [0]" xfId="1" builtinId="6"/>
    <cellStyle name="Millares [0] 2" xfId="20"/>
    <cellStyle name="Moneda" xfId="11" builtinId="4"/>
    <cellStyle name="Moneda [0]" xfId="16" builtinId="7"/>
    <cellStyle name="Moneda 2" xfId="21"/>
    <cellStyle name="Moneda 3" xfId="19"/>
    <cellStyle name="Normal" xfId="0" builtinId="0"/>
    <cellStyle name="Normal 2" xfId="10"/>
    <cellStyle name="Normal 5" xfId="7"/>
    <cellStyle name="Normal 6" xfId="15"/>
    <cellStyle name="Normal_1. Proyecto de Presupuesto 2007 - Rev 03" xfId="12"/>
    <cellStyle name="Normal_PLAN DE COMPRAS 2012" xfId="14"/>
    <cellStyle name="Normal_PRESUPUESTO  -  2006- 1ra versión - 4.5  %" xfId="13"/>
    <cellStyle name="Numeric" xfId="18"/>
    <cellStyle name="Porcentaje" xfId="2" builtinId="5"/>
  </cellStyles>
  <dxfs count="18">
    <dxf>
      <fill>
        <patternFill>
          <bgColor theme="9" tint="0.59996337778862885"/>
        </patternFill>
      </fill>
    </dxf>
    <dxf>
      <fill>
        <patternFill>
          <bgColor theme="9" tint="0.59996337778862885"/>
        </patternFill>
      </fill>
    </dxf>
    <dxf>
      <fill>
        <patternFill>
          <bgColor theme="9" tint="0.59996337778862885"/>
        </patternFill>
      </fill>
    </dxf>
    <dxf>
      <font>
        <condense val="0"/>
        <extend val="0"/>
        <color indexed="20"/>
      </font>
      <fill>
        <patternFill>
          <bgColor indexed="45"/>
        </patternFill>
      </fill>
    </dxf>
    <dxf>
      <fill>
        <patternFill patternType="none">
          <bgColor indexed="65"/>
        </patternFill>
      </fill>
    </dxf>
    <dxf>
      <font>
        <condense val="0"/>
        <extend val="0"/>
        <color indexed="20"/>
      </font>
      <fill>
        <patternFill>
          <bgColor indexed="45"/>
        </patternFill>
      </fill>
    </dxf>
    <dxf>
      <fill>
        <patternFill patternType="none">
          <bgColor indexed="65"/>
        </patternFill>
      </fill>
    </dxf>
    <dxf>
      <font>
        <condense val="0"/>
        <extend val="0"/>
        <color indexed="20"/>
      </font>
      <fill>
        <patternFill>
          <bgColor indexed="45"/>
        </patternFill>
      </fill>
    </dxf>
    <dxf>
      <fill>
        <patternFill patternType="none">
          <bgColor indexed="65"/>
        </patternFill>
      </fill>
    </dxf>
    <dxf>
      <font>
        <condense val="0"/>
        <extend val="0"/>
        <color indexed="20"/>
      </font>
      <fill>
        <patternFill>
          <bgColor indexed="45"/>
        </patternFill>
      </fill>
    </dxf>
    <dxf>
      <fill>
        <patternFill patternType="none">
          <bgColor indexed="65"/>
        </patternFill>
      </fill>
    </dxf>
    <dxf>
      <font>
        <condense val="0"/>
        <extend val="0"/>
        <color indexed="20"/>
      </font>
      <fill>
        <patternFill>
          <bgColor indexed="45"/>
        </patternFill>
      </fill>
    </dxf>
    <dxf>
      <fill>
        <patternFill patternType="none">
          <bgColor indexed="65"/>
        </patternFill>
      </fill>
    </dxf>
    <dxf>
      <font>
        <condense val="0"/>
        <extend val="0"/>
        <color indexed="20"/>
      </font>
      <fill>
        <patternFill>
          <bgColor indexed="45"/>
        </patternFill>
      </fill>
    </dxf>
    <dxf>
      <fill>
        <patternFill patternType="none">
          <bgColor indexed="65"/>
        </patternFill>
      </fill>
    </dxf>
    <dxf>
      <font>
        <condense val="0"/>
        <extend val="0"/>
        <color indexed="20"/>
      </font>
      <fill>
        <patternFill>
          <bgColor indexed="45"/>
        </patternFill>
      </fill>
    </dxf>
    <dxf>
      <fill>
        <patternFill patternType="none">
          <bgColor indexed="65"/>
        </patternFill>
      </fill>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pivotCacheDefinition" Target="pivotCache/pivotCacheDefinition1.xml"/><Relationship Id="rId10" Type="http://schemas.openxmlformats.org/officeDocument/2006/relationships/externalLink" Target="externalLinks/externalLink6.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160384</xdr:colOff>
      <xdr:row>0</xdr:row>
      <xdr:rowOff>0</xdr:rowOff>
    </xdr:from>
    <xdr:to>
      <xdr:col>1</xdr:col>
      <xdr:colOff>427084</xdr:colOff>
      <xdr:row>6</xdr:row>
      <xdr:rowOff>700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3664"/>
        <a:stretch>
          <a:fillRect/>
        </a:stretch>
      </xdr:blipFill>
      <xdr:spPr bwMode="auto">
        <a:xfrm>
          <a:off x="160384" y="0"/>
          <a:ext cx="1835524" cy="1154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32</xdr:col>
      <xdr:colOff>307822</xdr:colOff>
      <xdr:row>448</xdr:row>
      <xdr:rowOff>0</xdr:rowOff>
    </xdr:from>
    <xdr:ext cx="304800" cy="626724"/>
    <xdr:sp macro="" textlink="">
      <xdr:nvSpPr>
        <xdr:cNvPr id="3" name="AutoShape 1" descr="https://mail.google.com/mail/ca/u/0/?ui=2&amp;ik=864f0ae915&amp;view=att&amp;th=13e6c022eefca757&amp;attid=0.0.1&amp;disp=emb&amp;zw&amp;atsh=1"/>
        <xdr:cNvSpPr>
          <a:spLocks noChangeAspect="1" noChangeArrowheads="1"/>
        </xdr:cNvSpPr>
      </xdr:nvSpPr>
      <xdr:spPr bwMode="auto">
        <a:xfrm>
          <a:off x="56200522" y="182984775"/>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25</xdr:col>
      <xdr:colOff>1600200</xdr:colOff>
      <xdr:row>286</xdr:row>
      <xdr:rowOff>38100</xdr:rowOff>
    </xdr:from>
    <xdr:ext cx="304800" cy="626724"/>
    <xdr:sp macro="" textlink="">
      <xdr:nvSpPr>
        <xdr:cNvPr id="4" name="AutoShape 1" descr="https://mail.google.com/mail/ca/u/0/?ui=2&amp;ik=864f0ae915&amp;view=att&amp;th=13e6c022eefca757&amp;attid=0.0.1&amp;disp=emb&amp;zw&amp;atsh=1"/>
        <xdr:cNvSpPr>
          <a:spLocks noChangeAspect="1" noChangeArrowheads="1"/>
        </xdr:cNvSpPr>
      </xdr:nvSpPr>
      <xdr:spPr bwMode="auto">
        <a:xfrm>
          <a:off x="48701325" y="40224075"/>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47625</xdr:colOff>
      <xdr:row>407</xdr:row>
      <xdr:rowOff>19050</xdr:rowOff>
    </xdr:from>
    <xdr:ext cx="304800" cy="626724"/>
    <xdr:sp macro="" textlink="">
      <xdr:nvSpPr>
        <xdr:cNvPr id="5" name="AutoShape 1" descr="https://mail.google.com/mail/ca/u/0/?ui=2&amp;ik=864f0ae915&amp;view=att&amp;th=13e6c022eefca757&amp;attid=0.0.1&amp;disp=emb&amp;zw&amp;atsh=1"/>
        <xdr:cNvSpPr>
          <a:spLocks noChangeAspect="1" noChangeArrowheads="1"/>
        </xdr:cNvSpPr>
      </xdr:nvSpPr>
      <xdr:spPr bwMode="auto">
        <a:xfrm>
          <a:off x="48748950" y="156238575"/>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307822</xdr:colOff>
      <xdr:row>434</xdr:row>
      <xdr:rowOff>28575</xdr:rowOff>
    </xdr:from>
    <xdr:ext cx="304800" cy="626724"/>
    <xdr:sp macro="" textlink="">
      <xdr:nvSpPr>
        <xdr:cNvPr id="6" name="AutoShape 1" descr="https://mail.google.com/mail/ca/u/0/?ui=2&amp;ik=864f0ae915&amp;view=att&amp;th=13e6c022eefca757&amp;attid=0.0.1&amp;disp=emb&amp;zw&amp;atsh=1"/>
        <xdr:cNvSpPr>
          <a:spLocks noChangeAspect="1" noChangeArrowheads="1"/>
        </xdr:cNvSpPr>
      </xdr:nvSpPr>
      <xdr:spPr bwMode="auto">
        <a:xfrm>
          <a:off x="56200522" y="173736000"/>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33</xdr:col>
      <xdr:colOff>79222</xdr:colOff>
      <xdr:row>433</xdr:row>
      <xdr:rowOff>9525</xdr:rowOff>
    </xdr:from>
    <xdr:ext cx="304800" cy="626724"/>
    <xdr:sp macro="" textlink="">
      <xdr:nvSpPr>
        <xdr:cNvPr id="7" name="AutoShape 1" descr="https://mail.google.com/mail/ca/u/0/?ui=2&amp;ik=864f0ae915&amp;view=att&amp;th=13e6c022eefca757&amp;attid=0.0.1&amp;disp=emb&amp;zw&amp;atsh=1"/>
        <xdr:cNvSpPr>
          <a:spLocks noChangeAspect="1" noChangeArrowheads="1"/>
        </xdr:cNvSpPr>
      </xdr:nvSpPr>
      <xdr:spPr bwMode="auto">
        <a:xfrm>
          <a:off x="60086722" y="173069250"/>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oneCellAnchor>
  <xdr:oneCellAnchor>
    <xdr:from>
      <xdr:col>32</xdr:col>
      <xdr:colOff>384022</xdr:colOff>
      <xdr:row>425</xdr:row>
      <xdr:rowOff>19050</xdr:rowOff>
    </xdr:from>
    <xdr:ext cx="304800" cy="626724"/>
    <xdr:sp macro="" textlink="">
      <xdr:nvSpPr>
        <xdr:cNvPr id="8" name="AutoShape 1" descr="https://mail.google.com/mail/ca/u/0/?ui=2&amp;ik=864f0ae915&amp;view=att&amp;th=13e6c022eefca757&amp;attid=0.0.1&amp;disp=emb&amp;zw&amp;atsh=1"/>
        <xdr:cNvSpPr>
          <a:spLocks noChangeAspect="1" noChangeArrowheads="1"/>
        </xdr:cNvSpPr>
      </xdr:nvSpPr>
      <xdr:spPr bwMode="auto">
        <a:xfrm>
          <a:off x="56276722" y="167897175"/>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912513</xdr:colOff>
      <xdr:row>448</xdr:row>
      <xdr:rowOff>0</xdr:rowOff>
    </xdr:from>
    <xdr:ext cx="304800" cy="1487108"/>
    <xdr:sp macro="" textlink="">
      <xdr:nvSpPr>
        <xdr:cNvPr id="9" name="AutoShape 1" descr="https://mail.google.com/mail/ca/u/0/?ui=2&amp;ik=864f0ae915&amp;view=att&amp;th=13e6c022eefca757&amp;attid=0.0.1&amp;disp=emb&amp;zw&amp;atsh=1"/>
        <xdr:cNvSpPr>
          <a:spLocks noChangeAspect="1" noChangeArrowheads="1"/>
        </xdr:cNvSpPr>
      </xdr:nvSpPr>
      <xdr:spPr bwMode="auto">
        <a:xfrm>
          <a:off x="46375338" y="182984775"/>
          <a:ext cx="304800" cy="14871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307822</xdr:colOff>
      <xdr:row>448</xdr:row>
      <xdr:rowOff>0</xdr:rowOff>
    </xdr:from>
    <xdr:ext cx="304800" cy="626724"/>
    <xdr:sp macro="" textlink="">
      <xdr:nvSpPr>
        <xdr:cNvPr id="17" name="AutoShape 1" descr="https://mail.google.com/mail/ca/u/0/?ui=2&amp;ik=864f0ae915&amp;view=att&amp;th=13e6c022eefca757&amp;attid=0.0.1&amp;disp=emb&amp;zw&amp;atsh=1"/>
        <xdr:cNvSpPr>
          <a:spLocks noChangeAspect="1" noChangeArrowheads="1"/>
        </xdr:cNvSpPr>
      </xdr:nvSpPr>
      <xdr:spPr bwMode="auto">
        <a:xfrm>
          <a:off x="53266822" y="182794275"/>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25</xdr:col>
      <xdr:colOff>1600200</xdr:colOff>
      <xdr:row>286</xdr:row>
      <xdr:rowOff>38100</xdr:rowOff>
    </xdr:from>
    <xdr:ext cx="304800" cy="626724"/>
    <xdr:sp macro="" textlink="">
      <xdr:nvSpPr>
        <xdr:cNvPr id="18" name="AutoShape 1" descr="https://mail.google.com/mail/ca/u/0/?ui=2&amp;ik=864f0ae915&amp;view=att&amp;th=13e6c022eefca757&amp;attid=0.0.1&amp;disp=emb&amp;zw&amp;atsh=1"/>
        <xdr:cNvSpPr>
          <a:spLocks noChangeAspect="1" noChangeArrowheads="1"/>
        </xdr:cNvSpPr>
      </xdr:nvSpPr>
      <xdr:spPr bwMode="auto">
        <a:xfrm>
          <a:off x="48701325" y="40033575"/>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47625</xdr:colOff>
      <xdr:row>407</xdr:row>
      <xdr:rowOff>19050</xdr:rowOff>
    </xdr:from>
    <xdr:ext cx="304800" cy="626724"/>
    <xdr:sp macro="" textlink="">
      <xdr:nvSpPr>
        <xdr:cNvPr id="19" name="AutoShape 1" descr="https://mail.google.com/mail/ca/u/0/?ui=2&amp;ik=864f0ae915&amp;view=att&amp;th=13e6c022eefca757&amp;attid=0.0.1&amp;disp=emb&amp;zw&amp;atsh=1"/>
        <xdr:cNvSpPr>
          <a:spLocks noChangeAspect="1" noChangeArrowheads="1"/>
        </xdr:cNvSpPr>
      </xdr:nvSpPr>
      <xdr:spPr bwMode="auto">
        <a:xfrm>
          <a:off x="48748950" y="156048075"/>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307822</xdr:colOff>
      <xdr:row>434</xdr:row>
      <xdr:rowOff>28575</xdr:rowOff>
    </xdr:from>
    <xdr:ext cx="304800" cy="626724"/>
    <xdr:sp macro="" textlink="">
      <xdr:nvSpPr>
        <xdr:cNvPr id="20" name="AutoShape 1" descr="https://mail.google.com/mail/ca/u/0/?ui=2&amp;ik=864f0ae915&amp;view=att&amp;th=13e6c022eefca757&amp;attid=0.0.1&amp;disp=emb&amp;zw&amp;atsh=1"/>
        <xdr:cNvSpPr>
          <a:spLocks noChangeAspect="1" noChangeArrowheads="1"/>
        </xdr:cNvSpPr>
      </xdr:nvSpPr>
      <xdr:spPr bwMode="auto">
        <a:xfrm>
          <a:off x="53266822" y="173545500"/>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0</xdr:colOff>
      <xdr:row>433</xdr:row>
      <xdr:rowOff>9525</xdr:rowOff>
    </xdr:from>
    <xdr:ext cx="304800" cy="626724"/>
    <xdr:sp macro="" textlink="">
      <xdr:nvSpPr>
        <xdr:cNvPr id="21" name="AutoShape 1" descr="https://mail.google.com/mail/ca/u/0/?ui=2&amp;ik=864f0ae915&amp;view=att&amp;th=13e6c022eefca757&amp;attid=0.0.1&amp;disp=emb&amp;zw&amp;atsh=1"/>
        <xdr:cNvSpPr>
          <a:spLocks noChangeAspect="1" noChangeArrowheads="1"/>
        </xdr:cNvSpPr>
      </xdr:nvSpPr>
      <xdr:spPr bwMode="auto">
        <a:xfrm>
          <a:off x="57073800" y="172878750"/>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oneCellAnchor>
  <xdr:oneCellAnchor>
    <xdr:from>
      <xdr:col>29</xdr:col>
      <xdr:colOff>384022</xdr:colOff>
      <xdr:row>425</xdr:row>
      <xdr:rowOff>19050</xdr:rowOff>
    </xdr:from>
    <xdr:ext cx="304800" cy="626724"/>
    <xdr:sp macro="" textlink="">
      <xdr:nvSpPr>
        <xdr:cNvPr id="22" name="AutoShape 1" descr="https://mail.google.com/mail/ca/u/0/?ui=2&amp;ik=864f0ae915&amp;view=att&amp;th=13e6c022eefca757&amp;attid=0.0.1&amp;disp=emb&amp;zw&amp;atsh=1"/>
        <xdr:cNvSpPr>
          <a:spLocks noChangeAspect="1" noChangeArrowheads="1"/>
        </xdr:cNvSpPr>
      </xdr:nvSpPr>
      <xdr:spPr bwMode="auto">
        <a:xfrm>
          <a:off x="53343022" y="167706675"/>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912513</xdr:colOff>
      <xdr:row>448</xdr:row>
      <xdr:rowOff>0</xdr:rowOff>
    </xdr:from>
    <xdr:ext cx="304800" cy="1487108"/>
    <xdr:sp macro="" textlink="">
      <xdr:nvSpPr>
        <xdr:cNvPr id="23" name="AutoShape 1" descr="https://mail.google.com/mail/ca/u/0/?ui=2&amp;ik=864f0ae915&amp;view=att&amp;th=13e6c022eefca757&amp;attid=0.0.1&amp;disp=emb&amp;zw&amp;atsh=1"/>
        <xdr:cNvSpPr>
          <a:spLocks noChangeAspect="1" noChangeArrowheads="1"/>
        </xdr:cNvSpPr>
      </xdr:nvSpPr>
      <xdr:spPr bwMode="auto">
        <a:xfrm>
          <a:off x="46375338" y="182794275"/>
          <a:ext cx="304800" cy="14871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307822</xdr:colOff>
      <xdr:row>448</xdr:row>
      <xdr:rowOff>0</xdr:rowOff>
    </xdr:from>
    <xdr:ext cx="304800" cy="626724"/>
    <xdr:sp macro="" textlink="">
      <xdr:nvSpPr>
        <xdr:cNvPr id="24" name="AutoShape 1" descr="https://mail.google.com/mail/ca/u/0/?ui=2&amp;ik=864f0ae915&amp;view=att&amp;th=13e6c022eefca757&amp;attid=0.0.1&amp;disp=emb&amp;zw&amp;atsh=1"/>
        <xdr:cNvSpPr>
          <a:spLocks noChangeAspect="1" noChangeArrowheads="1"/>
        </xdr:cNvSpPr>
      </xdr:nvSpPr>
      <xdr:spPr bwMode="auto">
        <a:xfrm>
          <a:off x="53266822" y="182794275"/>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25</xdr:col>
      <xdr:colOff>1600200</xdr:colOff>
      <xdr:row>286</xdr:row>
      <xdr:rowOff>38100</xdr:rowOff>
    </xdr:from>
    <xdr:ext cx="304800" cy="626724"/>
    <xdr:sp macro="" textlink="">
      <xdr:nvSpPr>
        <xdr:cNvPr id="25" name="AutoShape 1" descr="https://mail.google.com/mail/ca/u/0/?ui=2&amp;ik=864f0ae915&amp;view=att&amp;th=13e6c022eefca757&amp;attid=0.0.1&amp;disp=emb&amp;zw&amp;atsh=1"/>
        <xdr:cNvSpPr>
          <a:spLocks noChangeAspect="1" noChangeArrowheads="1"/>
        </xdr:cNvSpPr>
      </xdr:nvSpPr>
      <xdr:spPr bwMode="auto">
        <a:xfrm>
          <a:off x="48701325" y="40033575"/>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47625</xdr:colOff>
      <xdr:row>407</xdr:row>
      <xdr:rowOff>19050</xdr:rowOff>
    </xdr:from>
    <xdr:ext cx="304800" cy="626724"/>
    <xdr:sp macro="" textlink="">
      <xdr:nvSpPr>
        <xdr:cNvPr id="26" name="AutoShape 1" descr="https://mail.google.com/mail/ca/u/0/?ui=2&amp;ik=864f0ae915&amp;view=att&amp;th=13e6c022eefca757&amp;attid=0.0.1&amp;disp=emb&amp;zw&amp;atsh=1"/>
        <xdr:cNvSpPr>
          <a:spLocks noChangeAspect="1" noChangeArrowheads="1"/>
        </xdr:cNvSpPr>
      </xdr:nvSpPr>
      <xdr:spPr bwMode="auto">
        <a:xfrm>
          <a:off x="48748950" y="156048075"/>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307822</xdr:colOff>
      <xdr:row>434</xdr:row>
      <xdr:rowOff>28575</xdr:rowOff>
    </xdr:from>
    <xdr:ext cx="304800" cy="626724"/>
    <xdr:sp macro="" textlink="">
      <xdr:nvSpPr>
        <xdr:cNvPr id="27" name="AutoShape 1" descr="https://mail.google.com/mail/ca/u/0/?ui=2&amp;ik=864f0ae915&amp;view=att&amp;th=13e6c022eefca757&amp;attid=0.0.1&amp;disp=emb&amp;zw&amp;atsh=1"/>
        <xdr:cNvSpPr>
          <a:spLocks noChangeAspect="1" noChangeArrowheads="1"/>
        </xdr:cNvSpPr>
      </xdr:nvSpPr>
      <xdr:spPr bwMode="auto">
        <a:xfrm>
          <a:off x="53266822" y="173545500"/>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0</xdr:colOff>
      <xdr:row>433</xdr:row>
      <xdr:rowOff>9525</xdr:rowOff>
    </xdr:from>
    <xdr:ext cx="304800" cy="626724"/>
    <xdr:sp macro="" textlink="">
      <xdr:nvSpPr>
        <xdr:cNvPr id="28" name="AutoShape 1" descr="https://mail.google.com/mail/ca/u/0/?ui=2&amp;ik=864f0ae915&amp;view=att&amp;th=13e6c022eefca757&amp;attid=0.0.1&amp;disp=emb&amp;zw&amp;atsh=1"/>
        <xdr:cNvSpPr>
          <a:spLocks noChangeAspect="1" noChangeArrowheads="1"/>
        </xdr:cNvSpPr>
      </xdr:nvSpPr>
      <xdr:spPr bwMode="auto">
        <a:xfrm>
          <a:off x="57073800" y="172878750"/>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oneCellAnchor>
  <xdr:oneCellAnchor>
    <xdr:from>
      <xdr:col>29</xdr:col>
      <xdr:colOff>384022</xdr:colOff>
      <xdr:row>425</xdr:row>
      <xdr:rowOff>19050</xdr:rowOff>
    </xdr:from>
    <xdr:ext cx="304800" cy="626724"/>
    <xdr:sp macro="" textlink="">
      <xdr:nvSpPr>
        <xdr:cNvPr id="29" name="AutoShape 1" descr="https://mail.google.com/mail/ca/u/0/?ui=2&amp;ik=864f0ae915&amp;view=att&amp;th=13e6c022eefca757&amp;attid=0.0.1&amp;disp=emb&amp;zw&amp;atsh=1"/>
        <xdr:cNvSpPr>
          <a:spLocks noChangeAspect="1" noChangeArrowheads="1"/>
        </xdr:cNvSpPr>
      </xdr:nvSpPr>
      <xdr:spPr bwMode="auto">
        <a:xfrm>
          <a:off x="53343022" y="167706675"/>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912513</xdr:colOff>
      <xdr:row>448</xdr:row>
      <xdr:rowOff>0</xdr:rowOff>
    </xdr:from>
    <xdr:ext cx="304800" cy="1487108"/>
    <xdr:sp macro="" textlink="">
      <xdr:nvSpPr>
        <xdr:cNvPr id="30" name="AutoShape 1" descr="https://mail.google.com/mail/ca/u/0/?ui=2&amp;ik=864f0ae915&amp;view=att&amp;th=13e6c022eefca757&amp;attid=0.0.1&amp;disp=emb&amp;zw&amp;atsh=1"/>
        <xdr:cNvSpPr>
          <a:spLocks noChangeAspect="1" noChangeArrowheads="1"/>
        </xdr:cNvSpPr>
      </xdr:nvSpPr>
      <xdr:spPr bwMode="auto">
        <a:xfrm>
          <a:off x="46375338" y="182794275"/>
          <a:ext cx="304800" cy="14871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Afrodescendientes\2018\Plan%20Anual%202018\paa%2001042017_origina%202018%20-G.Afr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Minas\2018\PAA%20FEBRERO%20DE%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HIGUITAC/Desktop/2017/PLAN%20DE%20COMPRAS%202017/PAA%20MUJERES%200211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ParticipacionCiu\2018\PAA_PARTICIPACION%2030-11-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HIGUITAC/Downloads/PAA%20COMUNICACIONES%2001122017%2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Infraestructura\PAA%20SIF%202018\FORMATO_v2_PAA_2018_SIF_%202601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FLA\2018\PPA%20FLA%20Abril%201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Mujeres\2018\PAA%2026.04.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Agricultura\2018\paa160320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DespachoGob\OFICINA%20DE%20COMUNICACIONES\2018\PAA%20COMUNICACIONES%200204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 val="paa 01042017_origina 2018 -G"/>
    </sheetNames>
    <sheetDataSet>
      <sheetData sheetId="0"/>
      <sheetData sheetId="1">
        <row r="322">
          <cell r="B322" t="str">
            <v>Departamento Administrativo de Planeación</v>
          </cell>
          <cell r="D322" t="str">
            <v>Concurso de Méritos</v>
          </cell>
        </row>
        <row r="323">
          <cell r="B323" t="str">
            <v>Departamento Administrativo del Sistema de Prevención, Atención y Recuperación de Desastres - DAPARD</v>
          </cell>
          <cell r="D323" t="str">
            <v>Contratación Directa - Arrendamiento o Adquisición de Bienes Inmuebles</v>
          </cell>
        </row>
        <row r="324">
          <cell r="B324" t="str">
            <v>Despacho del Gobernador</v>
          </cell>
          <cell r="D324" t="str">
            <v>Contratación Directa - Bienes y Servicios en el Sector Defensa y en el Departamento Administrativo de Seguridad</v>
          </cell>
        </row>
        <row r="325">
          <cell r="B325" t="str">
            <v>Fábrica de Licores y Alcoholes de Antioquia - FLA</v>
          </cell>
          <cell r="D325" t="str">
            <v>Contratación Directa - Contratos Interadministrativos</v>
          </cell>
        </row>
        <row r="326">
          <cell r="B326" t="str">
            <v>Gerencia de Afrodescendientes</v>
          </cell>
          <cell r="D326" t="str">
            <v>Contratación Directa - Contratos para el Desarrollo de Actividades Científicas y Tecnológicas</v>
          </cell>
        </row>
        <row r="327">
          <cell r="B327" t="str">
            <v>Gerencia de Auditoría Interna</v>
          </cell>
          <cell r="D327" t="str">
            <v>Contratación Directa - Empréstito</v>
          </cell>
        </row>
        <row r="328">
          <cell r="B328" t="str">
            <v>Gerencia de Infancia, Adolescencia y Juventud</v>
          </cell>
          <cell r="D328" t="str">
            <v xml:space="preserve">Contratación Directa - Encargo Fiduciario </v>
          </cell>
        </row>
        <row r="329">
          <cell r="B329" t="str">
            <v>Gerencia de Paz</v>
          </cell>
          <cell r="D329" t="str">
            <v>Contratación Directa - No pluralidad de oferentes</v>
          </cell>
          <cell r="F329" t="str">
            <v>Abastecimiento sostenible de agua apta para el consumo humano en zona urbana del Departamento</v>
          </cell>
        </row>
        <row r="330">
          <cell r="B330" t="str">
            <v>Gerencia de Seguridad Alimentaria y Nutricional de Antioquia - MANÁ</v>
          </cell>
          <cell r="D330" t="str">
            <v>Contratación Directa - Prestación de Servicios y de Apoyo a la Gestión Persona Jurídica</v>
          </cell>
          <cell r="F330" t="str">
            <v>Abastecimiento sostenible de agua apta para el consumo humano en zonas rurales</v>
          </cell>
        </row>
        <row r="331">
          <cell r="B331" t="str">
            <v>Gerencia de Servicios Públicos</v>
          </cell>
          <cell r="D331" t="str">
            <v>Contratación Directa - Prestación de Servicios y de Apoyo a la Gestión Persona Natural</v>
          </cell>
          <cell r="F331" t="str">
            <v>Acceso Rural a los Servicios Sociales</v>
          </cell>
        </row>
        <row r="332">
          <cell r="B332" t="str">
            <v>Gerencia Indígena</v>
          </cell>
          <cell r="D332" t="str">
            <v>Contratación Directa - Urgencia Manifiesta</v>
          </cell>
          <cell r="F332" t="str">
            <v>Acción Integral contra Minas Antipersonal (MAP), Munición sin Explotar (MUSE) y Artefactos Explosivos Improvisados (AEI)</v>
          </cell>
        </row>
        <row r="333">
          <cell r="B333" t="str">
            <v>Oficina de Comunicaciones</v>
          </cell>
          <cell r="D333" t="str">
            <v>Licitación Pública</v>
          </cell>
          <cell r="F333" t="str">
            <v>Acompañamiento en el diseño y/o fortalecimiento de Políticas públicas de trabajo decente en el Departamento</v>
          </cell>
        </row>
        <row r="334">
          <cell r="B334" t="str">
            <v>Secretaría de Agricultura y Desarrollo Rural</v>
          </cell>
          <cell r="D334" t="str">
            <v>Mínima Cuantía</v>
          </cell>
          <cell r="F334" t="str">
            <v>Adaptación y Mitigación al Cambio Climático</v>
          </cell>
        </row>
        <row r="335">
          <cell r="B335" t="str">
            <v>Secretaría de Educación</v>
          </cell>
          <cell r="D335" t="str">
            <v>Otro Tipo de Contrato</v>
          </cell>
          <cell r="F335" t="str">
            <v>Alianza entre el sector educativo y el sector deporte</v>
          </cell>
        </row>
        <row r="336">
          <cell r="B336" t="str">
            <v>Secretaría de Gestión Humana y Desarrollo Organizacional</v>
          </cell>
          <cell r="D336" t="str">
            <v xml:space="preserve">Régimen Especial - Artículo 14 Ley 9 de 1989, Ley 388 de 1997 </v>
          </cell>
          <cell r="F336" t="str">
            <v>Alternativas rurales para el manejo de los residuos sólidos en el Departamento</v>
          </cell>
        </row>
        <row r="337">
          <cell r="B337" t="str">
            <v>Secretaría de Gobierno</v>
          </cell>
          <cell r="D337" t="str">
            <v>Régimen Especial - Artículo 95 Ley 489 de 1998</v>
          </cell>
          <cell r="F337" t="str">
            <v>Altos Logros y Liderazgo Deportivo</v>
          </cell>
        </row>
        <row r="338">
          <cell r="B338" t="str">
            <v>Secretaría de Hacienda</v>
          </cell>
          <cell r="D338" t="str">
            <v>Régimen Especial - Artículo 96 Ley 489 de 1998</v>
          </cell>
          <cell r="F338" t="str">
            <v>Antioquia convive y es justa</v>
          </cell>
        </row>
        <row r="339">
          <cell r="B339" t="str">
            <v>Secretaría de Infraestructura Física</v>
          </cell>
          <cell r="D339" t="str">
            <v>Régimen Especial - Concesión Minera</v>
          </cell>
          <cell r="F339" t="str">
            <v>Antioquia en Paz</v>
          </cell>
        </row>
        <row r="340">
          <cell r="B340" t="str">
            <v>Secretaría de las Mujeres</v>
          </cell>
          <cell r="D340" t="str">
            <v>Régimen Especial - Contrato de Comodato</v>
          </cell>
          <cell r="F340" t="str">
            <v>Antioquia Joven</v>
          </cell>
        </row>
        <row r="341">
          <cell r="B341" t="str">
            <v>Secretaría de Medio Ambiente</v>
          </cell>
          <cell r="D341" t="str">
            <v>Régimen Especial - Decreto 092 de 2017</v>
          </cell>
          <cell r="F341" t="str">
            <v>Antioquia libre de analfabetismo</v>
          </cell>
        </row>
        <row r="342">
          <cell r="B342" t="str">
            <v>Secretaría de Minas</v>
          </cell>
          <cell r="D342" t="str">
            <v>Régimen Especial - Decreto 1084 de 2015</v>
          </cell>
          <cell r="F342" t="str">
            <v>Antioquia reconoce e incluye la diversidad sexual y de género</v>
          </cell>
        </row>
        <row r="343">
          <cell r="B343" t="str">
            <v>Secretaría de Participación Ciudadana y Desarrollo Social</v>
          </cell>
          <cell r="D343" t="str">
            <v>Régimen Especial - Decreto 1851 de 2015</v>
          </cell>
          <cell r="F343" t="str">
            <v>Antioquia Rural Productiva</v>
          </cell>
        </row>
        <row r="344">
          <cell r="B344" t="str">
            <v>Secretaría de Productividad y Competitividad</v>
          </cell>
          <cell r="D344" t="str">
            <v>Régimen Especial - Decreto 2500 de 2010</v>
          </cell>
          <cell r="F344" t="str">
            <v>Antioquia Sin Cultivos Ilícitos</v>
          </cell>
        </row>
        <row r="345">
          <cell r="B345" t="str">
            <v>Secretaría General</v>
          </cell>
          <cell r="D345" t="str">
            <v>Régimen Especial - Ley 14 de 1983, Decreto 1222 de 1986</v>
          </cell>
          <cell r="F345" t="str">
            <v xml:space="preserve">Antioquia territorio inteligente: ecosistema de innovación </v>
          </cell>
        </row>
        <row r="346">
          <cell r="B346" t="str">
            <v>Secretaría Privada</v>
          </cell>
          <cell r="D346" t="str">
            <v>Régimen Especial - Oferta de Concesión Mercantil</v>
          </cell>
          <cell r="F346" t="str">
            <v>Arte y Cultura para la Equidad y la Movilidad Social</v>
          </cell>
        </row>
        <row r="347">
          <cell r="B347" t="str">
            <v>Secretaría Seccional de Salud y Protección Social</v>
          </cell>
          <cell r="D347" t="str">
            <v>Régimen Especial - Organismos Internacionales</v>
          </cell>
          <cell r="F347" t="str">
            <v>Articulación intersectorial para el desarrollo integral del departamento</v>
          </cell>
        </row>
        <row r="348">
          <cell r="D348" t="str">
            <v>Selección Abreviada - Acuerdo Marco de Precios</v>
          </cell>
          <cell r="F348" t="str">
            <v xml:space="preserve">Coalición de Municipios Afroantioqueños </v>
          </cell>
        </row>
        <row r="349">
          <cell r="D349" t="str">
            <v>Selección Abreviada - Adquisición en Bolsa de Productos</v>
          </cell>
          <cell r="F349" t="str">
            <v>Competitividad y promoción del turismo</v>
          </cell>
        </row>
        <row r="350">
          <cell r="D350" t="str">
            <v>Selección Abreviada - Enajenación de Bienes</v>
          </cell>
          <cell r="F350" t="str">
            <v>Comunicación Organizacional y Pública</v>
          </cell>
        </row>
        <row r="351">
          <cell r="D351" t="str">
            <v>Selección Abreviada - Menor Cuantía</v>
          </cell>
          <cell r="F351" t="str">
            <v>Conocimiento del riesgo</v>
          </cell>
        </row>
        <row r="352">
          <cell r="B352" t="str">
            <v>Sin iniciar etapa precontractual</v>
          </cell>
          <cell r="D352" t="str">
            <v>Selección Abreviada - Subasta Inversa</v>
          </cell>
          <cell r="F352" t="str">
            <v>Conservación de Ecosistemas Estratégicos</v>
          </cell>
        </row>
        <row r="353">
          <cell r="B353" t="str">
            <v>En etapa precontractual</v>
          </cell>
          <cell r="F353" t="str">
            <v>Construcción de Paz</v>
          </cell>
        </row>
        <row r="354">
          <cell r="B354" t="str">
            <v>Celebrado sin iniciar</v>
          </cell>
          <cell r="F354" t="str">
            <v>Cooperación Internacional para el Desarrollo</v>
          </cell>
        </row>
        <row r="355">
          <cell r="B355" t="str">
            <v>En ejecución</v>
          </cell>
          <cell r="D355" t="str">
            <v>Presupuesto de entidad nacional</v>
          </cell>
          <cell r="F355" t="str">
            <v>Coordinación y Complementariedad técnica, política y económica como mecanismo para arreglo institucional</v>
          </cell>
        </row>
        <row r="356">
          <cell r="B356" t="str">
            <v>Suspendido</v>
          </cell>
          <cell r="D356" t="str">
            <v>Recursos de crédito</v>
          </cell>
          <cell r="F356" t="str">
            <v>Desarrollo del capital intelectual y organizacional</v>
          </cell>
        </row>
        <row r="357">
          <cell r="B357" t="str">
            <v>Terminado</v>
          </cell>
          <cell r="D357" t="str">
            <v>Recursos propios</v>
          </cell>
          <cell r="F357" t="str">
            <v>Directrices y lineamientos para el ordenamiento territorial agropecuario en Antioquia</v>
          </cell>
        </row>
        <row r="358">
          <cell r="B358" t="str">
            <v>Liquidado</v>
          </cell>
          <cell r="D358" t="str">
            <v>Regalías</v>
          </cell>
          <cell r="F358" t="str">
            <v>Educación para la nueva ruralidad</v>
          </cell>
        </row>
        <row r="359">
          <cell r="D359" t="str">
            <v>SGP</v>
          </cell>
          <cell r="F359" t="str">
            <v>Educación terciaria para todos</v>
          </cell>
        </row>
        <row r="360">
          <cell r="F360" t="str">
            <v>Educación y cultura para la sostenibilidad ambiental del Departamento de Antioquia</v>
          </cell>
        </row>
        <row r="361">
          <cell r="F361" t="str">
            <v>Educando en igualdad de género</v>
          </cell>
        </row>
        <row r="362">
          <cell r="D362" t="str">
            <v>N/A</v>
          </cell>
          <cell r="F362" t="str">
            <v>Empresas y/o esquemas asociativos regionales para la prestación de los servicios públicos en el Departamento</v>
          </cell>
        </row>
        <row r="363">
          <cell r="D363" t="str">
            <v>Aprobadas</v>
          </cell>
          <cell r="F363" t="str">
            <v>Energía para la ruralidad</v>
          </cell>
        </row>
        <row r="364">
          <cell r="D364" t="str">
            <v>No solicitadas</v>
          </cell>
          <cell r="F364" t="str">
            <v>Envejecimiento y Vejez</v>
          </cell>
        </row>
        <row r="365">
          <cell r="D365" t="str">
            <v>Solicitadas</v>
          </cell>
          <cell r="F365" t="str">
            <v>Equipamientos Culturales para el Desarrollo Territorial</v>
          </cell>
        </row>
        <row r="366">
          <cell r="F366" t="str">
            <v>Escenarios deportivos y recreativos para la comunidad</v>
          </cell>
        </row>
        <row r="367">
          <cell r="F367" t="str">
            <v>Espacios de participación para el fortalecimiento institucional</v>
          </cell>
        </row>
        <row r="368">
          <cell r="F368" t="str">
            <v>Estrategia Departamental Buen Comienzo Antioquia</v>
          </cell>
        </row>
        <row r="369">
          <cell r="F369" t="str">
            <v>Estudios y seguimientos para la planeación y desarrollo de la Infraestructura de transporte</v>
          </cell>
        </row>
        <row r="370">
          <cell r="F370" t="str">
            <v>Excelencia educativa con más y mejores maestros</v>
          </cell>
        </row>
        <row r="371">
          <cell r="F371" t="str">
            <v>Familias en Convivencia</v>
          </cell>
        </row>
        <row r="372">
          <cell r="F372" t="str">
            <v>Fomento de sinergias para la promoción y mejoramiento de la empleabilidad en las regiones del Departamento</v>
          </cell>
        </row>
        <row r="373">
          <cell r="F373" t="str">
            <v>Fomento y Apoyo para el Emprendimiento y Fortalecimiento Empresarial</v>
          </cell>
        </row>
        <row r="374">
          <cell r="F374" t="str">
            <v>Fortalecimiento a la Seguridad y Orden Público</v>
          </cell>
        </row>
        <row r="375">
          <cell r="F375" t="str">
            <v>Fortalecimiento Autoridad Sanitaria</v>
          </cell>
        </row>
        <row r="376">
          <cell r="F376" t="str">
            <v>Fortalecimiento de la actividad física y promoción de la salud. "Por su salud muévase pues"</v>
          </cell>
        </row>
        <row r="377">
          <cell r="F377" t="str">
            <v>Fortalecimiento de las entidades sin ánimo de lucro  y entes territoriales</v>
          </cell>
        </row>
        <row r="378">
          <cell r="F378" t="str">
            <v>Fortalecimiento de las instancias, mecanismos y espacios de participación ciudadana</v>
          </cell>
        </row>
        <row r="379">
          <cell r="F379" t="str">
            <v>Fortalecimiento de las TIC en la Administración Departamental</v>
          </cell>
        </row>
        <row r="380">
          <cell r="F380" t="str">
            <v xml:space="preserve">Fortalecimiento de las TIC en redes empresariales </v>
          </cell>
        </row>
        <row r="381">
          <cell r="F381" t="str">
            <v>Fortalecimiento de los ingresos departamentales</v>
          </cell>
        </row>
        <row r="382">
          <cell r="F382" t="str">
            <v>Fortalecimiento del acceso y la calidad de la información pública</v>
          </cell>
        </row>
        <row r="383">
          <cell r="F383" t="str">
            <v xml:space="preserve">Fortalecimiento del bienestar laboral y mejoramiento de la calidad de vida </v>
          </cell>
        </row>
        <row r="384">
          <cell r="F384" t="str">
            <v>Fortalecimiento del modelo integral de atención a la ciudadanía</v>
          </cell>
        </row>
        <row r="385">
          <cell r="F385" t="str">
            <v>Fortalecimiento del Movimiento Comunal y las Organizaciones Sociales</v>
          </cell>
        </row>
        <row r="386">
          <cell r="F386" t="str">
            <v>Fortalecimiento del potencial deportivo de Antioquia</v>
          </cell>
        </row>
        <row r="387">
          <cell r="F387" t="str">
            <v>Fortalecimiento del Sistema Departamental de Ciencia, tecnología e innovación (SDCTI).</v>
          </cell>
        </row>
        <row r="388">
          <cell r="F388" t="str">
            <v>Fortalecimiento institucional de los prestadores de servicios públicos en el Departamento</v>
          </cell>
        </row>
        <row r="389">
          <cell r="F389" t="str">
            <v>Fortalecimiento Institucional en Transporte y Transito en el Departamento de Antioquia</v>
          </cell>
        </row>
        <row r="390">
          <cell r="F390" t="str">
            <v>Fortalecimiento Institucional para la planeación y la gestión del Desarrollo Territorial</v>
          </cell>
        </row>
        <row r="391">
          <cell r="F391" t="str">
            <v>Fortalecimiento tecnológico de Teleantioquia</v>
          </cell>
        </row>
        <row r="392">
          <cell r="F392" t="str">
            <v>Fortalecimiento y articulación entre el modelo de operación por procesos (Sistema Integrado de Gestión) y la estructura organizacional</v>
          </cell>
        </row>
        <row r="393">
          <cell r="F393" t="str">
            <v>Fortalecimiento y Desarrollo de la Agricultura Familiar Campesina</v>
          </cell>
        </row>
        <row r="394">
          <cell r="F394" t="str">
            <v>Gas domiciliario para el desarrollo rural del departamento</v>
          </cell>
        </row>
        <row r="395">
          <cell r="F395" t="str">
            <v>Gas domiciliario para la competitividad en las zonas urbanas del Departamento</v>
          </cell>
        </row>
        <row r="396">
          <cell r="F396" t="str">
            <v>Gestión Cultural para el Fortalecimiento de la Ciudadanía</v>
          </cell>
        </row>
        <row r="397">
          <cell r="F397" t="str">
            <v>Gestión de la información temática territorial como base fundamental para la planeación y el desarrollo</v>
          </cell>
        </row>
        <row r="398">
          <cell r="F398" t="str">
            <v>Gestión de la seguridad y la salud en el trabajo</v>
          </cell>
        </row>
        <row r="399">
          <cell r="F399" t="str">
            <v>Gestión del Empleo Público</v>
          </cell>
        </row>
        <row r="400">
          <cell r="F400" t="str">
            <v>Gestión Integral del Patrimonio Cultural</v>
          </cell>
        </row>
        <row r="401">
          <cell r="F401" t="str">
            <v>Indígenas con Calidad de Vida</v>
          </cell>
        </row>
        <row r="402">
          <cell r="F402" t="str">
            <v>Infraestructura de apoyo a la producción, transformación y comercialización de productos agropecuarios, pesqueros y forestales</v>
          </cell>
        </row>
        <row r="403">
          <cell r="F403" t="str">
            <v>Infraestructura de vías terciarias como apoyo a la comercialización de productos agropecuarios, pesqueros y forestales</v>
          </cell>
        </row>
        <row r="404">
          <cell r="F404" t="str">
            <v>Innovación y Tecnología al Servicio del Desarrollo Territorial Departamental</v>
          </cell>
        </row>
        <row r="405">
          <cell r="F405" t="str">
            <v>Juegos del sector educativo</v>
          </cell>
        </row>
        <row r="406">
          <cell r="F406" t="str">
            <v>Lectura y escritura</v>
          </cell>
        </row>
        <row r="407">
          <cell r="F407" t="str">
            <v>Lineamientos para la creación de zonas industriales en los municipios de tradición minera en Antioquia</v>
          </cell>
        </row>
        <row r="408">
          <cell r="F408" t="str">
            <v>Manejo de desastres</v>
          </cell>
        </row>
        <row r="409">
          <cell r="F409" t="str">
            <v>Manejo integral de los residuos sólidos en zona urbana del Departamento – “Basura Cero”</v>
          </cell>
        </row>
        <row r="410">
          <cell r="F410" t="str">
            <v>Manejo sostenible de sistemas de aguas residuales en zona urbana del Departamento</v>
          </cell>
        </row>
        <row r="411">
          <cell r="F411" t="str">
            <v>Manejo sostenible de sistemas de aguas residuales en zonas rurales y de difícil acceso del departamento</v>
          </cell>
        </row>
        <row r="412">
          <cell r="F412" t="str">
            <v>Mantenimiento, mejoramiento y/o rehabilitación de la RVS</v>
          </cell>
        </row>
        <row r="413">
          <cell r="F413" t="str">
            <v>Más y mejor educación para la atención a la población en condición de discapacidad y talentos excepcionales</v>
          </cell>
        </row>
        <row r="414">
          <cell r="F414" t="str">
            <v>Más y mejor educación para la población étnica</v>
          </cell>
        </row>
        <row r="415">
          <cell r="F415" t="str">
            <v xml:space="preserve">Más y mejor educación para la sociedad y las personas en el sector rural </v>
          </cell>
        </row>
        <row r="416">
          <cell r="F416" t="str">
            <v xml:space="preserve">Más y mejor educación para la sociedad y las personas en el sector urbano </v>
          </cell>
        </row>
        <row r="417">
          <cell r="F417" t="str">
            <v>Mejoramiento de Vivienda Rural</v>
          </cell>
        </row>
        <row r="418">
          <cell r="F418" t="str">
            <v>Mejoramiento de vivienda urbana</v>
          </cell>
        </row>
        <row r="419">
          <cell r="F419" t="str">
            <v>Mejorar la productividad y la competitividad del sector minero del Departamento con responsabilidad ambiental y social</v>
          </cell>
        </row>
        <row r="420">
          <cell r="F420" t="str">
            <v>Minería en armonía con el medio ambiente</v>
          </cell>
        </row>
        <row r="421">
          <cell r="F421" t="str">
            <v>Modelo Educativo de Antioquia para la vida, la sociedad y el trabajo</v>
          </cell>
        </row>
        <row r="422">
          <cell r="F422" t="str">
            <v>Modernización de la infraestructura física, bienes muebles, parque automotor y sistema integrado de seguridad</v>
          </cell>
        </row>
        <row r="423">
          <cell r="F423" t="str">
            <v>Movilidad segura en el Departamento de Antioquia</v>
          </cell>
        </row>
        <row r="424">
          <cell r="F424" t="str">
            <v>Mujeres asociadas, adelante!</v>
          </cell>
        </row>
        <row r="425">
          <cell r="F425" t="str">
            <v>Mujeres políticas “Antioquia Piensa en Grande”</v>
          </cell>
        </row>
        <row r="426">
          <cell r="F426" t="str">
            <v>Nuevos Polos de Desarrollo Habitacionales e Industriales</v>
          </cell>
        </row>
        <row r="427">
          <cell r="F427" t="str">
            <v>Participación de Antioquia en los Planes Nacionales de transporte Multimodal</v>
          </cell>
        </row>
        <row r="428">
          <cell r="F428" t="str">
            <v>Pavimentación de la Red Vial Secundaria (RVS)</v>
          </cell>
        </row>
        <row r="429">
          <cell r="F429" t="str">
            <v>Plan de cables aéreos</v>
          </cell>
        </row>
        <row r="430">
          <cell r="F430" t="str">
            <v>Población en Situación de Discapacidad</v>
          </cell>
        </row>
        <row r="431">
          <cell r="F431" t="str">
            <v>Prácticas de Excelencia</v>
          </cell>
        </row>
        <row r="432">
          <cell r="F432" t="str">
            <v>Preparando el campo antioqueño para los mercados del mundo</v>
          </cell>
        </row>
        <row r="433">
          <cell r="F433" t="str">
            <v>Prevención de las vulneraciones de la niñez para la construcción de la Paz</v>
          </cell>
        </row>
        <row r="434">
          <cell r="F434" t="str">
            <v>Promoción del deporte social comunitario, deporte formativo y recreación</v>
          </cell>
        </row>
        <row r="435">
          <cell r="F435" t="str">
            <v>Promoción, prevención y protección de los Derechos Humanos (DDHH) y Derecho Internacional Humanitario (DIH).</v>
          </cell>
        </row>
        <row r="436">
          <cell r="F436" t="str">
            <v>Protección y Conservación del Recurso Hídrico</v>
          </cell>
        </row>
        <row r="437">
          <cell r="F437" t="str">
            <v>Protección, restablecimiento de los derechos y reparación individual y colectiva a las víctimas del conflicto armado</v>
          </cell>
        </row>
        <row r="438">
          <cell r="F438" t="str">
            <v>Proyectos de infraestructura cofinanciados en los municipios</v>
          </cell>
        </row>
        <row r="439">
          <cell r="F439" t="str">
            <v>Proyectos estratégicos Departamentales</v>
          </cell>
        </row>
        <row r="440">
          <cell r="F440" t="str">
            <v>Reducción del Riesgo</v>
          </cell>
        </row>
        <row r="441">
          <cell r="F441" t="str">
            <v>Salud Ambiental</v>
          </cell>
        </row>
        <row r="442">
          <cell r="F442" t="str">
            <v>Salud Pública</v>
          </cell>
        </row>
        <row r="443">
          <cell r="F443" t="str">
            <v>Seguimiento a procesos de restitución de tierras despojadas y abandonadas en el Departamento</v>
          </cell>
        </row>
        <row r="444">
          <cell r="F444" t="str">
            <v>Seguridad alimentaria y nutricional en la población vulnerable- MANÁ</v>
          </cell>
        </row>
        <row r="445">
          <cell r="F445" t="str">
            <v>Seguridad económica de las mujeres</v>
          </cell>
        </row>
        <row r="446">
          <cell r="F446" t="str">
            <v>Seguridad pública para las mujeres</v>
          </cell>
        </row>
        <row r="447">
          <cell r="F447" t="str">
            <v>Sistema Departamental de Bomberos</v>
          </cell>
        </row>
        <row r="448">
          <cell r="F448" t="str">
            <v>Sistema Departamental de Capacitación para el deporte, la recreación, la actividad física y educación física</v>
          </cell>
        </row>
        <row r="449">
          <cell r="F449" t="str">
            <v>Sistema Departamental de Información de Gestión del Riesgo de Desastres</v>
          </cell>
        </row>
        <row r="450">
          <cell r="F450" t="str">
            <v>Trabajo decente y desarrollo económico local para la Paz</v>
          </cell>
        </row>
        <row r="451">
          <cell r="F451" t="str">
            <v>Transformación social y cultural en Gestión del Riesgo</v>
          </cell>
        </row>
        <row r="452">
          <cell r="F452" t="str">
            <v xml:space="preserve">Transparencia y lucha frontal contra la corrupción </v>
          </cell>
        </row>
        <row r="453">
          <cell r="F453" t="str">
            <v>Transversalidad con hechos</v>
          </cell>
        </row>
        <row r="454">
          <cell r="F454" t="str">
            <v>Vías para sistemas alternativos de transporte</v>
          </cell>
        </row>
        <row r="455">
          <cell r="F455" t="str">
            <v>Vivienda Nueva Rural</v>
          </cell>
        </row>
        <row r="456">
          <cell r="F456" t="str">
            <v>Vivienda Nueva Urbana</v>
          </cell>
        </row>
      </sheetData>
      <sheetData sheetId="2"/>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 val="PAA FEBRERO DE 2018"/>
    </sheetNames>
    <sheetDataSet>
      <sheetData sheetId="0" refreshError="1"/>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sheetData sheetId="1">
        <row r="351">
          <cell r="B351" t="str">
            <v>Departamento Administrativo de Planeación</v>
          </cell>
        </row>
        <row r="352">
          <cell r="B352" t="str">
            <v>Departamento Administrativo del Sistema de Prevención, Atención y Recuperación de Desastres - DAPARD</v>
          </cell>
        </row>
        <row r="353">
          <cell r="B353" t="str">
            <v>Despacho del Gobernador</v>
          </cell>
        </row>
        <row r="354">
          <cell r="B354" t="str">
            <v>Fábrica de Licores y Alcoholes de Antioquia - FLA</v>
          </cell>
        </row>
        <row r="355">
          <cell r="B355" t="str">
            <v>Gerencia de Afrodescendientes</v>
          </cell>
        </row>
        <row r="356">
          <cell r="B356" t="str">
            <v>Gerencia de Auditoría Interna</v>
          </cell>
        </row>
        <row r="357">
          <cell r="B357" t="str">
            <v>Gerencia de Infancia, Adolescencia y Juventud</v>
          </cell>
        </row>
        <row r="358">
          <cell r="B358" t="str">
            <v>Gerencia de Paz</v>
          </cell>
        </row>
        <row r="359">
          <cell r="B359" t="str">
            <v>Gerencia de Seguridad Alimentaria y Nutricional de Antioquia - MANÁ</v>
          </cell>
        </row>
        <row r="360">
          <cell r="B360" t="str">
            <v>Gerencia de Servicios Públicos</v>
          </cell>
        </row>
        <row r="361">
          <cell r="B361" t="str">
            <v>Gerencia Indígena</v>
          </cell>
        </row>
        <row r="362">
          <cell r="B362" t="str">
            <v>Oficina de Comunicaciones</v>
          </cell>
        </row>
        <row r="363">
          <cell r="B363" t="str">
            <v>Secretaría de Agricultura y Desarrollo Rural</v>
          </cell>
        </row>
        <row r="364">
          <cell r="B364" t="str">
            <v>Secretaría de Educación</v>
          </cell>
        </row>
        <row r="365">
          <cell r="B365" t="str">
            <v>Secretaría de Gestión Humana y Desarrollo Organizacional</v>
          </cell>
        </row>
        <row r="366">
          <cell r="B366" t="str">
            <v>Secretaría de Gobierno</v>
          </cell>
        </row>
        <row r="367">
          <cell r="B367" t="str">
            <v>Secretaría de Hacienda</v>
          </cell>
        </row>
        <row r="368">
          <cell r="B368" t="str">
            <v>Secretaría de Infraestructura Física</v>
          </cell>
        </row>
        <row r="369">
          <cell r="B369" t="str">
            <v>Secretaría de las Mujeres</v>
          </cell>
        </row>
        <row r="370">
          <cell r="B370" t="str">
            <v>Secretaría de Medio Ambiente</v>
          </cell>
        </row>
        <row r="371">
          <cell r="B371" t="str">
            <v>Secretaría de Minas</v>
          </cell>
        </row>
        <row r="372">
          <cell r="B372" t="str">
            <v>Secretaría de Participación Ciudadana y Desarrollo Social</v>
          </cell>
        </row>
        <row r="373">
          <cell r="B373" t="str">
            <v>Secretaría de Productividad y Competitividad</v>
          </cell>
        </row>
        <row r="374">
          <cell r="B374" t="str">
            <v>Secretaría General</v>
          </cell>
        </row>
        <row r="375">
          <cell r="B375" t="str">
            <v>Secretaría Privada</v>
          </cell>
        </row>
        <row r="376">
          <cell r="B376" t="str">
            <v>Secretaría Seccional de Salud y Protección Social</v>
          </cell>
        </row>
        <row r="391">
          <cell r="D391" t="str">
            <v>N/A</v>
          </cell>
        </row>
        <row r="392">
          <cell r="D392" t="str">
            <v>Aprobadas</v>
          </cell>
        </row>
        <row r="393">
          <cell r="D393" t="str">
            <v>No solicitadas</v>
          </cell>
        </row>
        <row r="394">
          <cell r="D394" t="str">
            <v>Solicitadas</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Hoja1"/>
      <sheetName val="UNSPSC"/>
    </sheetNames>
    <sheetDataSet>
      <sheetData sheetId="0"/>
      <sheetData sheetId="1">
        <row r="357">
          <cell r="D357" t="str">
            <v>Concurso de Méritos</v>
          </cell>
        </row>
        <row r="358">
          <cell r="D358" t="str">
            <v>Contratación Directa - Arrendamiento o Adquisición de Bienes Inmuebles</v>
          </cell>
        </row>
        <row r="359">
          <cell r="D359" t="str">
            <v>Contratación Directa - Bienes y Servicios en el Sector Defensa y en el Departamento Administrativo de Seguridad</v>
          </cell>
        </row>
        <row r="360">
          <cell r="D360" t="str">
            <v>Contratación Directa - Contratos Interadministrativos</v>
          </cell>
        </row>
        <row r="361">
          <cell r="D361" t="str">
            <v>Contratación Directa - Contratos para el Desarrollo de Actividades Científicas y Tecnológicas</v>
          </cell>
        </row>
        <row r="362">
          <cell r="D362" t="str">
            <v>Contratación Directa - Empréstito</v>
          </cell>
        </row>
        <row r="363">
          <cell r="D363" t="str">
            <v xml:space="preserve">Contratación Directa - Encargo Fiduciario </v>
          </cell>
        </row>
        <row r="364">
          <cell r="D364" t="str">
            <v>Contratación Directa - No pluralidad de oferentes</v>
          </cell>
        </row>
        <row r="365">
          <cell r="D365" t="str">
            <v>Contratación Directa - Prestación de Servicios y de Apoyo a la Gestión Persona Jurídica</v>
          </cell>
        </row>
        <row r="366">
          <cell r="D366" t="str">
            <v>Contratación Directa - Prestación de Servicios y de Apoyo a la Gestión Persona Natural</v>
          </cell>
        </row>
        <row r="367">
          <cell r="D367" t="str">
            <v>Contratación Directa - Urgencia Manifiesta</v>
          </cell>
        </row>
        <row r="368">
          <cell r="D368" t="str">
            <v>Licitación Pública</v>
          </cell>
        </row>
        <row r="369">
          <cell r="D369" t="str">
            <v>Mínima Cuantía</v>
          </cell>
        </row>
        <row r="370">
          <cell r="D370" t="str">
            <v>Otro Tipo de Contrato</v>
          </cell>
        </row>
        <row r="371">
          <cell r="D371" t="str">
            <v xml:space="preserve">Régimen Especial - Artículo 14 Ley 9 de 1989, Ley 388 de 1997 </v>
          </cell>
        </row>
        <row r="372">
          <cell r="D372" t="str">
            <v>Régimen Especial - Artículo 95 Ley 489 de 1998</v>
          </cell>
        </row>
        <row r="373">
          <cell r="D373" t="str">
            <v>Régimen Especial - Artículo 96 Ley 489 de 1998</v>
          </cell>
        </row>
        <row r="374">
          <cell r="D374" t="str">
            <v>Régimen Especial - Concesión Minera</v>
          </cell>
        </row>
        <row r="375">
          <cell r="D375" t="str">
            <v>Régimen Especial - Contrato de Comodato</v>
          </cell>
        </row>
        <row r="376">
          <cell r="D376" t="str">
            <v>Régimen Especial - Decreto 1084 de 2015</v>
          </cell>
        </row>
        <row r="377">
          <cell r="D377" t="str">
            <v>Régimen Especial - Decreto 1851 de 2015</v>
          </cell>
        </row>
        <row r="378">
          <cell r="D378" t="str">
            <v>Régimen Especial - Decreto 2500 de 2010</v>
          </cell>
        </row>
        <row r="379">
          <cell r="D379" t="str">
            <v>Régimen Especial - Decreto 777 de 1992</v>
          </cell>
        </row>
        <row r="380">
          <cell r="D380" t="str">
            <v>Régimen Especial - Ley 14 de 1983, Decreto 1222 de 1986</v>
          </cell>
        </row>
        <row r="381">
          <cell r="D381" t="str">
            <v>Régimen Especial - Oferta de Concesión Mercantil</v>
          </cell>
        </row>
        <row r="382">
          <cell r="D382" t="str">
            <v>Régimen Especial - Organismos Internacionales</v>
          </cell>
        </row>
        <row r="383">
          <cell r="D383" t="str">
            <v>Selección Abreviada - Acuerdo Marco de Precios</v>
          </cell>
        </row>
        <row r="384">
          <cell r="D384" t="str">
            <v>Selección Abreviada - Adquisición en Bolsa de Productos</v>
          </cell>
        </row>
        <row r="385">
          <cell r="D385" t="str">
            <v>Selección Abreviada - Enajenación de Bienes</v>
          </cell>
        </row>
        <row r="386">
          <cell r="D386" t="str">
            <v>Selección Abreviada - Menor Cuantía</v>
          </cell>
        </row>
        <row r="387">
          <cell r="D387" t="str">
            <v>Selección Abreviada - Subasta Inversa</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sheetData sheetId="1">
        <row r="319">
          <cell r="B319" t="str">
            <v>Departamento Administrativo de Planeación</v>
          </cell>
        </row>
        <row r="320">
          <cell r="B320" t="str">
            <v>Departamento Administrativo del Sistema de Prevención, Atención y Recuperación de Desastres - DAPARD</v>
          </cell>
        </row>
        <row r="321">
          <cell r="B321" t="str">
            <v>Despacho del Gobernador</v>
          </cell>
        </row>
        <row r="322">
          <cell r="B322" t="str">
            <v>Fábrica de Licores y Alcoholes de Antioquia - FLA</v>
          </cell>
        </row>
        <row r="323">
          <cell r="B323" t="str">
            <v>Gerencia de Afrodescendientes</v>
          </cell>
        </row>
        <row r="324">
          <cell r="B324" t="str">
            <v>Gerencia de Auditoría Interna</v>
          </cell>
        </row>
        <row r="325">
          <cell r="B325" t="str">
            <v>Gerencia de Infancia, Adolescencia y Juventud</v>
          </cell>
        </row>
        <row r="326">
          <cell r="B326" t="str">
            <v>Gerencia de Paz</v>
          </cell>
        </row>
        <row r="327">
          <cell r="B327" t="str">
            <v>Gerencia de Seguridad Alimentaria y Nutricional de Antioquia - MANÁ</v>
          </cell>
        </row>
        <row r="328">
          <cell r="B328" t="str">
            <v>Gerencia de Servicios Públicos</v>
          </cell>
        </row>
        <row r="329">
          <cell r="B329" t="str">
            <v>Gerencia Indígena</v>
          </cell>
        </row>
        <row r="330">
          <cell r="B330" t="str">
            <v>Oficina de Comunicaciones</v>
          </cell>
        </row>
        <row r="331">
          <cell r="B331" t="str">
            <v>Secretaría de Agricultura y Desarrollo Rural</v>
          </cell>
        </row>
        <row r="332">
          <cell r="B332" t="str">
            <v>Secretaría de Educación</v>
          </cell>
        </row>
        <row r="333">
          <cell r="B333" t="str">
            <v>Secretaría de Gestión Humana y Desarrollo Organizacional</v>
          </cell>
        </row>
        <row r="334">
          <cell r="B334" t="str">
            <v>Secretaría de Gobierno</v>
          </cell>
        </row>
        <row r="335">
          <cell r="B335" t="str">
            <v>Secretaría de Hacienda</v>
          </cell>
        </row>
        <row r="336">
          <cell r="B336" t="str">
            <v>Secretaría de Infraestructura Física</v>
          </cell>
        </row>
        <row r="337">
          <cell r="B337" t="str">
            <v>Secretaría de las Mujeres</v>
          </cell>
        </row>
        <row r="338">
          <cell r="B338" t="str">
            <v>Secretaría de Medio Ambiente</v>
          </cell>
        </row>
        <row r="339">
          <cell r="B339" t="str">
            <v>Secretaría de Minas</v>
          </cell>
        </row>
        <row r="340">
          <cell r="B340" t="str">
            <v>Secretaría de Participación Ciudadana y Desarrollo Social</v>
          </cell>
        </row>
        <row r="341">
          <cell r="B341" t="str">
            <v>Secretaría de Productividad y Competitividad</v>
          </cell>
        </row>
        <row r="342">
          <cell r="B342" t="str">
            <v>Secretaría General</v>
          </cell>
        </row>
        <row r="343">
          <cell r="B343" t="str">
            <v>Secretaría Privada</v>
          </cell>
        </row>
        <row r="344">
          <cell r="B344" t="str">
            <v>Secretaría Seccional de Salud y Protección Social</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sheetData sheetId="1">
        <row r="579">
          <cell r="F579" t="str">
            <v>Tipo A1: Supervisión e Interventoría Integral</v>
          </cell>
        </row>
        <row r="580">
          <cell r="F580" t="str">
            <v>Tipo A2: Supervisión e Interventoría Técnica</v>
          </cell>
        </row>
        <row r="581">
          <cell r="F581" t="str">
            <v xml:space="preserve">Tipo B1: Supervisión e Interventoría Técnica </v>
          </cell>
        </row>
        <row r="582">
          <cell r="F582" t="str">
            <v>Tipo B2: Supervisión Colegiada</v>
          </cell>
        </row>
        <row r="583">
          <cell r="F583" t="str">
            <v>Tipo C:  Supervisión</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sheetName val="PPA FLA Abril 10"/>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 val="PAA 26.04.2018"/>
    </sheetNames>
    <sheetDataSet>
      <sheetData sheetId="0" refreshError="1"/>
      <sheetData sheetId="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 val="paa16032018"/>
    </sheetNames>
    <sheetDataSet>
      <sheetData sheetId="0" refreshError="1"/>
      <sheetData sheetId="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 val="PAA COMUNICACIONES 02042018"/>
    </sheetNames>
    <sheetDataSet>
      <sheetData sheetId="0" refreshError="1"/>
      <sheetData sheetId="1"/>
      <sheetData sheetId="2" refreshError="1"/>
      <sheetData sheetId="3"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UAN DIEGO PATINO GONZALEZ" refreshedDate="43251.401385185185" createdVersion="6" refreshedVersion="6" minRefreshableVersion="3" recordCount="1382">
  <cacheSource type="worksheet">
    <worksheetSource ref="A11:AG1393" sheet="PAA Consolidado Abril 2018"/>
  </cacheSource>
  <cacheFields count="33">
    <cacheField name="Dependencia" numFmtId="0">
      <sharedItems count="29">
        <s v="Gerencia de Afrodescendientes"/>
        <s v="Departamento Administrativo del Sistema de Prevención, Atención y Recuperación de Desastres - DAPARD"/>
        <s v="Despacho del Gobernador"/>
        <s v="Secretaría de Educación"/>
        <s v="Fábrica de Licores y Alcoholes de Antioquia - FLA"/>
        <s v="Secretaría de Gestión Humana y Desarrollo Organizacional - Dirección de Desarrollo Organizacional"/>
        <s v="Secretaría de Hacienda"/>
        <s v="Gerencia Indígena"/>
        <s v="Secretaría de Infraestructura Física"/>
        <s v="Gerencia de Seguridad Alimentaria y Nutricional de Antioquia - MANÁ"/>
        <s v="Secretaría de las Mujeres"/>
        <s v="Secretaría de Participación Ciudadana y Desarrollo Social"/>
        <s v="Departamento Administrativo de Planeación"/>
        <s v="Secretaría General"/>
        <s v="Gerencia de Servicios Públicos"/>
        <s v="Secretaría de Agricultura y Desarrollo Rural"/>
        <s v="Gerencia de Auditoría Interna"/>
        <s v="Oficina de Comunicaciones"/>
        <s v="Gerencia de Paz"/>
        <s v="Secretaría de Gobierno"/>
        <s v="Gerencia de Infancia, Adolescencia y Juventud"/>
        <s v="Secretaría de Medio Ambiente"/>
        <s v="Secretaría de Minas"/>
        <s v="Secretaría de Productividad y Competitividad"/>
        <s v="Secretaría Seccional de Salud y Protección Social"/>
        <s v="Secretaria de Haicenda" u="1"/>
        <s v="Secretaría de Gestión Humana y Desarrollo Organizacional - Dirección de Desarrollo Organizacional - Dirección de Desarrollo Organizacional" u="1"/>
        <s v="Secretaría de Gestión Humana y Desarrollo Organizacional" u="1"/>
        <s v="Secretaría Hacienda" u="1"/>
      </sharedItems>
    </cacheField>
    <cacheField name="Códigos UNSPSC" numFmtId="0">
      <sharedItems containsBlank="1" containsMixedTypes="1" containsNumber="1" containsInteger="1" minValue="5601500" maxValue="5211090004"/>
    </cacheField>
    <cacheField name="Descripción" numFmtId="0">
      <sharedItems longText="1"/>
    </cacheField>
    <cacheField name="Fecha estimada de inicio de proceso de selección " numFmtId="0">
      <sharedItems containsDate="1" containsBlank="1" containsMixedTypes="1" minDate="2001-07-01T00:00:00" maxDate="2020-03-02T00:00:00"/>
    </cacheField>
    <cacheField name="Duración estimada del contrato " numFmtId="0">
      <sharedItems containsDate="1" containsBlank="1" containsMixedTypes="1" minDate="2017-10-01T00:00:00" maxDate="1899-12-31T00:37:04"/>
    </cacheField>
    <cacheField name="Modalidad de selección " numFmtId="0">
      <sharedItems containsBlank="1"/>
    </cacheField>
    <cacheField name="Fuente de los recursos (SGP - Propios - Regalías - Del crédito - Nacionales - etc)" numFmtId="0">
      <sharedItems containsBlank="1"/>
    </cacheField>
    <cacheField name="Valor total estimado" numFmtId="0">
      <sharedItems containsBlank="1" containsMixedTypes="1" containsNumber="1" minValue="0" maxValue="113995921548"/>
    </cacheField>
    <cacheField name="Valor estimado en la vigencia actual" numFmtId="0">
      <sharedItems containsMixedTypes="1" containsNumber="1" minValue="0" maxValue="113995921548"/>
    </cacheField>
    <cacheField name="¿Se requieren vigencias futuras?" numFmtId="0">
      <sharedItems containsBlank="1" containsMixedTypes="1" containsNumber="1" containsInteger="1" minValue="12000000" maxValue="150000000"/>
    </cacheField>
    <cacheField name="Estado de solicitud de vigencias futuras" numFmtId="0">
      <sharedItems containsBlank="1"/>
    </cacheField>
    <cacheField name="Nombre completo" numFmtId="0">
      <sharedItems containsBlank="1"/>
    </cacheField>
    <cacheField name="Cargo " numFmtId="0">
      <sharedItems containsBlank="1"/>
    </cacheField>
    <cacheField name="Teléfono " numFmtId="0">
      <sharedItems containsBlank="1" containsMixedTypes="1" containsNumber="1" containsInteger="1" minValue="5110" maxValue="3839997"/>
    </cacheField>
    <cacheField name="Correo electrónico " numFmtId="0">
      <sharedItems containsBlank="1" containsMixedTypes="1" containsNumber="1" containsInteger="1" minValue="3838625" maxValue="3839545"/>
    </cacheField>
    <cacheField name="Programa del Plan al cual contribuye el objeto contractual" numFmtId="0">
      <sharedItems containsBlank="1" containsMixedTypes="1" containsNumber="1" containsInteger="1" minValue="8089" maxValue="8089"/>
    </cacheField>
    <cacheField name="Producto(s) del Plan al cual contribuye el objeto contractual" numFmtId="0">
      <sharedItems containsBlank="1" containsMixedTypes="1" containsNumber="1" containsInteger="1" minValue="0" maxValue="21054" longText="1"/>
    </cacheField>
    <cacheField name="Nombre del Proyecto al cual pertenece el objeto contractual" numFmtId="0">
      <sharedItems containsDate="1" containsBlank="1" containsMixedTypes="1" minDate="2016-12-07T00:00:00" maxDate="2018-02-11T00:00:00" longText="1"/>
    </cacheField>
    <cacheField name="Elemento PEP " numFmtId="0">
      <sharedItems containsBlank="1" containsMixedTypes="1" containsNumber="1" containsInteger="1" minValue="20130" maxValue="20166060097540"/>
    </cacheField>
    <cacheField name="Producto(s) del Proyecto que se impactan con el objeto contractual" numFmtId="0">
      <sharedItems containsBlank="1" containsMixedTypes="1" containsNumber="1" containsInteger="1" minValue="34010103" maxValue="4600008061" longText="1"/>
    </cacheField>
    <cacheField name="Actividad(es) del Proyecto que requieren del objeto contractual" numFmtId="0">
      <sharedItems containsBlank="1" containsMixedTypes="1" containsNumber="1" containsInteger="1" minValue="1" maxValue="1" longText="1"/>
    </cacheField>
    <cacheField name="N° del Proceso en el SECOP" numFmtId="0">
      <sharedItems containsBlank="1" containsMixedTypes="1" containsNumber="1" containsInteger="1" minValue="6280" maxValue="4600008046"/>
    </cacheField>
    <cacheField name="N°. de la necesidad en SAP" numFmtId="0">
      <sharedItems containsBlank="1" containsMixedTypes="1" containsNumber="1" containsInteger="1" minValue="0" maxValue="21432" longText="1"/>
    </cacheField>
    <cacheField name="Fecha de Publicación de Estudios Previos en SECOP" numFmtId="0">
      <sharedItems containsDate="1" containsBlank="1" containsMixedTypes="1" minDate="2015-06-01T16:16:00" maxDate="2018-12-02T00:00:00"/>
    </cacheField>
    <cacheField name="Número del radicado  Resolución y/o carta de aceptación" numFmtId="0">
      <sharedItems containsDate="1" containsBlank="1" containsMixedTypes="1" minDate="1899-12-31T00:01:04" maxDate="1899-12-30T00:00:00"/>
    </cacheField>
    <cacheField name="Número del Contrato" numFmtId="0">
      <sharedItems containsBlank="1" containsMixedTypes="1" containsNumber="1" containsInteger="1" minValue="896" maxValue="46000007651"/>
    </cacheField>
    <cacheField name="Porcentaje de cumplimiento" numFmtId="9">
      <sharedItems containsMixedTypes="1" containsNumber="1" minValue="0" maxValue="4600007981" count="76">
        <s v=""/>
        <n v="1"/>
        <n v="0"/>
        <n v="0.33"/>
        <n v="0.66"/>
        <s v="Información incompleta"/>
        <n v="4600007766" u="1"/>
        <n v="4600007803" u="1"/>
        <n v="4600007874" u="1"/>
        <n v="4600007840" u="1"/>
        <n v="4600007843" u="1"/>
        <n v="4600007809" u="1"/>
        <n v="4600007849" u="1"/>
        <n v="4600007886" u="1"/>
        <n v="4600007747" u="1"/>
        <n v="4600007818" u="1"/>
        <n v="4600007960" u="1"/>
        <n v="4600007784" u="1"/>
        <n v="4600007821" u="1"/>
        <n v="896" u="1"/>
        <n v="4600007787" u="1"/>
        <n v="4600007966" u="1"/>
        <n v="4600007861" u="1"/>
        <n v="4600007969" u="1"/>
        <n v="0.17" u="1"/>
        <n v="4600007796" u="1"/>
        <n v="4600007762" u="1"/>
        <n v="4600007833" u="1"/>
        <n v="4600007975" u="1"/>
        <n v="4600007799" u="1"/>
        <n v="4600007870" u="1"/>
        <n v="4600007802" u="1"/>
        <n v="4600007768" u="1"/>
        <n v="4600007981" u="1"/>
        <n v="4600007805" u="1"/>
        <n v="4600007876" u="1"/>
        <n v="0.1" u="1"/>
        <n v="4600007808" u="1"/>
        <n v="4600007879" u="1"/>
        <n v="4600007845" u="1"/>
        <n v="4600007811" u="1"/>
        <n v="4600007780" u="1"/>
        <n v="4600007888" u="1"/>
        <n v="4600007820" u="1"/>
        <n v="4600007891" u="1"/>
        <n v="4600007823" u="1"/>
        <n v="4600007894" u="1"/>
        <n v="4600007965" u="1"/>
        <n v="4600007826" u="1"/>
        <n v="4600007968" u="1"/>
        <n v="4600007829" u="1"/>
        <n v="4600007798" u="1"/>
        <n v="4600007764" u="1"/>
        <n v="4600007835" u="1"/>
        <n v="4600007801" u="1"/>
        <n v="4600007838" u="1"/>
        <n v="4600007804" u="1"/>
        <n v="4600007841" u="1"/>
        <n v="4600007807" u="1"/>
        <n v="4600007773" u="1"/>
        <n v="4600007810" u="1"/>
        <n v="4600007776" u="1"/>
        <n v="4600007847" u="1"/>
        <n v="4600007853" u="1"/>
        <n v="4600007961" u="1"/>
        <n v="4600007822" u="1"/>
        <n v="4600007893" u="1"/>
        <n v="4600007825" u="1"/>
        <n v="4600007967" u="1"/>
        <n v="4600007791" u="1"/>
        <n v="4600007794" u="1"/>
        <n v="4600007760" u="1"/>
        <n v="4600007831" u="1"/>
        <n v="4600007902" u="1"/>
        <n v="4600007797" u="1"/>
        <n v="4600007800" u="1"/>
      </sharedItems>
    </cacheField>
    <cacheField name="Nombre Contratista / Asociado(s)" numFmtId="0">
      <sharedItems containsBlank="1" longText="1"/>
    </cacheField>
    <cacheField name="Estado del Contrato" numFmtId="0">
      <sharedItems containsDate="1" containsBlank="1" containsMixedTypes="1" minDate="2017-11-23T00:00:00" maxDate="2019-12-31T00:00:00"/>
    </cacheField>
    <cacheField name="Observaciones" numFmtId="0">
      <sharedItems containsBlank="1" containsMixedTypes="1" containsNumber="1" containsInteger="1" minValue="1" maxValue="1" longText="1"/>
    </cacheField>
    <cacheField name="Nombres y Apellidos del Supervisor o razón social del Interventor" numFmtId="0">
      <sharedItems containsBlank="1" containsMixedTypes="1" containsNumber="1" containsInteger="1" minValue="1" maxValue="1" longText="1"/>
    </cacheField>
    <cacheField name="Tipo de Supervisión e Interventoría" numFmtId="0">
      <sharedItems containsBlank="1"/>
    </cacheField>
    <cacheField name="Función"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82">
  <r>
    <x v="0"/>
    <n v="95141500"/>
    <s v="Formulación y elaboración de Planes de Etnodesarrollo para las comunidades Afro en el Departamento de Antioquia"/>
    <d v="2018-02-05T00:00:00"/>
    <s v="6 meses"/>
    <s v="Concurso de Méritos"/>
    <s v="Recursos propios"/>
    <n v="400000000"/>
    <n v="400000000"/>
    <s v="NO"/>
    <s v="N/A"/>
    <s v="Lorenzo Portocarrero Cordoba"/>
    <s v="Profesional Universitario"/>
    <s v="3838692"/>
    <s v="lorenzo.portocarrero@antioquia.gov.co"/>
    <s v="Coalición de Municipios Afroantioqueños "/>
    <s v="Planes de Etnodesarrollo de Consejos Comunitarios de Antioquia Apoyados e  su formulación"/>
    <s v="Coalición de Municipios Afroantioqueños "/>
    <s v="07049"/>
    <s v="Elaborar 35 planes de Etnodesarrollo para los Consejos Comunitarios y comunidad  Afrodescendiente."/>
    <s v="Elaborar 35 planes de Etnodesarrollo para los Consejos Comunitarios y comunidad  Afrodescendiente."/>
    <m/>
    <m/>
    <m/>
    <m/>
    <m/>
    <x v="0"/>
    <m/>
    <m/>
    <m/>
    <s v="Astrid Elena Echavarria Meneses"/>
    <s v="Tipo C:  Supervisión"/>
    <s v="Técnica, Administrativa, Financiera, Legal y Contable"/>
  </r>
  <r>
    <x v="0"/>
    <n v="95141500"/>
    <s v="Articular acciones dirigidas a implementar estrategias que permitan la participación y el fortalecimiento a las Comunidades Afroantioqueñas, en el marco del Plan de Desarrollo 2016 – 2019, Antioquia Piensa en Grande."/>
    <d v="2018-03-01T00:00:00"/>
    <s v="10 meses"/>
    <s v="Mínima Cuantía"/>
    <s v="Recursos propios"/>
    <n v="78124200"/>
    <n v="78124200"/>
    <s v="NO"/>
    <s v="N/A"/>
    <s v="Lorenzo Portocarrero Cordoba"/>
    <s v="Profesional Universitario"/>
    <s v="3838692"/>
    <s v="lorenzo.portocarrero@antioquia.gov.co"/>
    <s v="Coalición de Municipios Afroantioqueños "/>
    <s v="Programas Etnoeducativos apoyados con asesoría y asistencia técnica de cooperación en el marco del decenio internacional de los pueblos afrodescendientes _x000a_Sistema de Gobiernos Propios Afroantioqueños urbanos y rurales reconocidos y apoyados mediante asesoría o asistencia técncia._x000a_Instituciones propias del pueblo Afroantioqueño, creadas, apoyadas mediante aseosría y asistencia técnica."/>
    <s v="Coalición de Municipios Afroantioqueños "/>
    <s v="07049"/>
    <m/>
    <m/>
    <m/>
    <m/>
    <m/>
    <m/>
    <m/>
    <x v="0"/>
    <m/>
    <m/>
    <m/>
    <s v="Gabriela Moreno Hincapié"/>
    <s v="Tipo C:  Supervisión"/>
    <s v="Técnica, Administrativa, Financiera, Legal y Contable"/>
  </r>
  <r>
    <x v="0"/>
    <n v="801000000"/>
    <s v="Apoyar conjuntamente a las comunidades Afrodescendientes de la Subregión de Urabá, para contribuir al desarrollo económico y social  de las comunidades a través de vías terciarias."/>
    <d v="2018-02-06T00:00:00"/>
    <s v="10 meses"/>
    <m/>
    <s v="Recursos propios"/>
    <n v="100000000"/>
    <n v="100000000"/>
    <s v="NO"/>
    <s v="N/A"/>
    <s v="Lorenzo Portocarrero Cordoba"/>
    <s v="Profesional Universitario"/>
    <s v="3838692"/>
    <s v="lorenzo.portocarrero@antioquia.gov.co"/>
    <s v="Coalición de Municipios Afroantioqueños "/>
    <s v="Municipios con población Afroantioqueña beneficiados con programas sociales del Estado "/>
    <s v="Coalición de Municipios Afroantioqueños "/>
    <s v="07049"/>
    <s v="Municipios con población Afroantioqueña beneficiados con programas sociales del Estado "/>
    <s v="Municipios con población Afroantioqueña beneficiados con programas sociales del Estado "/>
    <m/>
    <m/>
    <m/>
    <m/>
    <m/>
    <x v="0"/>
    <m/>
    <m/>
    <s v="Este prceso  contractual será realizado por la Secretaría de Infraestructura y la Gerencia de Afrodescendientres entregara el CDP por valor $100.000.000"/>
    <s v="María Rubiela Alzate Zuluaga"/>
    <s v="Tipo C:  Supervisión"/>
    <s v="Técnica, Administrativa, Financiera, Legal y Contable"/>
  </r>
  <r>
    <x v="0"/>
    <n v="801000000"/>
    <s v="Designar estudiantes para la realización de la práctica académica, con el fin de brindar apoyo a la gestión del Departamento de Antioquia y sus regiones durante el primer semestre de 2018"/>
    <d v="2018-02-15T00:00:00"/>
    <s v="6 meses"/>
    <s v="Contratación Directa - Contratos Interadministrativos"/>
    <s v="Recursos propios"/>
    <n v="5859315"/>
    <n v="5859315"/>
    <s v="NO"/>
    <s v="N/A"/>
    <s v="Lorenzo Portocarrero Cordoba"/>
    <s v="Profesional Universitario"/>
    <s v="3838692"/>
    <s v="lorenzo.portocarrero@antioquia.gov.co"/>
    <s v="Coalición de Municipios Afroantioqueños "/>
    <s v="Programas Etnoeducativos apoyados con asesoría y asistencia técnica de cooperación en el marco del decenio internacional de los pueblos afrodescendientes "/>
    <s v="Coalición de Municipios Afroantioqueños "/>
    <s v="07049"/>
    <s v="Programas Etnoeducativos apoyados con asesoría y asistencia técnica de cooperación en el marco del decenio internacional de los pueblos afrodescendientes "/>
    <s v="Programas Etnoeducativos apoyados con asesoría y asistencia técnica de cooperación en el marco del decenio internacional de los pueblos afrodescendientes "/>
    <m/>
    <m/>
    <m/>
    <m/>
    <m/>
    <x v="0"/>
    <m/>
    <m/>
    <s v="Se realizó entrega de CDP por valor de $5.859.315., a la Secretaría de Gestión Humana"/>
    <s v="Lorenzo Portocarrero Cordoba"/>
    <s v="Tipo C:  Supervisión"/>
    <s v="Esta supervisión desde la Gerncia, es acompañamiento porque la la realizará la Secretaría de Gestión Humana"/>
  </r>
  <r>
    <x v="0"/>
    <n v="20102301"/>
    <s v="Adquisición de tiquetes aereos"/>
    <d v="2018-01-01T00:00:00"/>
    <s v="12 meses"/>
    <s v="Contratación Directa - Contratos Interadministrativos"/>
    <s v="Recursos propios"/>
    <n v="26437500"/>
    <n v="26437500"/>
    <s v="SI"/>
    <s v="Aprobadas"/>
    <s v="Lorenzo Portocarrero Cordoba"/>
    <s v="Profesional Universitario"/>
    <s v="3838692"/>
    <s v="lorenzo.portocarrero@antioquia.gov.co"/>
    <m/>
    <s v="Gastos Funcionamineto"/>
    <s v="Gastos de funcionamiento"/>
    <s v="N/A"/>
    <s v="N/A"/>
    <s v="N/A"/>
    <m/>
    <m/>
    <m/>
    <m/>
    <m/>
    <x v="0"/>
    <m/>
    <m/>
    <s v="En este proceso se entrega CDP "/>
    <s v="María E. Palacios Giraldo"/>
    <s v="Tipo C:  Supervisión"/>
    <s v="Técnica, Administrativa, Financiera, Legal y Contable"/>
  </r>
  <r>
    <x v="0"/>
    <n v="801000000"/>
    <s v="Designar estudiantes para la realización de la práctica académica, con el fin de brindar apoyo a la gestión del Departamento de Antioquia y sus regiones durante el segundo semestre de 2018"/>
    <d v="2018-07-01T00:00:00"/>
    <s v="6 meses"/>
    <s v="Contratación Directa - Contratos Interadministrativos"/>
    <s v="Recursos propios"/>
    <n v="5859315"/>
    <n v="5859315"/>
    <s v="NO"/>
    <s v="N/A"/>
    <s v="Lorenzo Portocarrero Cordoba"/>
    <s v="Profesional Universitario"/>
    <s v="3838692"/>
    <s v="lorenzo.portocarrero@antioquia.gov.co"/>
    <s v="Coalición de Municipios Afroantioqueños "/>
    <s v="Programas Etnoeducativos apoyados con asesoría y asistencia técnica de cooperación en el marco del decenio internacional de los pueblos afrodescendientes "/>
    <s v="Coalición de Municipios Afroantioqueños "/>
    <s v="07049"/>
    <s v="Programas Etnoeducativos apoyados con asesoría y asistencia técnica de cooperación en el marco del decenio internacional de los pueblos afrodescendientes "/>
    <s v="Programas Etnoeducativos apoyados con asesoría y asistencia técnica de cooperación en el marco del decenio internacional de los pueblos afrodescendientes "/>
    <m/>
    <m/>
    <m/>
    <m/>
    <m/>
    <x v="0"/>
    <m/>
    <m/>
    <s v="Se entregará CDP por valor de $5.859.315 a la Secretaría de Gestión humana"/>
    <s v="Lorenzo Portocarrero Cordoba"/>
    <s v="Tipo C:  Supervisión"/>
    <s v="Esta supervisión desde la Gerncia, es acompañamiento porque la la realizará la Secretaría de Gestión Humana"/>
  </r>
  <r>
    <x v="1"/>
    <n v="93131801"/>
    <s v="Capacitación a los cuerpos de socorro en procesos de rescate"/>
    <d v="2018-07-01T00:00:00"/>
    <s v="4 meses"/>
    <s v="Régimen Especial - Artículo 95 Ley 489 de 1998"/>
    <s v="Recursos propios"/>
    <n v="300000000"/>
    <n v="300000000"/>
    <s v="NO"/>
    <s v="N/A"/>
    <s v="Luis Eduardo Henao"/>
    <s v="Técnico Operativo"/>
    <s v="3838874"/>
    <s v="luis.henao@antioquia.gov.co"/>
    <s v="Manejo de desastres"/>
    <s v="Fortalecer la capacidad de respuesta instalada en atención de desastres municipal y departamental "/>
    <s v="Fortalecimiento de la capacidad instalada de respuesta a emergencias EN El_x000a_Departamento, Antioquia, Occidente"/>
    <n v="220145001"/>
    <s v="Fortalecimiento de la capacidad instalada de respuesta a emergencias EN El_x000a_Departamento, Antioquia, Occidente"/>
    <s v="Fortalecimiento de la capacidad instalada de respuesta a emergencias EN El_x000a_Departamento, Antioquia, Occidente"/>
    <m/>
    <m/>
    <m/>
    <m/>
    <m/>
    <x v="0"/>
    <m/>
    <s v="Sin iniciar etapa precontractual"/>
    <m/>
    <s v="Sol Marisa Bahamón"/>
    <s v="Tipo C:  Supervisión"/>
    <s v="Tecnica, Administrativa, Financiera."/>
  </r>
  <r>
    <x v="1"/>
    <n v="93131802"/>
    <s v="Suministro de Kits de alimentos, kits de aseo familiar, Kits de aseo infantil, Kits de cocina, para apoyar la atención de las comunidades afectadas o damnificadas por fenomenos naturales, y/o antropicos no intencionales en el departamento de Antioquia."/>
    <d v="2018-02-09T00:00:00"/>
    <s v="9 meses"/>
    <s v="Selección Abreviada - Subasta Inversa"/>
    <s v="Recursos propios"/>
    <n v="1000000000"/>
    <n v="1000000000"/>
    <s v="SI"/>
    <s v="Aprobadas"/>
    <s v="Beatriz Rojas"/>
    <s v="Profesional Universitario"/>
    <s v="3838049"/>
    <s v="beatriz.rojas@antioquia.gov.co"/>
    <s v="Manejo de desastres"/>
    <s v="Porcentaje de damnificados y/o afectados atendidos con ayuda humanitaria"/>
    <s v="Fortalecimiento de la capacidad instalada de respuesta a emergencias EN El_x000a_Departamento, Antioquia, Occidente"/>
    <n v="220145001"/>
    <s v="Porcentaje de damnificados y/o afectados atendidos con ayuda humanitaria"/>
    <s v="Porcentaje de damnificados y/o afectados atendidos con ayuda humanitaria"/>
    <n v="7758"/>
    <n v="20261"/>
    <d v="2018-02-09T00:00:00"/>
    <s v="S 2018060027567"/>
    <n v="4600008075"/>
    <x v="1"/>
    <s v="PREFERCOL"/>
    <s v="En ejecución"/>
    <m/>
    <s v="Beatriz Rojas"/>
    <s v="Tipo C:  Supervisión"/>
    <s v="Tecnica, Administrativa, Financiera."/>
  </r>
  <r>
    <x v="1"/>
    <n v="30151500"/>
    <s v="Suministro de materiales de construcción para apoyar la atención de las comunidades afectadas o damnificadas por fenomenos naturales, y/o antropicos no intencionales en el departamento de Antioquia."/>
    <d v="2018-05-01T00:00:00"/>
    <s v="6 meses"/>
    <s v="Selección Abreviada - Subasta Inversa"/>
    <s v="Recursos propios"/>
    <n v="600000000"/>
    <n v="600000000"/>
    <s v="NO"/>
    <s v="N/A"/>
    <s v="Emmanuel Castrillon"/>
    <s v="Profesional Universitario"/>
    <s v="3838850"/>
    <s v="emmanuel.castrillon@antioquia.gov.co"/>
    <s v="Manejo de desastres"/>
    <s v="Porcentaje de damnificados y/o afectados atendidos con ayuda humanitaria"/>
    <s v="Fortalecimiento de la capacidad instalada de respuesta a emergencias EN El_x000a_Departamento, Antioquia, Occidente"/>
    <n v="220145001"/>
    <s v="Porcentaje de damnificados y/o afectados atendidos con ayuda humanitaria"/>
    <s v="Porcentaje de damnificados y/o afectados atendidos con ayuda humanitaria"/>
    <m/>
    <m/>
    <m/>
    <m/>
    <m/>
    <x v="0"/>
    <m/>
    <s v="Sin iniciar etapa precontractual"/>
    <m/>
    <s v="Emmanuel Castrillon"/>
    <s v="Tipo C:  Supervisión"/>
    <s v="Tecnica, Administrativa, Financiera."/>
  </r>
  <r>
    <x v="1"/>
    <n v="93131802"/>
    <s v="Construccion del S.O.S. en el Municpio de Remedios"/>
    <d v="2018-07-01T00:00:00"/>
    <s v="4 meses"/>
    <s v="Régimen Especial - Artículo 95 Ley 489 de 1998"/>
    <s v="Recursos propios"/>
    <n v="300000000"/>
    <n v="300000000"/>
    <s v="NO"/>
    <s v="N/A"/>
    <s v="Luis Eduardo Henao"/>
    <s v="Técnico Operativo"/>
    <s v="3835228"/>
    <s v="luis.henao@antioquia.gov.co"/>
    <s v="Manejo de desastres"/>
    <s v="Construcción de nuevos Sistemas Operativos de Socorro"/>
    <s v="Fortalecimiento de la capacidad instalada de respuesta a emergencias EN El_x000a_Departamento, Antioquia, Occidente"/>
    <n v="220145001"/>
    <s v="Fortalecimiento de la capacidad instalada de respuesta a emergencias EN El_x000a_Departamento, Antioquia, Occidente"/>
    <s v="Fortalecimiento de la capacidad instalada de respuesta a emergencias EN El_x000a_Departamento, Antioquia, Occidente"/>
    <m/>
    <m/>
    <m/>
    <m/>
    <m/>
    <x v="0"/>
    <m/>
    <s v="Sin iniciar etapa precontractual"/>
    <m/>
    <s v="Wilfer Carmona"/>
    <s v="Tipo C:  Supervisión"/>
    <s v="Tecnica, Administrativa, Financiera."/>
  </r>
  <r>
    <x v="1"/>
    <n v="43231511"/>
    <s v="Fortalecimiento del SIGRD"/>
    <d v="2018-07-01T00:00:00"/>
    <s v="4 meses"/>
    <s v="Régimen Especial - Artículo 95 Ley 489 de 1998"/>
    <s v="Recursos propios"/>
    <n v="100000000"/>
    <n v="100000000"/>
    <s v="NO"/>
    <s v="N/A"/>
    <s v="Luis Eduardo Henao"/>
    <s v="Técnico Operativo"/>
    <s v="3838878"/>
    <s v="luis.henao@antioquia.gov.co"/>
    <s v="Sistema Departamental de Información de Gestión del Riesgo de Desastres"/>
    <s v="Cumplimiento del plan que mejora las estrategias de comunicación de la Gestión del Riesgo de Desastres"/>
    <s v="Estrategia de comunicaciones"/>
    <n v="230000001"/>
    <s v="Sistema Departamental de Información para la Gestión del Riesgo de Desastres"/>
    <s v="Análisis, diseño, implementación y mantenimiento"/>
    <m/>
    <m/>
    <m/>
    <m/>
    <m/>
    <x v="0"/>
    <m/>
    <s v="Sin iniciar etapa precontractual"/>
    <m/>
    <s v="Ángela Duque Ramírez"/>
    <s v="Tipo C:  Supervisión"/>
    <s v="Tecnica, Administrativa, Financiera."/>
  </r>
  <r>
    <x v="1"/>
    <n v="93131801"/>
    <s v="Desarrollo de los procesos de educación en Gestión de Riesgo de Desastres en todo los municipios del Departamento de Antioquia"/>
    <d v="2018-07-01T00:00:00"/>
    <s v="4 meses"/>
    <s v="Régimen Especial - Artículo 95 Ley 489 de 1998"/>
    <s v="Recursos propios"/>
    <n v="500000000"/>
    <n v="500000000"/>
    <s v="NO"/>
    <s v="N/A"/>
    <s v="Luis Eduardo Henao"/>
    <s v="Técnico Operativo"/>
    <s v="3838850"/>
    <s v="luis.henao@antioquia.gov.co"/>
    <s v="Transformación social y cultural en Gestión del Riesgo"/>
    <s v="Capacitacion en funcionamiento de los CMGRD y fortalecimiento de las comisiones sociales de estos. Educacion de lideres comunitarios, comunidad estudiantil y comunidad en general frente a la gestion del riesgo, capacitacion y acompañamiento a las I.E para la formulacion y socializacion de los PEGRD."/>
    <s v="Desarrollo de los procesos de educación en Gestión de Riesgo de Desastres en todo el Departamento de Antioquia"/>
    <n v="220070001"/>
    <s v="Desarrollo de los procesos de educación en Gestión de Riesgo de Desastres en todo el Departamento de Antioquia"/>
    <s v="Desarrollo de los procesos de educación en Gestión de Riesgo de Desastres en todo el Departamento de Antioquia"/>
    <m/>
    <m/>
    <m/>
    <m/>
    <m/>
    <x v="0"/>
    <m/>
    <s v="Sin iniciar etapa precontractual"/>
    <m/>
    <s v="Ana Yelitza Alvarez Calle"/>
    <s v="Tipo C:  Supervisión"/>
    <s v="Tecnica, Administrativa, Financiera."/>
  </r>
  <r>
    <x v="1"/>
    <n v="78111502"/>
    <s v="Traslado a Subsecretaría Logística para contratar Servicio de Transporte Terrestre  de Pasajeros"/>
    <d v="2018-01-01T00:00:00"/>
    <s v="12 meses"/>
    <s v="Selección Abreviada - Subasta Inversa"/>
    <s v="Recursos propios"/>
    <n v="200000000"/>
    <n v="200000000"/>
    <s v="NO"/>
    <s v="N/A"/>
    <s v="Luis Eduardo Henao"/>
    <s v="Técnico Operativo"/>
    <s v="3838850"/>
    <s v="luis.henao@antioquia.gov.co"/>
    <m/>
    <m/>
    <m/>
    <m/>
    <m/>
    <m/>
    <m/>
    <m/>
    <m/>
    <m/>
    <m/>
    <x v="0"/>
    <m/>
    <s v="Sin iniciar etapa precontractual"/>
    <m/>
    <s v="Elsa Victoria Bedoya Gallego"/>
    <s v="Tipo C:  Supervisión"/>
    <s v="Tecnica, Administrativa, Financiera."/>
  </r>
  <r>
    <x v="1"/>
    <m/>
    <s v="Actualización VF 60/2361 Contrato No. 46/6243: Necesidades comunicacionales: Teleantioquia"/>
    <d v="2018-06-01T00:00:00"/>
    <s v="06 meses"/>
    <s v="Contratación Directa - Contratos Interadministrativos"/>
    <s v="Recursos propios"/>
    <m/>
    <n v="120000000"/>
    <m/>
    <m/>
    <m/>
    <m/>
    <m/>
    <m/>
    <m/>
    <m/>
    <m/>
    <m/>
    <m/>
    <m/>
    <m/>
    <m/>
    <m/>
    <m/>
    <m/>
    <x v="0"/>
    <m/>
    <m/>
    <m/>
    <m/>
    <m/>
    <m/>
  </r>
  <r>
    <x v="1"/>
    <m/>
    <s v="Actualización VF 60/2345 Contrato No. 46/6201: Realización de eventos: Plaza Mayor"/>
    <d v="2018-06-01T00:00:00"/>
    <s v="06 meses"/>
    <s v="Contratación Directa - Contratos Interadministrativos"/>
    <s v="Recursos propios"/>
    <m/>
    <n v="225000000"/>
    <m/>
    <m/>
    <m/>
    <m/>
    <m/>
    <m/>
    <m/>
    <m/>
    <m/>
    <m/>
    <m/>
    <m/>
    <m/>
    <m/>
    <m/>
    <m/>
    <m/>
    <x v="0"/>
    <m/>
    <m/>
    <m/>
    <m/>
    <m/>
    <m/>
  </r>
  <r>
    <x v="1"/>
    <m/>
    <s v="Actualización VF 60/2217-20,  Hosting, Web master, conectividad Lan to Lan e internet e internet móvil"/>
    <d v="2018-06-01T00:00:00"/>
    <s v="06 meses"/>
    <s v="Contratación Directa - Contratos Interadministrativos"/>
    <s v="Recursos propios"/>
    <m/>
    <n v="30107952"/>
    <m/>
    <m/>
    <m/>
    <m/>
    <m/>
    <m/>
    <m/>
    <m/>
    <m/>
    <m/>
    <m/>
    <m/>
    <m/>
    <m/>
    <m/>
    <m/>
    <m/>
    <x v="0"/>
    <m/>
    <m/>
    <m/>
    <m/>
    <m/>
    <m/>
  </r>
  <r>
    <x v="1"/>
    <m/>
    <s v="Temporales"/>
    <d v="2018-01-01T00:00:00"/>
    <s v="12 meses"/>
    <s v="Otro Tipo de Contrato"/>
    <s v="Recursos propios"/>
    <n v="1662341505"/>
    <n v="1662341505"/>
    <s v="NO"/>
    <s v="N/A"/>
    <s v="Luis Eduardo Henao"/>
    <s v="Técnico Operativo"/>
    <s v="3838850"/>
    <s v="luis.henao@antioquia.gov.co"/>
    <m/>
    <m/>
    <m/>
    <m/>
    <m/>
    <m/>
    <m/>
    <m/>
    <m/>
    <m/>
    <m/>
    <x v="0"/>
    <m/>
    <s v="En ejecución"/>
    <m/>
    <s v="Juliana Lucía Palacio Bermúdez"/>
    <s v="Tipo C:  Supervisión"/>
    <s v="Tecnica, Administrativa, Financiera."/>
  </r>
  <r>
    <x v="2"/>
    <n v="781818002"/>
    <s v="Servicios de mantenimiento o reparaciones de aeronaves"/>
    <d v="2018-01-02T00:00:00"/>
    <s v="5 meses"/>
    <s v="Licitación pública"/>
    <s v="Recursos propios"/>
    <n v="267003243"/>
    <n v="267003243"/>
    <s v="SI"/>
    <s v="Aprobadas"/>
    <s v="Sara Urrego - Jorge Gallego"/>
    <s v="Profesional Universitario"/>
    <s v="_x000a_3839227_x000a_3839277"/>
    <s v="_x000a_saralucia.urrego@antioquia.gov.co_x000a_jorge.gallego@antioquia.gov.co"/>
    <m/>
    <m/>
    <m/>
    <m/>
    <m/>
    <m/>
    <s v="LIC-2017-6891"/>
    <n v="19965"/>
    <d v="2017-12-20T00:00:00"/>
    <s v="N/A"/>
    <n v="4600007039"/>
    <x v="1"/>
    <m/>
    <m/>
    <m/>
    <s v="Jorge Vargas"/>
    <s v="Tipo C:  Supervisión"/>
    <s v="Tecnica, Administrativa, Financiera."/>
  </r>
  <r>
    <x v="2"/>
    <n v="78111501"/>
    <s v="Servicios de helicópteros"/>
    <d v="2018-02-01T00:00:00"/>
    <s v="11 meses"/>
    <s v="Mínima Cuantía"/>
    <s v="Recursos propios"/>
    <n v="78000000"/>
    <n v="78000000"/>
    <s v="NO"/>
    <s v="N/A"/>
    <s v="Sara Urrego - Jorge Gallego"/>
    <s v="Profesional Universitario"/>
    <s v="_x000a_3839227_x000a_3839277"/>
    <s v="_x000a_saralucia.urrego@antioquia.gov.co_x000a_jorge.gallego@antioquia.gov.co"/>
    <m/>
    <m/>
    <m/>
    <m/>
    <m/>
    <m/>
    <m/>
    <n v="21177"/>
    <m/>
    <m/>
    <m/>
    <x v="2"/>
    <m/>
    <m/>
    <m/>
    <s v="Jorge Vargas"/>
    <s v="Tipo C:  Supervisión"/>
    <s v="Tecnica, Administrativa, Financiera."/>
  </r>
  <r>
    <x v="2"/>
    <s v="801117001_x000a_"/>
    <s v="servicios de contratacion de personal"/>
    <d v="2018-01-02T00:00:00"/>
    <s v="5 meses "/>
    <s v="Contratación directa"/>
    <s v="Recursos propios"/>
    <n v="13660972"/>
    <n v="13660972"/>
    <s v="NO"/>
    <s v="N/A"/>
    <s v="Sara Urrego - Jorge Gallego"/>
    <s v="Profesional Universitario"/>
    <s v="_x000a_3839227_x000a_3839278"/>
    <s v="_x000a_saralucia.urrego@antioquia.gov.co_x000a_jorge.gallego@antioquia.gov.co"/>
    <m/>
    <m/>
    <m/>
    <m/>
    <m/>
    <m/>
    <n v="4600008046"/>
    <n v="20019"/>
    <d v="2018-01-26T00:00:00"/>
    <s v="NA"/>
    <n v="4600008046"/>
    <x v="1"/>
    <m/>
    <m/>
    <s v="Contrato adelantado por la SSSA y la Oficina Privada aporta CDP"/>
    <s v="Alejandro Melo"/>
    <s v="Tipo C:  Supervisión"/>
    <s v="Tecnica, Administrativa, Financiera."/>
  </r>
  <r>
    <x v="2"/>
    <n v="15101504"/>
    <s v="Combustible de aviación"/>
    <d v="2018-01-26T00:00:00"/>
    <s v="11 meses y 6 días"/>
    <s v="Contratación directa"/>
    <s v="Recursos propios"/>
    <n v="260458062"/>
    <n v="260458062"/>
    <s v="NO"/>
    <s v="N/A"/>
    <s v="Juliana Palacio - Jorge Gallego"/>
    <s v="Profesional Universitario"/>
    <s v="_x000a_3839532_x000a_3839279"/>
    <s v="_x000a_saralucia.urrego@antioquia.gov.co_x000a_jorge.gallego@antioquia.gov.co"/>
    <m/>
    <m/>
    <m/>
    <m/>
    <m/>
    <m/>
    <n v="4600007993"/>
    <n v="19937"/>
    <d v="2018-01-26T00:00:00"/>
    <s v="NA"/>
    <n v="4600007993"/>
    <x v="1"/>
    <m/>
    <m/>
    <s v="Contrato adelantado por la SSSA y la Oficina Privada aporta CDP"/>
    <s v="Alejandro Melo"/>
    <s v="Tipo C:  Supervisión"/>
    <s v="Tecnica, Administrativa, Financiera."/>
  </r>
  <r>
    <x v="2"/>
    <n v="90121502"/>
    <s v="Agencias de viajes"/>
    <d v="2017-08-31T00:00:00"/>
    <s v="3 meses"/>
    <s v="Contratación directa"/>
    <s v="Recursos propios"/>
    <n v="158625000"/>
    <n v="158625000"/>
    <s v="SI"/>
    <s v="Aprobadas"/>
    <s v="Juliana Palacio - Jorge Gallego"/>
    <s v="Profesional Universitario"/>
    <s v="_x000a_3839532_x000a_3839278"/>
    <s v="_x000a_saralucia.urrego@antioquia.gov.co_x000a_jorge.gallego@antioquia.gov.co"/>
    <m/>
    <m/>
    <m/>
    <m/>
    <m/>
    <m/>
    <n v="7571"/>
    <s v="19972 - 19973"/>
    <d v="2017-01-10T00:00:00"/>
    <s v="NA"/>
    <n v="4600007506"/>
    <x v="1"/>
    <m/>
    <m/>
    <s v="Contrato adelantado por la Secretaría General y la Oficina Privada aporta CDP"/>
    <s v="Victoria Hoyos"/>
    <s v="Tipo C:  Supervisión"/>
    <s v="Tecnica, Administrativa, Financiera."/>
  </r>
  <r>
    <x v="3"/>
    <n v="86121502"/>
    <s v="Promoción e implementación de estrategias de desarrollo pedagógico en establecimientos educativos oficiales de la Subregión Urabá con canasta contratada."/>
    <d v="2018-01-01T00:00:00"/>
    <s v="300 días"/>
    <s v="Contratación Directa - Prestación de Servicios y de Apoyo a la Gestión Persona Jurídica"/>
    <s v="SGP  0-3010"/>
    <n v="12378434261"/>
    <n v="12378434261"/>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Matricula de estudiantes oficiales en la zona Urbana "/>
    <s v="Contratación cobertura educativa. "/>
    <n v="8020"/>
    <n v="19976"/>
    <d v="2018-01-19T00:00:00"/>
    <s v="N/A"/>
    <n v="4600008027"/>
    <x v="1"/>
    <s v="FUNDACION EDUCATIVA ISAIAS DUARTE CANCICO"/>
    <d v="2017-11-23T00:00:00"/>
    <s v="En ejecución"/>
    <m/>
    <s v="Angela Jannet Senejoa Rodriguez_x000a_C.C. 52473898_x000a_Miryam Rosa Bedoya Diaz_x000a_C.C. 43140106"/>
    <s v="Tipo A1: Supervisión e Interventoría Integral"/>
  </r>
  <r>
    <x v="3"/>
    <n v="86121502"/>
    <s v="Promoción e implementación de estrategias de desarrollo pedagógico en establecimientos educativos oficiales de las subregiones Magdalena Medio, Nordeste, Norte, Oriente, Suroeste y Valle de Aburrá con canasta contratada."/>
    <d v="2018-01-01T00:00:00"/>
    <s v="300 días"/>
    <s v="Contratación Directa - Prestación de Servicios y de Apoyo a la Gestión Persona Jurídica"/>
    <s v="SGP  0-3010"/>
    <n v="12947541528"/>
    <n v="12947541528"/>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Matricula de estudiantes oficiales en la zona Urbana "/>
    <s v="Contratación cobertura educativa. "/>
    <n v="8034"/>
    <n v="19977"/>
    <d v="2018-01-19T00:00:00"/>
    <s v="N/A"/>
    <n v="4600008025"/>
    <x v="1"/>
    <s v="CORPORCION EDUCATIVA PARA EL DESARROLLO INTEGRAL - COREDI"/>
    <d v="2017-11-23T00:00:00"/>
    <s v="En ejecución"/>
    <m/>
    <s v="Edwin Henao Valencia_x000a_C.C. 8129102_x000a_Orfa Miriam Barrada Agudelo_x000a_C.C. 32317644"/>
    <s v="Tipo A1: Supervisión e Interventoría Integral"/>
  </r>
  <r>
    <x v="3"/>
    <n v="86121502"/>
    <s v="Promoción e Implementación de estrategias de desarrollo pedagógico en establecimientos educativos oficiales de Las Subregiones del  Bajo Cauca, Norte, Oriente, Occidente y Suroeste con canasta contratada."/>
    <d v="2018-01-01T00:00:00"/>
    <s v="300 días"/>
    <s v="Contratación Directa - Prestación de Servicios y de Apoyo a la Gestión Persona Jurídica"/>
    <s v="SGP  0-3010"/>
    <n v="12101618625"/>
    <n v="12101618625"/>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Matricula de estudiantes oficiales en la zona Urbana "/>
    <s v="Contratación cobertura educativa. "/>
    <n v="8042"/>
    <n v="19978"/>
    <d v="2018-01-22T00:00:00"/>
    <s v="N/A"/>
    <n v="4600008028"/>
    <x v="1"/>
    <s v="CORPORACION ARQUIDIOCESANA PARA LA EDUCACION CARED"/>
    <d v="2017-11-23T00:00:00"/>
    <s v="En ejecución"/>
    <m/>
    <s v="Gustavo Alfonso Araque Carrillo_x000a_C.C. 98481065_x000a_Carla Ruiz Santamaría_x000a_C.C. 1017129608"/>
    <s v="Tipo A1: Supervisión e Interventoría Integral"/>
  </r>
  <r>
    <x v="3"/>
    <n v="86121503"/>
    <s v="Contrato de prestación de servicio educativo para la atención de población en edad escolar en los niveles preescolar, basica y media, en zona urbana del Municipio de Chigorodó."/>
    <d v="2018-01-01T00:00:00"/>
    <s v="300 días"/>
    <s v="Contratación Directa - Prestación de Servicios y de Apoyo a la Gestión Persona Jurídica"/>
    <s v="SGP  0-3010"/>
    <n v="470971544"/>
    <n v="470971544"/>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Matricula de estudiantes oficiales en la zona Urbana "/>
    <s v="Contratación cobertura educativa. "/>
    <n v="8022"/>
    <n v="19979"/>
    <d v="2018-01-19T00:00:00"/>
    <s v="N/A"/>
    <n v="4600008023"/>
    <x v="1"/>
    <s v="DIOCESIS DE APARTADO"/>
    <d v="2017-11-23T00:00:00"/>
    <s v="En ejecución"/>
    <m/>
    <s v="Alba Luz López Vásquez_x000a_C.C. 43674322"/>
    <s v="Tipo C:  Supervisión"/>
  </r>
  <r>
    <x v="3"/>
    <n v="86121503"/>
    <s v="Contrato de prestación de servicio educativo para la atención de población en edad escolar en los niveles preescolar, basica y media, en zona urbana del Municipio de Caucasia"/>
    <d v="2018-01-01T00:00:00"/>
    <s v="300 días"/>
    <s v="Contratación Directa - Prestación de Servicios y de Apoyo a la Gestión Persona Jurídica"/>
    <s v="SGP  0-3010"/>
    <n v="1055808966"/>
    <n v="1055808966"/>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Matricula de estudiantes oficiales en la zona Urbana "/>
    <s v="Contratación cobertura educativa. "/>
    <n v="8021"/>
    <n v="19980"/>
    <d v="2018-01-19T00:00:00"/>
    <s v="N/A"/>
    <n v="4600008029"/>
    <x v="1"/>
    <s v="CORPORACION EDUCATIVA ESPARRO"/>
    <d v="2018-11-23T00:00:00"/>
    <s v="En ejecución"/>
    <m/>
    <s v="Andrés Felipe Jaramillo Betancur_x000a_C.C. 71228232"/>
    <s v="Tipo C:  Supervisión"/>
  </r>
  <r>
    <x v="3"/>
    <n v="86141501"/>
    <s v="Ejecutar las estrategias formuladas  para el desarrollo de la segunda fase del centro de pensamiento pedagógico en el departamento de Antioquia"/>
    <d v="2018-03-01T00:00:00"/>
    <s v="210 días"/>
    <s v="Selección Abreviada - Menor Cuantía"/>
    <s v="Recursos Propios 0-2052"/>
    <n v="310998452"/>
    <n v="310998452"/>
    <s v="NO"/>
    <s v="N/A"/>
    <s v="Deysy Alexandra Yepes Valencia"/>
    <s v="Directora Pedagógica"/>
    <n v="3838561"/>
    <s v="deysyalexandra.yepes@antioquia.gov.co"/>
    <s v="Excelencia Educativa con mas y mejores maestros"/>
    <s v="Escuelas Normales de Educación Superior acompañadas en los procesos pedagógicos, administrativos y financieros. Docentes y directivos docentes, participando en el centro de estudios en Educación, Pedagógía y Didáctica."/>
    <s v="Implementación del Centro de Pensamiento Pedagógico en el Departamento de Antioquia"/>
    <s v="020211"/>
    <s v="Implementación del centro de pensamiento pedagógico"/>
    <s v="Encuentros subregionales, Foro, Diplomado, Acompañamiento a las Escuelas Normales. "/>
    <n v="8060"/>
    <n v="20062"/>
    <d v="2018-03-06T00:00:00"/>
    <m/>
    <m/>
    <x v="3"/>
    <m/>
    <m/>
    <m/>
    <m/>
    <s v="Yaneth Pelaez Montoya"/>
    <s v="Tipo C:  Supervisión"/>
  </r>
  <r>
    <x v="3"/>
    <n v="86121504"/>
    <s v="Prestar servicios educativos para la cualificación académica de estudiantes de la media en los municipios de Titiribí, El Santuario,  Liborina, Pueblo Rico, San Pedro de los Milagros, San Roque, Urrao, San Rafael._x000a_"/>
    <d v="2018-01-01T00:00:00"/>
    <s v="315 días"/>
    <s v="Contratación Directa - Prestación de Servicios y de Apoyo a la Gestión Persona Jurídica"/>
    <s v="Recursos Propios 0-1010"/>
    <n v="640000000"/>
    <n v="640000000"/>
    <s v="NO"/>
    <s v="N/A"/>
    <s v="Juan Martín Vásquez Hincapié_x000a_"/>
    <s v="Director Formación para el Trabajo"/>
    <n v="3835510"/>
    <s v="juan.vasquez@antioquia.gov.co"/>
    <s v="Programa. Educación terciaria para todos"/>
    <s v="Jóvenes y adultos capacitados en competencias laborales desde la formación para el trabajo y el desarrollo humano  articulados a los Ecosistemas de innovación  "/>
    <s v="Formación a jóvenes y adultos en competencias laborales articulados a los ecosistemas de innovación , Antioquia, Occidente"/>
    <n v="20179"/>
    <s v="Jóvenes y adultos capacitados en competencias laborales desde la formación para el trabajo y el desarrollo humano  articulados a los Ecosistemas de innovación  "/>
    <s v="formación programaas educación trabajo "/>
    <n v="8061"/>
    <n v="20521"/>
    <d v="2018-01-26T00:00:00"/>
    <s v="N/A"/>
    <n v="4600008059"/>
    <x v="1"/>
    <s v="CENTRO DE DESARROLLO INTEGRADO -CENDI"/>
    <d v="2018-12-15T00:00:00"/>
    <s v="En ejecución"/>
    <m/>
    <s v="Lina Arias cc 32.352.442 Angela Ortega  cc 43.252.900"/>
    <s v="Tipo A1: Supervisión e Interventoría Integral"/>
  </r>
  <r>
    <x v="3"/>
    <n v="86121504"/>
    <s v="Prestar servicios educativos para la cualificación académica de estudiantes de la media en los municipios de Caucasia, Segovia , Yarumal, Santa Fe de Antioquia, Barbosa, Caldas."/>
    <d v="2018-01-01T00:00:00"/>
    <s v="315 días"/>
    <s v="Contratación Directa - Prestación de Servicios y de Apoyo a la Gestión Persona Jurídica"/>
    <s v="Recursos Propios 0-1010"/>
    <n v="786400000"/>
    <n v="786400000"/>
    <s v="NO"/>
    <s v="N/A"/>
    <s v="Juan Martín Vásquez Hincapié_x000a_"/>
    <s v="Director Formación para el Trabajo"/>
    <n v="3835510"/>
    <s v="juan.vasquez@antioquia.gov.co"/>
    <s v="Programa. Educación terciaria para todos"/>
    <s v="Jóvenes y adultos capacitados en competencias laborales desde la formación para el trabajo y el desarrollo humano  articulados a los Ecosistemas de innovación  "/>
    <s v="Formación a jóvenes y adultos en competencias laborales articulados a los ecosistemas de innovación , Antioquia, Occidente"/>
    <n v="20179"/>
    <s v="Jóvenes y adultos capacitados en competencias laborales desde la formación para el trabajo y el desarrollo humano  articulados a los Ecosistemas de innovación  "/>
    <s v="formación programaas educación trabajo "/>
    <n v="8062"/>
    <n v="20522"/>
    <d v="2018-01-26T00:00:00"/>
    <s v="N/A"/>
    <n v="4600008054"/>
    <x v="1"/>
    <s v="CENTRO DE SISTEMAS DE ANTIOQUIA S.A. - CENSA"/>
    <d v="2018-12-15T00:00:00"/>
    <s v="En ejecución"/>
    <m/>
    <s v="Lina Arias cc 32.352.442 Angela Ortega  cc 43.252.901"/>
    <s v="Tipo A1: Supervisión e Interventoría Integral"/>
  </r>
  <r>
    <x v="3"/>
    <n v="86121504"/>
    <s v="Prestar servicios educativos para la cualificación académica de estudiantes de la media en los municipios de Tarazá, Vegachí, Marinilla, Nariño, Andes, Santa Bárbara, Arboletes ."/>
    <d v="2018-01-01T00:00:00"/>
    <s v="315 días"/>
    <s v="Contratación Directa - Prestación de Servicios y de Apoyo a la Gestión Persona Jurídica"/>
    <s v="Recursos Propios 0-1010"/>
    <n v="713600000"/>
    <n v="713600000"/>
    <s v="NO"/>
    <s v="N/A"/>
    <s v="Juan Martín Vásquez Hincapié_x000a_"/>
    <s v="Director Formación para el Trabajo"/>
    <n v="3835510"/>
    <s v="juan.vasquez@antioquia.gov.co"/>
    <s v="Programa. Educación terciaria para todos"/>
    <s v="Jóvenes y adultos capacitados en competencias laborales desde la formación para el trabajo y el desarrollo humano  articulados a los Ecosistemas de innovación  "/>
    <s v="Formación a jóvenes y adultos en competencias laborales articulados a los ecosistemas de innovación , Antioquia, Occidente"/>
    <n v="20179"/>
    <s v="Jóvenes y adultos capacitados en competencias laborales desde la formación para el trabajo y el desarrollo humano  articulados a los Ecosistemas de innovación  "/>
    <s v="formación programaas educación trabajo "/>
    <n v="8069"/>
    <n v="20524"/>
    <d v="2018-01-26T00:00:00"/>
    <s v="N/A"/>
    <n v="4600008052"/>
    <x v="1"/>
    <s v="FUNDACION TECNOLOGICA RURAL - COREDI"/>
    <d v="2018-12-15T00:00:00"/>
    <s v="En ejecución"/>
    <m/>
    <s v="Lina Arias cc 32.352.442 Angela Ortega  cc 43.252.903"/>
    <s v="Tipo A1: Supervisión e Interventoría Integral"/>
  </r>
  <r>
    <x v="3"/>
    <n v="86121504"/>
    <s v="Prestar servicios educativos para la cualificación académica de estudiantes de la media en los municipios de Segovia , Vegachí, Belmira, Entrerríos, Santa Rosa de Osos,Campamento, Guatape, San Luis, Amagá, Tarso , Venecia, Carepa, San Juan de Urabá, Gómez Plata"/>
    <d v="2018-01-01T00:00:00"/>
    <s v="315 días"/>
    <s v="Contratación Directa - Prestación de Servicios y de Apoyo a la Gestión Persona Jurídica"/>
    <s v="Recursos Propios 0-1010"/>
    <s v=" 729.600.000"/>
    <n v="729600000"/>
    <s v="NO"/>
    <s v="N/A"/>
    <s v="Juan Martín Vásquez Hincapié_x000a_"/>
    <s v="Director Formación para el Trabajo"/>
    <n v="3835510"/>
    <s v="juan.vasquez@antioquia.gov.co"/>
    <s v="Programa. Educación terciaria para todos"/>
    <s v="Jóvenes y adultos capacitados en competencias laborales desde la formación para el trabajo y el desarrollo humano  articulados a los Ecosistemas de innovación  "/>
    <s v="Formación a jóvenes y adultos en competencias laborales articulados a los ecosistemas de innovación , Antioquia, Occidente"/>
    <n v="20179"/>
    <s v="Jóvenes y adultos capacitados en competencias laborales desde la formación para el trabajo y el desarrollo humano  articulados a los Ecosistemas de innovación  "/>
    <s v="formación programaas educación trabajo "/>
    <n v="8066"/>
    <n v="20525"/>
    <d v="2018-01-26T00:00:00"/>
    <s v="N/A"/>
    <n v="4600008051"/>
    <x v="1"/>
    <s v="FUNDACION UNIVERSITARIA CATOLICA DEL NORTE"/>
    <d v="2018-12-15T00:00:00"/>
    <s v="En ejecución"/>
    <m/>
    <s v="Lina Arias cc 32.352.442 Angela Ortega  cc 43.252.904"/>
    <s v="Tipo A1: Supervisión e Interventoría Integral"/>
  </r>
  <r>
    <x v="3"/>
    <n v="86121504"/>
    <s v="Prestar servicios educativos para la cualificación académica de estudiantes de la media en los municipios de Vegachí,  Urrao, Hispania, Jericó."/>
    <d v="2018-01-01T00:00:00"/>
    <s v="315 días"/>
    <s v="Contratación Directa - Prestación de Servicios y de Apoyo a la Gestión Persona Jurídica"/>
    <s v="Recursos Propios 0-1010"/>
    <n v="172000000"/>
    <n v="172000000"/>
    <s v="NO"/>
    <s v="N/A"/>
    <s v="Juan Martín Vásquez Hincapié_x000a_"/>
    <s v="Director Formación para el Trabajo"/>
    <n v="3835510"/>
    <s v="juan.vasquez@antioquia.gov.co"/>
    <s v="Programa. Educación terciaria para todos"/>
    <s v="Jóvenes y adultos capacitados en competencias laborales desde la formación para el trabajo y el desarrollo humano  articulados a los Ecosistemas de innovación  "/>
    <s v="Formación a jóvenes y adultos en competencias laborales articulados a los ecosistemas de innovación , Antioquia, Occidente"/>
    <n v="20179"/>
    <s v="Jóvenes y adultos capacitados en competencias laborales desde la formación para el trabajo y el desarrollo humano  articulados a los Ecosistemas de innovación  "/>
    <s v="formación programaas educación trabajo "/>
    <n v="8064"/>
    <n v="20526"/>
    <d v="2018-01-26T00:00:00"/>
    <s v="N/A"/>
    <n v="4600008060"/>
    <x v="1"/>
    <s v="CORPORACION EDUCATIVA DE DESARROLLO COLOMBIANO - CEDECO"/>
    <d v="2018-12-15T00:00:00"/>
    <s v="En ejecución"/>
    <m/>
    <s v="Lina Arias cc 32.352.442 Angela Ortega  cc 43.252.905"/>
    <s v="Tipo A1: Supervisión e Interventoría Integral"/>
  </r>
  <r>
    <x v="3"/>
    <n v="86121504"/>
    <s v="Prestar servicios educativos para la cualificación académica de estudiantes de la media en los municipios de San Pedro de los Milagros, Olaya, San Carlos, Jericó, La Pintada, Támesis"/>
    <d v="2018-01-01T00:00:00"/>
    <s v="315 días"/>
    <s v="Contratación Directa - Prestación de Servicios y de Apoyo a la Gestión Persona Jurídica"/>
    <s v="Recursos Propios 0-1010"/>
    <n v="192800000"/>
    <n v="192800000"/>
    <s v="NO"/>
    <s v="N/A"/>
    <s v="Juan Martín Vásquez Hincapié_x000a_"/>
    <s v="Director Formación para el Trabajo"/>
    <n v="3835510"/>
    <s v="juan.vasquez@antioquia.gov.co"/>
    <s v="Programa. Educación terciaria para todos"/>
    <s v="Jóvenes y adultos capacitados en competencias laborales desde la formación para el trabajo y el desarrollo humano  articulados a los Ecosistemas de innovación  "/>
    <s v="Formación a jóvenes y adultos en competencias laborales articulados a los ecosistemas de innovación , Antioquia, Occidente"/>
    <n v="20179"/>
    <s v="Jóvenes y adultos capacitados en competencias laborales desde la formación para el trabajo y el desarrollo humano  articulados a los Ecosistemas de innovación  "/>
    <s v="formación programaas educación trabajo "/>
    <n v="8068"/>
    <n v="20527"/>
    <d v="2018-01-26T00:00:00"/>
    <s v="N/A"/>
    <s v="4600008048"/>
    <x v="1"/>
    <s v="FUNDACION UNIVERSITARIA CATOLICA AGROPECUARIA - FUCA"/>
    <d v="2018-12-15T00:00:00"/>
    <s v="En ejecución"/>
    <m/>
    <s v="Lina Arias cc 32.352.442 Angela Ortega  cc 43.252.906"/>
    <s v="Tipo A1: Supervisión e Interventoría Integral"/>
  </r>
  <r>
    <x v="3"/>
    <n v="86121504"/>
    <s v="Prestar servicios educativos para la cualificación académica de estudiantes de la media en los municipios de Arboletes, Carepa, Chigorodó, Necoclí, San Juan de Urabá, San Pedro de Urabá, Vigía del Fuerte."/>
    <d v="2018-01-01T00:00:00"/>
    <s v="315 días"/>
    <s v="Contratación Directa - Prestación de Servicios y de Apoyo a la Gestión Persona Jurídica"/>
    <s v="Recursos Propios 0-1010"/>
    <n v="530400000"/>
    <n v="530400000"/>
    <s v="NO"/>
    <s v="N/A"/>
    <s v="Juan Martín Vásquez Hincapié_x000a_"/>
    <s v="Director Formación para el Trabajo"/>
    <n v="3835510"/>
    <s v="juan.vasquez@antioquia.gov.co"/>
    <s v="Programa. Educación terciaria para todos"/>
    <s v="Jóvenes y adultos capacitados en competencias laborales desde la formación para el trabajo y el desarrollo humano  articulados a los Ecosistemas de innovación  "/>
    <s v="Formación a jóvenes y adultos en competencias laborales articulados a los ecosistemas de innovación , Antioquia, Occidente"/>
    <n v="20179"/>
    <s v="Jóvenes y adultos capacitados en competencias laborales desde la formación para el trabajo y el desarrollo humano  articulados a los Ecosistemas de innovación  "/>
    <s v="formación programas educación trabajo "/>
    <n v="8063"/>
    <n v="20528"/>
    <d v="2018-01-26T00:00:00"/>
    <s v="N/A"/>
    <s v="4600008050"/>
    <x v="1"/>
    <s v="CORPORACION EDUCATIVA INSTITUTO METROPOLITANO DE EDUCACION  - CIME"/>
    <d v="2018-12-15T00:00:00"/>
    <s v="En ejecución"/>
    <m/>
    <s v="Lina Arias cc 32.352.442 Angela Ortega  cc 43.252.908"/>
    <s v="Tipo A1: Supervisión e Interventoría Integral"/>
  </r>
  <r>
    <x v="3"/>
    <n v="90121502"/>
    <s v="Adquisición de tiquetes aéreos para la Gobernación de Antioquia"/>
    <d v="2018-01-01T00:00:00"/>
    <s v="365 días"/>
    <s v="Contratación Directa - Contratos Interadministrativos"/>
    <s v="Recursos Propios 0-1010 Funcionamiento"/>
    <n v="108000000"/>
    <n v="108000000"/>
    <s v="NO"/>
    <s v="N/A"/>
    <s v="Jaime Iván Bocanegra  Vergara"/>
    <s v="Profesional Universitario"/>
    <n v="3839997"/>
    <s v="jaime.bocanegra@antioquia.gov.co"/>
    <s v="Más y mejor educación para la sociedad y las personas en el sector urbano"/>
    <s v="Matricula de estudiantes oficiales en la zona Urbana "/>
    <s v="Suministro personal administrativo para garantizar la prestación del servicio educativo en los municipios no certificados del Departamento"/>
    <s v="020219001"/>
    <s v="Tiquetes"/>
    <s v="Apoyo urbano y rural"/>
    <s v="7571_x000a_Secretaría General"/>
    <n v="20536"/>
    <d v="2017-10-04T00:00:00"/>
    <s v="N/A"/>
    <n v="4600007506"/>
    <x v="1"/>
    <s v="SERVICIO AEREO A TERRITORIOS NACIONALES SA SATENA"/>
    <d v="2018-12-31T00:00:00"/>
    <s v="En ejecución"/>
    <m/>
    <s v="Jaime Iván Bocanegra Vergara"/>
    <s v="Tipo C:  Supervisión"/>
  </r>
  <r>
    <x v="3"/>
    <n v="90121502"/>
    <s v="Adquisición de tiquetes aéreos para la Gobernación de Antioquia"/>
    <d v="2018-01-01T00:00:00"/>
    <s v="365 días"/>
    <s v="Contratación Directa - Contratos Interadministrativos"/>
    <s v="SGP 0-3010 Inversión"/>
    <n v="52000000"/>
    <n v="52000000"/>
    <s v="NO"/>
    <s v="N/A"/>
    <s v="Jaime Iván Bocanegra  Vergara"/>
    <s v="Profesional Universitario"/>
    <n v="3839997"/>
    <s v="jaime.bocanegra@antioquia.gov.co"/>
    <s v="Más y mejor educación para la sociedad y las personas en el sector urbano"/>
    <s v="Matricula de estudiantes oficiales en la zona Urbana "/>
    <s v="Suministro personal administrativo para garantizar la prestación del servicio educativo en los municipios no certificados del Departamento"/>
    <s v="020219001"/>
    <s v="Tiquetes"/>
    <s v="Apoyo urbano y rural"/>
    <s v="7571_x000a_Secretaría General"/>
    <n v="20537"/>
    <d v="2017-10-04T00:00:00"/>
    <s v="N/A"/>
    <n v="4600007506"/>
    <x v="1"/>
    <s v="SERVICIO AEREO A TERRITORIOS NACIONALES SA SATENA"/>
    <m/>
    <s v="En ejecución"/>
    <m/>
    <s v="Jaime Iván Bocanegra Vergara"/>
    <s v="Tipo C:  Supervisión"/>
  </r>
  <r>
    <x v="3"/>
    <n v="80111504"/>
    <s v="Designar estudiantes de las universidades privadas para la realización de la practica académica con el fin de brindar apoyo a la gestión del departamento de Antioquia y sus regiones durante el primer semestre de 2018"/>
    <d v="2018-01-01T00:00:00"/>
    <s v="150 días"/>
    <s v="Contratación Directa - Prestación de Servicios y de Apoyo a la Gestión Persona Jurídica"/>
    <s v="Recursos Propios 0-1010"/>
    <n v="157958037"/>
    <n v="157958037"/>
    <s v="NO"/>
    <s v="N/A"/>
    <s v="Juan Eugenio Maya Lema"/>
    <s v="Subsecretario Administrativo"/>
    <n v="3838471"/>
    <s v="Juaneugenio.maya@antioquia.gov.co"/>
    <s v="Educación terciaria para todos"/>
    <s v="Jovenes y adultos capacitados en competencias laborales desde la formación para el trabajo y el desarrollo humano articulados a los ecosistemas de innovación"/>
    <s v="Formación a jóvenes y adultos en competencias laborales articulados a los ecosistemas de innovación , Antioquia, Occidente"/>
    <s v="020179001"/>
    <s v="Jóvenes y adultos capacitados en competencias laborales y conocimientos académicos"/>
    <s v="Apoyo sostenimien proceso formativo"/>
    <s v="8018_x000a_Gestión Humana"/>
    <n v="20538"/>
    <d v="2018-01-18T00:00:00"/>
    <s v="N/A"/>
    <n v="4600007999"/>
    <x v="1"/>
    <s v="UNIVERSIDAD CATOLICA LUIS AMIGO"/>
    <m/>
    <s v="En ejecución"/>
    <m/>
    <s v="Maribel Barrientos Uribe_x000a_Cédula: 43.971.236"/>
    <s v="Tipo C:  Supervisión"/>
  </r>
  <r>
    <x v="3"/>
    <n v="78111808"/>
    <s v="Prestación de servicio de transporte terrestre automotor para apoyar la gestión de la Gobernación de Antioquia"/>
    <d v="2018-01-01T00:00:00"/>
    <s v="330 días"/>
    <s v="Selección Abreviada - Subasta Inversa"/>
    <s v="Recursos Propios 0-1010"/>
    <n v="85000000"/>
    <n v="85000000"/>
    <s v="NO"/>
    <s v="N/A"/>
    <s v="Juan Pablo Durán Ortiz"/>
    <s v="Gerente Plataforma Saber"/>
    <n v="3835234"/>
    <s v="juanpablo.duran@antioquia.gov.co"/>
    <s v="Excelencia educativa con más y mejores maestros "/>
    <s v="Reconocimiento a estudiantes, docentes, directivos docentes, instituciones y centros educativos en sus experiencias a favor de la educación pública de calidad"/>
    <s v="Divulgación y reconocimiento a maestros, directivos docentes y estudiantes de municipios no certificados "/>
    <n v="20174001"/>
    <s v="33040617: Fomentar y motivar el reconocimiento y reivindicación de la profesión docente y directiva desde sus comunidades, dar a conocer el buen desempeño de su función y compromiso para optimizar su saber y competencias."/>
    <s v="Encuentros socialización experiencias, Presentacion del Programa"/>
    <s v="SA-22-01-2018_x000a_Secretaría General"/>
    <n v="20611"/>
    <d v="2018-01-16T00:00:00"/>
    <s v="2018060026180_x000a_05/03/2018"/>
    <n v="4600008068"/>
    <x v="1"/>
    <s v="UT GOBERNACION AÑO 2018"/>
    <m/>
    <s v="En ejecución"/>
    <m/>
    <s v="Juan Pablo Durán Ortiz_x000a_c.c. 3474339"/>
    <s v="Tipo C:  Supervisión"/>
  </r>
  <r>
    <x v="3"/>
    <n v="80111620"/>
    <s v="Realizar apoyo de gestión a la supervisión en el aspecto técnico del Proyecto de Regalías BPIN 2016000100059"/>
    <d v="2018-01-01T00:00:00"/>
    <s v="720 días"/>
    <s v="Contratación Directa - Prestación de Servicios y de Apoyo a la Gestión Persona Natural"/>
    <s v="Regalias CTI - 1-R005"/>
    <n v="119963346"/>
    <n v="119963346"/>
    <s v="NO"/>
    <s v="N/A"/>
    <s v="Juan Gabriel Vélez Manco"/>
    <s v="Subsecretario de Innovación"/>
    <s v="383-5133"/>
    <s v="juan.velez@antioquia.gov.co"/>
    <s v="Educación terciaria para todos"/>
    <s v="Matrícula de estudiantes en la Universidad Digital"/>
    <s v="Implementación de convocatoria para proyectos de I+D que contribuyan al fortalecimiento de la  formación virtual en el departamento de Antioquia."/>
    <s v="020232"/>
    <s v="Desarrollo de procesos de investigación y publicación de artículos de investigación para la generación de conocimiento en el área._x000a__x000a_Implementación de una convocatoria regional para la financiación de poryectos de investigación y desarrollo tecnológico._x000a__x000a_Promover escenarios para la generación de alianzas entre actores de la triple élice y procesos de transferencia de conocimiento y divulgación de los resultados de investigación."/>
    <s v="Realizar apoyo a la supervisión de los proyectos en ejecución"/>
    <n v="8053"/>
    <n v="20685"/>
    <d v="2018-01-26T00:00:00"/>
    <s v="N/A"/>
    <s v="4600008043"/>
    <x v="1"/>
    <s v="CARLOS ALBERTO PÉREZ RUEDA"/>
    <d v="2019-12-30T00:00:00"/>
    <s v="En ejecución"/>
    <m/>
    <s v="Eliana Beatriz Castro Botero"/>
    <s v="Tipo A1: Supervisión e Interventoría Integral"/>
  </r>
  <r>
    <x v="3"/>
    <n v="80111620"/>
    <s v="Realizar apoyo de gestión a la supervisión en el aspecto financiero del Proyecto de Regalías BPIN 2016000100059"/>
    <d v="2018-01-01T00:00:00"/>
    <s v="720 días"/>
    <s v="Contratación Directa - Prestación de Servicios y de Apoyo a la Gestión Persona Natural"/>
    <s v="Regalias CTI - 1-R005"/>
    <n v="119963346"/>
    <n v="119963346"/>
    <s v="NO"/>
    <s v="N/A"/>
    <s v="Juan Gabriel Vélez Manco"/>
    <s v="Subsecretario de Innovación"/>
    <s v="383-5133"/>
    <s v="juan.velez@antioquia.gov.co"/>
    <s v="Educación terciaria para todos"/>
    <s v="Matrícula de estudiantes en la Universidad Digital"/>
    <s v="Implementación de convocatoria para proyectos de I+D que contribuyan al fortalecimiento de la  formación virtual en el departamento de Antioquia."/>
    <s v="020232"/>
    <s v="Desarrollo de procesos de investigación y publicación de artículos de investigación para la generación de conocimiento en el área._x000a__x000a_Implementación de una convocatoria regional para la financiación de poryectos de investigación y desarrollo tecnológico._x000a__x000a_Promover escenarios para la generación de alianzas entre actores de la triple élice y procesos de transferencia de conocimiento y divulgación de los resultados de investigación."/>
    <s v="Realizar apoyo a la supervisión de los proyectos en ejecución"/>
    <n v="8054"/>
    <n v="20686"/>
    <d v="2018-01-26T00:00:00"/>
    <s v="N/A"/>
    <s v="4600008044"/>
    <x v="1"/>
    <s v="GLORIA ALEXANDRA VALENCIA ROJAS"/>
    <d v="2019-12-30T00:00:00"/>
    <s v="En ejecución"/>
    <m/>
    <s v="María Isabel Olano González"/>
    <s v="Tipo A1: Supervisión e Interventoría Integral"/>
  </r>
  <r>
    <x v="3"/>
    <n v="80111620"/>
    <s v="Realizar apoyo de gestión a la supervisión en el aspecto administrativo del Proyecto de Regalías BPIN 2016000100059"/>
    <d v="2018-01-01T00:00:00"/>
    <s v="720 días"/>
    <s v="Contratación Directa - Prestación de Servicios y de Apoyo a la Gestión Persona Natural"/>
    <s v="Regalias CTI - 1-R005"/>
    <n v="90206754"/>
    <n v="90206754"/>
    <s v="NO"/>
    <s v="N/A"/>
    <s v="Juan Gabriel Vélez Manco"/>
    <s v="Subsecretario de Innovación"/>
    <s v="383-5133"/>
    <s v="juan.velez@antioquia.gov.co"/>
    <s v="Educación terciaria para todos"/>
    <s v="Matrícula de estudiantes en la Universidad Digital"/>
    <s v="Implementación de convocatoria para proyectos de I+D que contribuyan al fortalecimiento de la  formación virtual en el departamento de Antioquia."/>
    <s v="020232"/>
    <s v="Desarrollo de procesos de investigación y publicación de artículos de investigación para la generación de conocimiento en el área._x000a__x000a_Implementación de una convocatoria regional para la financiación de poryectos de investigación y desarrollo tecnológico._x000a__x000a_Promover escenarios para la generación de alianzas entre actores de la triple élice y procesos de transferencia de conocimiento y divulgación de los resultados de investigación."/>
    <s v="Realizar apoyo a la supervisión de los proyectos en ejecución"/>
    <n v="8055"/>
    <n v="20687"/>
    <d v="2018-01-26T00:00:00"/>
    <s v="N/A"/>
    <s v="4600008045"/>
    <x v="1"/>
    <s v="SERGIO ANDRÉS GUTIÉRREZ OSORIO"/>
    <d v="2019-12-30T00:00:00"/>
    <s v="En ejecución"/>
    <m/>
    <s v="Eliana Beatriz Castro Botero"/>
    <s v="Tipo A1: Supervisión e Interventoría Integral"/>
  </r>
  <r>
    <x v="3"/>
    <n v="86131901"/>
    <s v="Prestar servicios de apoyo pedagógico, orientando un modelo de atención centrado en la estrategia educativa de atención centrado en la estrategia educativa de atención y equiparación de oportunidades para población con necesidades educativas especiales en municipios no certificados del Departamento de Antioquia."/>
    <d v="2018-01-01T00:00:00"/>
    <s v="300 días"/>
    <s v="Contratación Directa - Prestación de Servicios y de Apoyo a la Gestión Persona Jurídica"/>
    <s v="SGP 0-3010 Inversión"/>
    <n v="3500000000"/>
    <n v="3500000000"/>
    <s v="NO"/>
    <s v="N/A"/>
    <s v="Deysy Yepes Valencia"/>
    <s v="Dirección Pedagógica"/>
    <n v="3838561"/>
    <s v="deysyalexandra.yepes@antioquia.gov.co"/>
    <s v="Excelencia educativa con más y mejores maestros"/>
    <s v="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_x000a__x000a_"/>
    <s v="Fortalecimiento Atención con calidad a la población en situación de discapacidad o talentos excepcionales Todo El Departamento, Antioquia, Occidente"/>
    <s v="020157001"/>
    <s v="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
    <s v="Contratación de Talento humano para brindar servicios de apoyo pedagógico para la atención de los estudiantes en condición de discapacidad. Asesoría, Capacitación y acompañamiento a Directivos, Docentes y estudiantes"/>
    <n v="8067"/>
    <n v="20798"/>
    <d v="2018-01-26T00:00:00"/>
    <s v="N/A"/>
    <s v="4600008056"/>
    <x v="1"/>
    <s v="FUNDACION UIVERSITARIA CATOLICA DEL NORTE"/>
    <d v="2018-09-30T00:00:00"/>
    <s v="En ejecución"/>
    <m/>
    <s v="Ana Elena Arango      Maria Luisa Zapata             Sara Cuartas"/>
    <s v="Tipo B"/>
  </r>
  <r>
    <x v="3"/>
    <n v="85101706"/>
    <s v="Actualización de Vigencia Futura 6000002297 del contrato 2017SS240014 cuyo objeto es: Prestar los servicios de Atención y Prevención de Accidentes de Trabajo y Enfermedades Laborales (ATEL) de empleados, trabajadores, estudiantes en práctica y contratistas independientes (RIESGOS LV Y V) de la Administración Departamental"/>
    <d v="2018-01-01T00:00:00"/>
    <s v="427 días"/>
    <s v="Contratación Directa - Contratos Interadministrativos"/>
    <s v="SGP 0-3010 Inversión"/>
    <n v="128749500"/>
    <n v="128749500"/>
    <s v="NO"/>
    <s v="N/A"/>
    <s v="Juan Eugenio Maya Lema"/>
    <s v="Subsecretario Administrativo"/>
    <n v="3838470"/>
    <s v="Juaneugenio.maya@antioquia.gov.co"/>
    <s v="Más y mejor educación para la sociedad y las personas en el sector urbano"/>
    <s v="Matrícula de estudiantes oficiales en la zona urbana"/>
    <s v="Administración pago de la nómina urbana administrativos - seguridad social pago ARL"/>
    <s v="8021"/>
    <s v="Servicios Prestados"/>
    <s v="Contratar la ARL para el personal administrativo urbano"/>
    <s v="7794_x000a_Gestión Humana"/>
    <n v="20887"/>
    <d v="2017-11-08T00:00:00"/>
    <s v="N/A"/>
    <s v="2017SS240014"/>
    <x v="1"/>
    <s v="POSITIVA COMPAÑÍA DE SEGUROS"/>
    <m/>
    <s v="En ejecución"/>
    <m/>
    <s v="Roberto Hernandez_x000a_C.C. 71.850.253"/>
    <s v="Tipo C:  Supervisión"/>
  </r>
  <r>
    <x v="3"/>
    <n v="80111620"/>
    <s v="Actualización de Vigencia Futura 6000002336 - Prestar servicios de apoyo administrativo, Operativo y Profesional a los establecimientos educativos oficiales de los municipios no certificados del departamento de Antioquia, sus respectivas sedes y a la Secretaría de Educación  Departamental"/>
    <d v="2018-01-01T00:00:00"/>
    <s v="365 días"/>
    <s v="Licitación pública"/>
    <s v="SGP 0-3010 Inversión"/>
    <n v="33000000000"/>
    <n v="33000000000"/>
    <s v="NO"/>
    <s v="N/A"/>
    <s v="Juan Eugenio Maya Lema"/>
    <s v="Subsecretario Administrativo"/>
    <n v="3838470"/>
    <s v="Juaneugenio.maya@antioquia.gov.co"/>
    <s v="Más y mejor educación para la sociedad y las personas en el sector urbano"/>
    <s v="Matrícula de estudiantes oficiales en la zona urbana"/>
    <s v="Suministro personal administrativo para garantizar la prestación del servicio educativo en los municipios no certificados del Departamento"/>
    <s v="020219001"/>
    <s v="Servicios Prestados"/>
    <s v="Contratar personal apoyo urbano rural"/>
    <s v="LIC-0001 DE 2017"/>
    <n v="20889"/>
    <d v="2017-11-23T00:00:00"/>
    <s v="S 2018060003856_x000a_23/01/2018"/>
    <s v="2018SS150001"/>
    <x v="1"/>
    <s v="ASEAR S.A.S E.S.P"/>
    <d v="2018-09-23T00:00:00"/>
    <s v="En ejecución"/>
    <m/>
    <s v="Juan Eugenio Maya Lema"/>
    <s v="Tipo C:  Supervisión"/>
  </r>
  <r>
    <x v="3"/>
    <n v="86121502"/>
    <s v="Promoción e implementación de estrategias de desarrollo pedagógico para la prestación del servicio educativo indígena en establecimientos educativos oficiales de las subregiones Bajo Cauca, Norte, Occidente, Suroeste y Urabá."/>
    <d v="2018-01-01T00:00:00"/>
    <s v="300 días"/>
    <s v="Contratación Directa - Prestación de Servicios y de Apoyo a la Gestión Persona Jurídica"/>
    <s v="SGP 0-3010 Inversión"/>
    <n v="5294838050"/>
    <n v="5294838050"/>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Matricula de estudiantes oficiales en la zona Urbana "/>
    <s v="Contratación cobertura educativa. "/>
    <n v="8076"/>
    <n v="20914"/>
    <d v="2018-01-26T00:00:00"/>
    <s v="N/A"/>
    <s v="4600008057"/>
    <x v="1"/>
    <s v="CORPORACION EDUCATIVA INTEGRAL - COREDI"/>
    <d v="2018-11-23T00:00:00"/>
    <s v="En ejecución"/>
    <m/>
    <s v="Heraclio Herrera Palmi_x000a_CC 71.330.109"/>
    <s v="Tipo C:  Supervisión"/>
  </r>
  <r>
    <x v="3"/>
    <n v="86111602"/>
    <s v="Actualización Vigencia Futura 6000002299 del contrato 4600006784 de 2017, cuyo objeto es: Apoyar la operación de la estrategia de formación desde el modelo de educación digital en los ciclos de alfabetización básica y media para jóvenes en extraedad y adultos de los municipios no certificados del Departamento de Antioquia"/>
    <d v="2018-01-01T00:00:00"/>
    <s v="165 días"/>
    <s v="Contratación Directa - Contratos Interadministrativos"/>
    <s v="Recursos Propios_x000a_ 0-1010"/>
    <n v="128689730"/>
    <n v="128689730"/>
    <s v="NO"/>
    <s v="N/A"/>
    <s v="Diego Armando Agudelo Torres"/>
    <s v="Director de Educación Digital"/>
    <n v="3835132"/>
    <s v="diego.agudeloz@antioquia.gov.co"/>
    <s v="Antioquia libre de analfabetismo"/>
    <s v="Agentes formados en las metodologías pertinentes para la atención de la población adulta"/>
    <s v="Fortalecimiento de la Educación de Jóvenes en extra edad y adultos en los ciclos de alfabetización, básica y media en el departamento de Antioquia"/>
    <s v="020183/001"/>
    <s v="Agentes formados en las metodologías pertinentes para la atención de la población adulta"/>
    <s v="Apoyo profesional"/>
    <n v="6911"/>
    <n v="20933"/>
    <d v="2017-05-08T00:00:00"/>
    <s v="N/A"/>
    <s v="4600006784"/>
    <x v="1"/>
    <s v="TECNOLOGICO DE ANTIOQUIA"/>
    <d v="2018-05-31T00:00:00"/>
    <s v="En ejecución"/>
    <m/>
    <s v="Gabriel Jaime Monsalve Arango"/>
    <s v="Tipo C:  Supervisión"/>
  </r>
  <r>
    <x v="3"/>
    <n v="86111602"/>
    <s v="Actualización vigencia futura 6000002298 del contrato 4600006785 cuyo objeto es: Apoyar la implementación del Bachillerato Digital en la secundaria y la media para jóvenes y adultos de los municipios no certificados del Departamento de Antioquia. "/>
    <d v="2018-01-01T00:00:00"/>
    <s v="165 días"/>
    <s v="Otro tipo de contratos - Convenios Interadministrativos"/>
    <s v="Recursos Propios_x000a_ 0-1010"/>
    <n v="495000000"/>
    <n v="495000000"/>
    <s v="NO"/>
    <s v="N/A"/>
    <s v="Diego Armando Agudelo Torres"/>
    <s v="Director de Educación Digital"/>
    <n v="3835132"/>
    <s v="diego.agudeloz@antioquia.gov.co"/>
    <s v="Antioquia libre de analfabetismo"/>
    <s v="Estudiantes matriculados en los ciclos lectivos de educación integrado CLEI mayores de 15 años."/>
    <s v="Fortalecimiento de la educación de jóvenes en extra edad y  adultos en ciclos de alfabetización, básica y media en el Departamento de Antioquia."/>
    <s v="020183001"/>
    <s v="Estudiantes matriculados en los ciclos lectivos de educación integrado CLEI mayores de 15 años."/>
    <s v="Herramienta implementación de curriculo"/>
    <n v="6919"/>
    <n v="20934"/>
    <d v="2017-05-08T00:00:00"/>
    <s v="N/A"/>
    <s v="4600006785"/>
    <x v="1"/>
    <s v="MUNICIPIO DE ENVIGADO"/>
    <d v="2018-05-31T00:00:00"/>
    <s v="En ejecución"/>
    <m/>
    <s v="Diego Armando Agudelo Torres"/>
    <s v="Tipo B"/>
  </r>
  <r>
    <x v="3"/>
    <s v=" 81112101"/>
    <s v="Actualización Vigencia Futura 6000002418 del contrato 4600006945 de 2017 cuyo objeto es: Prestar el servicio de conectividad a internet y servicios asociados en la infraestructura física de los ecosistemas de innovación de los municipios no certificados del departamento de Antioquia"/>
    <d v="2018-01-01T00:00:00"/>
    <s v="165 días"/>
    <s v="Otro tipo de contratos - Convenios Interadministrativos"/>
    <s v="Recursos Propios_x000a_ 0-1010"/>
    <n v="482784018"/>
    <n v="482784018"/>
    <s v="NO"/>
    <s v="N/A"/>
    <s v="Juan Gabriel Vélez Manco"/>
    <s v="Subsecretario de Innovación"/>
    <s v="383-5133"/>
    <s v="juan.velez@antioquia.gov.co"/>
    <s v="Antioquia territorio inteligente: Ecosistemas de Innovación"/>
    <s v="Sedes urbanas con servicio de internet_x000a__x000a_Sedes rurales con servicio de internet_x000a_"/>
    <s v="Fortalecimiento de la conectividad y equipamento tecnológico al servicio de las instituciones educativas del departamento de Antioquia"/>
    <s v="020171001"/>
    <s v="Sedes urbanas con servicio de internet_x000a__x000a_Sedes rurales con servicio de internet_x000a_"/>
    <s v="Contratación Servicio de Internet"/>
    <n v="7159"/>
    <n v="20935"/>
    <d v="2017-06-21T00:00:00"/>
    <s v="N/A"/>
    <s v="4600006945"/>
    <x v="1"/>
    <s v="VALOR + S.A.S."/>
    <d v="2018-03-05T00:00:00"/>
    <s v="En ejecución"/>
    <m/>
    <s v="Faber Jovanny Ayala Colorado_x000a_Gabriel Jaime Monsalve"/>
    <s v="Tipo B"/>
  </r>
  <r>
    <x v="3"/>
    <n v="43222612"/>
    <s v="Actualización de Vigencia Futura 6000001937 del contrato 4600006140 de 2016 cuyo objeto es:   mancomunar esfuerzos técnicos, administrativos y financieros tendientes a la implementación de la promoción de las TIC , mediante la instalación, puesta en funcionamiento, habilitación y mantenimiento de los espacios de acceso gratuito a internet a través de 125 zonas wifi en el departamento de Antioquia"/>
    <d v="2018-02-01T00:00:00"/>
    <s v="480 días"/>
    <s v="Otro tipo de contratos - Convenios Interadministrativos"/>
    <s v="Recursos Propios_x000a_ 0-1010"/>
    <n v="1159468085"/>
    <n v="1159468085"/>
    <s v="NO"/>
    <s v="N/A"/>
    <s v="Juan Gabriel Vélez Manco"/>
    <s v="Subsecretario de Innovación"/>
    <s v="383-5133"/>
    <s v="juan.velez@antioquia.gov.co"/>
    <s v="Educación terciaria para todos"/>
    <s v="Matrícula de estudiantes  en programas con curriculum  flexible en modalidad  Universidad Digital"/>
    <s v="Implementación y  puesta en marcha  de la Universidad Digital de Antioquia,  Departamento de Antioquia Occidente"/>
    <s v="020167"/>
    <s v="Matrícula de estudiantes en la Universidad Digital"/>
    <s v="Profesores formados  o actualizados para asumir  procesos de docencia  en B -LEARNING en las Subregiones"/>
    <n v="6281"/>
    <n v="21008"/>
    <d v="2016-12-13T00:00:00"/>
    <s v="N/A"/>
    <n v="4600006140"/>
    <x v="1"/>
    <s v="UNE - EPM"/>
    <d v="2018-07-31T00:00:00"/>
    <s v="En ejecución"/>
    <m/>
    <s v="Faber Jovanny Ayala Colorado"/>
    <s v="Tipo C:  Supervisión"/>
  </r>
  <r>
    <x v="3"/>
    <n v="86101700"/>
    <s v="Operar el programa flexible de alfabetización mediante el ciclo I del modelo educativo &quot; A CRECER PARA LA VIDA&quot; para la atención de jóvenes en extraedad y adultos en municipios no certificados del departamento de Antioquia."/>
    <d v="2018-03-01T00:00:00"/>
    <s v="240 días"/>
    <s v="Licitación pública"/>
    <s v="Recursos Propios_x000a_ 0-1010"/>
    <n v="5000000000"/>
    <n v="5000000000"/>
    <s v="NO"/>
    <s v="N/A"/>
    <s v="Sulma Patricia Rodríguez Gómez "/>
    <s v="Directora de Alfabetización"/>
    <n v="3835513"/>
    <s v="sulmapatricia.rodriguez@antioquia.gov.co"/>
    <s v="Antioquia Libre de Analfabetismo "/>
    <s v="Establecimientos educativos acompañados para implementar la política pública de jóvenes y adultos _x000a__x000a_Agentes formados en las metodologías pertinentes para la atención de la población adulta _x000a__x000a_Estudiantes matriculados en los Ciclos Lectivos de Educación Integrado CLEI mayores de 15 años _x000a_"/>
    <s v="Fortalecimiento de la Educación de jóvenes en extraedad y adultos en los ciclos de alfabetización, básica y media en el departamento de Antioquia "/>
    <s v="02-0183"/>
    <s v="Establecimientos educativos acompañados para implementar la política pública de jóvenes y adultos _x000a__x000a_Agentes formados en las metodologías pertinentes para la atención de la población adulta _x000a__x000a_Estudiantes matriculados en los Ciclos Lectivos de Educación Integrado CLEI mayores de 15 años _x000a_"/>
    <s v="Desarrollo de procesos pedagogicos "/>
    <n v="8134"/>
    <n v="21080"/>
    <d v="2018-04-03T00:00:00"/>
    <m/>
    <m/>
    <x v="3"/>
    <m/>
    <m/>
    <m/>
    <m/>
    <s v="Diana Milena Ruiz Arango_x000a_Claudia Patricia Mejia Builes"/>
    <s v="Tipo C:  Supervisión"/>
  </r>
  <r>
    <x v="3"/>
    <n v="84131600"/>
    <s v="Adquisición de Póliza de accidentes personales (Protección Escolar) 2018."/>
    <d v="2018-03-01T00:00:00"/>
    <s v="210 días"/>
    <s v="Selección Abreviada - Menor Cuantía"/>
    <s v="SGP 0-3010 Inversión"/>
    <n v="600000000"/>
    <n v="600000000"/>
    <s v="NO"/>
    <s v="N/A"/>
    <s v="Luis Guillermo Mesa Santamaria"/>
    <s v="Director de Cobertura"/>
    <n v="3838499"/>
    <s v="luis.mesa@antioquia.gov.co"/>
    <s v="Mas y mejor educación para la sociedad y las personas en el sector urbano."/>
    <s v="Matricula de estudiantes oficiales en la zona Urbana y Rural"/>
    <s v="Ampliación de  la sostenibilidad del servicio educativo oficial en el Departamento de Antioquia"/>
    <s v="020220001"/>
    <s v="Protección de la población matriculada en SIMAT,  en edad escolar en los niveles de preescolar, básica y media, urbana y rural en los establecimientos educativos oficiales y por confesión religiosa de los 117 Municipios no certitificados de Antioquia. "/>
    <s v="Ofrecer poliza accidente Personales (protección escolar)"/>
    <n v="8135"/>
    <n v="21111"/>
    <d v="2018-03-13T00:00:00"/>
    <m/>
    <m/>
    <x v="3"/>
    <m/>
    <m/>
    <m/>
    <m/>
    <s v="Alba Luz López Vásquez_x000a_C.C. 43674322"/>
    <s v="Tipo C:  Supervisión"/>
  </r>
  <r>
    <x v="3"/>
    <n v="86121504"/>
    <s v="Implementar la metodología para la estructuración del Plan de Educación de Antioquia 2030."/>
    <d v="2018-04-01T00:00:00"/>
    <s v="210 días"/>
    <s v="Selección Abreviada - Menor Cuantía"/>
    <s v="Recursos propios"/>
    <n v="300000000"/>
    <n v="300000000"/>
    <s v="NO"/>
    <s v="N/A"/>
    <s v="Francisco Javier Roldán Velásquez"/>
    <s v="Director de Proyectos estratégicos"/>
    <n v="3838064"/>
    <s v="franciscojavier.roldan@antioquia.gov.co"/>
    <s v="Modelo educativo de Antioquia para la vida, la sociedad y la Failia_x000a_"/>
    <s v="Modelo educativo Antioqueño formulado e implementado con asistencia de la misión de excelencia"/>
    <s v="Implementación del modelo educativo que responde a los nuevos requerimeitos, todo el departamento de Antioquia"/>
    <s v="020178"/>
    <s v="Establecimientos Educativos acompañados dentro del_x000a_proyecto de la transformación de la calidad educativa"/>
    <s v="Estructuración Plan Educativo"/>
    <n v="8151"/>
    <n v="21157"/>
    <d v="2018-04-05T00:00:00"/>
    <m/>
    <m/>
    <x v="3"/>
    <m/>
    <m/>
    <m/>
    <m/>
    <s v="María Alejandra Barrera"/>
    <s v="Tipo C:  Supervisión"/>
  </r>
  <r>
    <x v="3"/>
    <n v="80111604"/>
    <s v="Actualización Vigencia Futura No. 6000002419 del contrato 4600006645 de 2017, cuyo objeto es: Apoyar las acciones para el desarrollo del componente de calidad educativa de la Secretaría de Educación Departamental"/>
    <d v="2018-02-20T00:00:00"/>
    <s v="180 días"/>
    <s v="Contratación Directa - Contratos Interadministrativos"/>
    <s v="Recursos propios"/>
    <n v="536785000"/>
    <n v="536785000"/>
    <s v="NO"/>
    <s v="N/A"/>
    <s v="Deysy Yepes Valencia"/>
    <s v="Dirección Pedagógica"/>
    <n v="3838561"/>
    <s v="deysyalexandra.yepes@antioquia.gov.co "/>
    <s v="Excelencia educativa con más y mejores maestros"/>
    <s v="Docentes y directivos docentes formados  para la construcción curricular, planes de estudio y proyectos pedagógicos transversales"/>
    <s v="Formulación de un Plan de Formación que contribuya a mejorar las condiciones de vida y profesionales de los Docentes de Todo El Departamento, Antioquia, Occidente"/>
    <s v="020187001"/>
    <s v="Becas adjudicadas "/>
    <s v="Adjudicación de Becas"/>
    <n v="6696"/>
    <n v="21160"/>
    <d v="2017-03-24T00:00:00"/>
    <s v="N/A"/>
    <n v="4600006645"/>
    <x v="1"/>
    <s v="TECNOLOGICO DE ANTIOQUIA"/>
    <d v="2018-06-15T00:00:00"/>
    <s v="En ejecución"/>
    <m/>
    <s v="John Jairo Laverde"/>
    <s v="Tipo C:  Supervisión"/>
  </r>
  <r>
    <x v="3"/>
    <n v="80111707"/>
    <s v="Adquirir el calzado y vestido de labor para la planta docente de las instituciones educativas de los municipios no certificados del Departamento de Antioquia"/>
    <d v="2018-05-01T00:00:00"/>
    <s v="210 días"/>
    <s v="Selección Abreviada - Subasta Inversa"/>
    <s v="SGP"/>
    <n v="1000000000"/>
    <n v="1000000000"/>
    <s v="NO"/>
    <s v="N/A"/>
    <s v="Iván de J. Guzmán López"/>
    <s v="Director Talento Humano"/>
    <n v="3838470"/>
    <s v="ivan.guzman@antioquia.gov.co"/>
    <s v="Más y mejor educación para la sociedad y las personas en el sector urbano"/>
    <s v="Matricula de Educación Formal"/>
    <s v="Adquisición de los elementos de dotación para los docentes que devengan menos de dos salarios minimos l.v. Municipios no certificados en educación del Departamento de Antioquia."/>
    <s v="020223001"/>
    <s v="Dotación de docentes"/>
    <s v="Adquisición y entrega de dotación"/>
    <n v="8174"/>
    <n v="21176"/>
    <d v="2018-04-20T00:00:00"/>
    <m/>
    <m/>
    <x v="3"/>
    <m/>
    <m/>
    <m/>
    <m/>
    <s v="Liliana Barrera"/>
    <s v="Tipo C:  Supervisión"/>
  </r>
  <r>
    <x v="3"/>
    <n v="86121504"/>
    <s v="Realizar capacitación y seguimiento para la promoción de la resiliencia dirigido a Docentes de Instituciones Educativas vulnerables del Departamento de Antioquia."/>
    <d v="2018-05-01T00:00:00"/>
    <s v="180 días"/>
    <s v="Mínima Cuantía"/>
    <s v="Recursos propios"/>
    <n v="75000000"/>
    <n v="75000000"/>
    <s v="NO"/>
    <s v="N/A"/>
    <s v="Deysy Yepes Valencia"/>
    <s v="Dirección Pedagógica"/>
    <n v="3838561"/>
    <s v="deysyalexandra.yepes@antioquia.gov.co "/>
    <s v="Excelencia educativa con más y mejores maestros"/>
    <s v="Establecimientos educativos con proyectos de convivencia escolar y atención al posconflicto"/>
    <s v="Actualización, implementación de metodologías de gestión de aula para el desarrollo de capacidades y construcción de paz territorial, Antioquia, Occidente"/>
    <n v="20162001"/>
    <s v="Entrega de talleres urbanos-rurales"/>
    <s v="Talleres de formación urbano rural"/>
    <m/>
    <n v="21189"/>
    <m/>
    <m/>
    <m/>
    <x v="2"/>
    <m/>
    <m/>
    <m/>
    <m/>
    <s v="Mario Alberto Velásquez"/>
    <s v="Tipo C:  Supervisión"/>
  </r>
  <r>
    <x v="3"/>
    <n v="81112101"/>
    <s v="Prórroga y Adición  No. 1 al contrato 4600007464 DE 2017 cuyo objeto es: Prestar el servicio de  conectividad a internet y servicios asociados en la infraestructura física de los ecosistemas de innvovación de los municipios no certificados del Departamento de Antioquia"/>
    <d v="2018-03-01T00:00:00"/>
    <s v="59 días"/>
    <s v="Contratación Directa - Contratos Interadministrativos"/>
    <s v="SGP"/>
    <n v="991927819"/>
    <n v="991927819"/>
    <s v="NO"/>
    <s v="N/A"/>
    <s v="Juan Gabriel Vélez Manco"/>
    <s v="Subsecretario de Innovación"/>
    <s v="3835133"/>
    <s v="juan.velez@antioquia.gov.co"/>
    <s v="Antioquia territorio inteligente: Ecosistemas de Innovación"/>
    <s v="Sedes urbanas con servicio de internet_x000a__x000a_Sedes rurales con servicio de internet_x000a_"/>
    <s v="Fortalecimiento de la conectividad y equipamento tecnológico al servicio de las instituciones educativas del departamento de Antioquia"/>
    <s v="020171001"/>
    <s v="Sedes urbanas con servicio de internet_x000a__x000a_Sedes rurales con servicio de internet_x000a_"/>
    <s v="Contratación Servicio de Internet"/>
    <n v="7508"/>
    <n v="21198"/>
    <d v="2017-09-15T00:00:00"/>
    <s v="N/A"/>
    <n v="4600007464"/>
    <x v="1"/>
    <s v="VALOR + S.A.S."/>
    <d v="2018-05-14T00:00:00"/>
    <s v="En ejecución"/>
    <m/>
    <s v="Faber Yovanny Ayala"/>
    <s v="Tipo B"/>
  </r>
  <r>
    <x v="3"/>
    <n v="86131901"/>
    <s v="Prestar servicios de apoyo pedagógico orientado a fortalecer los procesos de caracterización y atención de los estudiantes con talentos excepcionales en los establecimientos educativos de los municipios no certificados del Departamento de Antioquia"/>
    <d v="2018-05-01T00:00:00"/>
    <s v="180 días"/>
    <s v="Selección Abreviada - Menor Cuantía"/>
    <s v="SGP 0-3010 Inversión"/>
    <n v="550000000"/>
    <n v="550000000"/>
    <s v="NO"/>
    <s v="N/A"/>
    <s v="Deysy Yepes Valencia"/>
    <s v="Dirección Pedagógica"/>
    <n v="3838561"/>
    <s v="deysyalexandra.yepes@antioquia.gov.co "/>
    <s v="Excelencia educativa con más y mejores maestros"/>
    <s v="Maestros de apoyo oficiales atendiendo la población en condiciones de discapacidad y talentos excepcionales._x000a__x000a_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_x000a__x000a_"/>
    <s v="Fortalecimiento Atención con calidad a la población en situación de discapacidad o talentos excepcionales Todo El Departamento, Antioquia, Occidente"/>
    <s v="020157001"/>
    <s v="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
    <s v="Capacitación directivos y docentes"/>
    <m/>
    <n v="21224"/>
    <m/>
    <m/>
    <m/>
    <x v="2"/>
    <m/>
    <m/>
    <m/>
    <m/>
    <s v="Ana Elena Arango_x000a_Maria Luisa Zapata"/>
    <s v="Tipo B"/>
  </r>
  <r>
    <x v="3"/>
    <n v="86131901"/>
    <s v="Prestar servicios de apoyo pedagógico orientado a fortalecer los procesos de caracterización y atención de los estudiantes con talentos excepcionales en los establecimientos educativos de los municipios no certificados del Departamento de Antioquia"/>
    <d v="2018-05-01T00:00:00"/>
    <s v="180 días"/>
    <s v="Selección Abreviada - Menor Cuantía"/>
    <s v="Recursos Propios 0-2052"/>
    <n v="100000000"/>
    <n v="100000000"/>
    <s v="NO"/>
    <s v="N/A"/>
    <s v="Deysy Yepes Valencia"/>
    <s v="Dirección Pedagógica"/>
    <n v="3838561"/>
    <s v="deysyalexandra.yepes@antioquia.gov.co "/>
    <s v="Excelencia educativa con más y mejores maestros"/>
    <s v="Estudio de caracterización de niños/as en establecimientos educativos en condición de discapacidad y/o talentos excepcionales"/>
    <s v="Fortalecimiento Atención con calidad a la población en situación de discapacidad o talentos excepcionales Todo El Departamento, Antioquia, Occidente"/>
    <s v="020157001"/>
    <s v="Caracterización de la población referida "/>
    <s v="Capacitación directivos y docentes"/>
    <m/>
    <n v="21225"/>
    <m/>
    <m/>
    <m/>
    <x v="2"/>
    <m/>
    <m/>
    <m/>
    <m/>
    <s v="Ana Elena Arango_x000a_Maria Luisa Zapata"/>
    <s v="Tipo B"/>
  </r>
  <r>
    <x v="3"/>
    <n v="72121406"/>
    <s v="Mantenimiento en la IER BERNARDO SIERRA, Sede principal, Corregimiento Cestillal del Municipio de Cañasgordas"/>
    <d v="2018-05-01T00:00:00"/>
    <s v="150 días"/>
    <s v="Selección Abreviada - Menor Cuantía"/>
    <s v="SGP"/>
    <n v="780215664"/>
    <n v="780215664"/>
    <s v="NO"/>
    <s v="N/A"/>
    <s v="Juan Carlos Restrepo Sierra"/>
    <s v="Director Infraestructura educativa"/>
    <s v="3838572"/>
    <s v="juan.restreposi@antioquia.gov.co"/>
    <s v="Más y mejor educación para la sociedad y las personas en la ruralidad"/>
    <s v="Mantenimientos realizados en establecimientos educativos "/>
    <s v="Mantenimiento e intervención en ambientes de aprendizaje para el sector rural Todo El Departamento, Antioquia, Occidente"/>
    <s v="020168001"/>
    <s v="Mantenimientos realizados en establecimientos educativos "/>
    <s v="Mantenimientos realizados en establecimientos educativos "/>
    <m/>
    <n v="21432"/>
    <m/>
    <m/>
    <m/>
    <x v="2"/>
    <m/>
    <m/>
    <m/>
    <m/>
    <s v="Luisa Fernanda Sánchez  C.C. 43877928_x000a_Julieth Natalia Valencia Rojo C.C. 39.454.520"/>
    <s v="Tipo B"/>
  </r>
  <r>
    <x v="4"/>
    <n v="80101500"/>
    <s v="Prestar el servicio Tecnico/profesional para la gestión, seguimiento y control de los procesos en las BPM"/>
    <d v="2018-01-01T00:00:00"/>
    <s v="11 meses"/>
    <s v="Contratación Directa - Prestación de Servicios y de Apoyo a la Gestión Persona Natural"/>
    <s v="Recursos propios"/>
    <n v="35937132"/>
    <e v="#REF!"/>
    <s v="NO"/>
    <s v="N/A"/>
    <s v="Natalia Ruiz Lozano"/>
    <s v="Líder Gestora Contratación"/>
    <n v="3837020"/>
    <s v="natalia.ruiz@fla.com.co"/>
    <m/>
    <m/>
    <m/>
    <m/>
    <m/>
    <m/>
    <m/>
    <m/>
    <m/>
    <m/>
    <m/>
    <x v="0"/>
    <m/>
    <m/>
    <m/>
    <s v="Carlos Mario Gamboa Díaz"/>
    <s v="Tipo C:  Supervisión"/>
    <m/>
  </r>
  <r>
    <x v="4"/>
    <n v="80111700"/>
    <s v="Contratar la prestacion de servicios para un Ingeniero Ambiental"/>
    <d v="2018-07-01T00:00:00"/>
    <s v="6 meses"/>
    <s v="Contratación Directa - Prestación de Servicios y de Apoyo a la Gestión Persona Natural"/>
    <s v="Recursos propios"/>
    <n v="54062868"/>
    <e v="#REF!"/>
    <s v="NO"/>
    <s v="N/A"/>
    <s v="Natalia Ruiz Lozano"/>
    <s v="Líder Gestora Contratación"/>
    <n v="3837020"/>
    <s v="natalia.ruiz@fla.com.co"/>
    <m/>
    <m/>
    <m/>
    <m/>
    <m/>
    <m/>
    <m/>
    <m/>
    <m/>
    <m/>
    <m/>
    <x v="0"/>
    <m/>
    <m/>
    <m/>
    <s v="Carlos Mario Gamboa Díaz"/>
    <s v="Tipo C:  Supervisión"/>
    <m/>
  </r>
  <r>
    <x v="4"/>
    <s v=" 80111600"/>
    <s v="Suministro de personal temporal necesario para el cumplimiento de las diferentes actividades del área de producción y de la FLA."/>
    <d v="2018-02-01T00:00:00"/>
    <s v="9 meses"/>
    <s v="Selección Abreviada - Subasta Inversa"/>
    <s v="Recursos propios"/>
    <n v="1968509236"/>
    <e v="#REF!"/>
    <s v="NO"/>
    <s v="N/A"/>
    <s v="Natalia Ruiz Lozano"/>
    <s v="Líder Gestora Contratación"/>
    <n v="3837020"/>
    <s v="natalia.ruiz@fla.com.co"/>
    <m/>
    <m/>
    <m/>
    <m/>
    <m/>
    <m/>
    <m/>
    <m/>
    <m/>
    <m/>
    <m/>
    <x v="0"/>
    <m/>
    <m/>
    <m/>
    <s v="Jorge Mario Rendón Vélez"/>
    <s v="Tipo C:  Supervisión"/>
    <m/>
  </r>
  <r>
    <x v="4"/>
    <n v="95141706"/>
    <s v="Contratar el servicio de Recepcion, admon, manejo  y almacenamiento de materias primas y producto terminado, despacho y transporte de productos terminados FLA a almacenadoras externas, alquiler de estibas y montacargas."/>
    <d v="2017-10-10T00:00:00"/>
    <s v="14 meses"/>
    <s v="Licitación pública"/>
    <s v="Recursos propios"/>
    <n v="13521757926"/>
    <n v="11219395503"/>
    <s v="SI"/>
    <s v="Aprobadas"/>
    <s v="Natalia Ruiz Lozano"/>
    <s v="Líder Gestora Contratación"/>
    <n v="3837020"/>
    <s v="natalia.ruiz@fla.com.co"/>
    <m/>
    <m/>
    <m/>
    <m/>
    <m/>
    <m/>
    <m/>
    <n v="20700"/>
    <m/>
    <m/>
    <m/>
    <x v="2"/>
    <m/>
    <s v="Sin iniciar etapa precontractual"/>
    <m/>
    <s v="Henry Vasquez Vasquez"/>
    <s v="Tipo C:  Supervisión"/>
    <m/>
  </r>
  <r>
    <x v="4"/>
    <n v="50161814"/>
    <s v="Suministrar Aceite Esencial de Anís y Anetol"/>
    <d v="2018-02-01T00:00:00"/>
    <s v="10 meses"/>
    <s v="Selección Abreviada - Subasta Inversa"/>
    <s v="Recursos propios"/>
    <n v="532405104.87583202"/>
    <e v="#REF!"/>
    <s v="NO"/>
    <s v="N/A"/>
    <s v="Natalia Ruiz Lozano"/>
    <s v="Líder Gestora Contratación"/>
    <n v="3837020"/>
    <s v="natalia.ruiz@fla.com.co"/>
    <m/>
    <m/>
    <m/>
    <m/>
    <m/>
    <m/>
    <m/>
    <n v="21116"/>
    <m/>
    <m/>
    <m/>
    <x v="2"/>
    <m/>
    <m/>
    <m/>
    <s v="Hugo Álvarez Builes"/>
    <s v="Tipo C:  Supervisión"/>
    <m/>
  </r>
  <r>
    <x v="4"/>
    <n v="50161814"/>
    <s v="Suministrar Azúcar Refinada"/>
    <d v="2018-03-01T00:00:00"/>
    <s v="9 meses"/>
    <s v="Selección Abreviada - Subasta Inversa"/>
    <s v="Recursos propios"/>
    <n v="260111529.49009866"/>
    <e v="#REF!"/>
    <s v="NO"/>
    <s v="N/A"/>
    <s v="Natalia Ruiz Lozano"/>
    <s v="Líder Gestora Contratación"/>
    <n v="3837020"/>
    <s v="natalia.ruiz@fla.com.co"/>
    <m/>
    <m/>
    <m/>
    <m/>
    <m/>
    <m/>
    <m/>
    <m/>
    <m/>
    <m/>
    <m/>
    <x v="0"/>
    <m/>
    <m/>
    <m/>
    <s v="Hugo Álvarez Builes"/>
    <s v="Tipo C:  Supervisión"/>
    <m/>
  </r>
  <r>
    <x v="4"/>
    <s v="73131903/50161814"/>
    <s v="Suministrar Caramelo para Bebidas"/>
    <d v="2018-03-01T00:00:00"/>
    <s v="9 meses"/>
    <s v="Mínima Cuantía"/>
    <s v="Recursos propios"/>
    <n v="39276472.805230103"/>
    <e v="#REF!"/>
    <s v="NO"/>
    <s v="N/A"/>
    <s v="Natalia Ruiz Lozano"/>
    <s v="Líder Gestora Contratación"/>
    <n v="3837020"/>
    <s v="natalia.ruiz@fla.com.co"/>
    <m/>
    <m/>
    <m/>
    <m/>
    <m/>
    <m/>
    <m/>
    <m/>
    <m/>
    <m/>
    <m/>
    <x v="0"/>
    <m/>
    <m/>
    <m/>
    <s v="Hugo Álvarez Builes"/>
    <s v="Tipo C:  Supervisión"/>
    <m/>
  </r>
  <r>
    <x v="4"/>
    <n v="12352104"/>
    <s v="Suministrar Alcohol sin Añejamiento para Ron (Tafia para siembra)"/>
    <d v="2018-01-01T00:00:00"/>
    <s v="11 meses"/>
    <s v="Selección Abreviada - Subasta Inversa"/>
    <s v="Recursos propios"/>
    <n v="12484008598"/>
    <e v="#REF!"/>
    <s v="NO"/>
    <s v="N/A"/>
    <s v="Natalia Ruiz Lozano"/>
    <s v="Líder Gestora Contratación"/>
    <n v="3837020"/>
    <s v="natalia.ruiz@fla.com.co"/>
    <m/>
    <m/>
    <m/>
    <s v="01-0048/001"/>
    <m/>
    <m/>
    <m/>
    <n v="21158"/>
    <m/>
    <m/>
    <m/>
    <x v="2"/>
    <m/>
    <m/>
    <m/>
    <s v="Marcela Vasquez Cuellar"/>
    <s v="Tipo C:  Supervisión"/>
    <m/>
  </r>
  <r>
    <x v="4"/>
    <n v="12352104"/>
    <s v="Suministrar Alcohol Extraneutro al 96% vv"/>
    <d v="2018-01-01T00:00:00"/>
    <s v="11 meses"/>
    <s v="Selección Abreviada - Subasta Inversa"/>
    <s v="Recursos propios"/>
    <n v="36657842215"/>
    <e v="#REF!"/>
    <s v="NO"/>
    <s v="N/A"/>
    <s v="Natalia Ruiz Lozano"/>
    <s v="Líder Gestora Contratación"/>
    <n v="3837020"/>
    <s v="natalia.ruiz@fla.com.co"/>
    <m/>
    <m/>
    <m/>
    <m/>
    <m/>
    <m/>
    <m/>
    <m/>
    <m/>
    <m/>
    <m/>
    <x v="0"/>
    <m/>
    <m/>
    <m/>
    <s v="Erika Rothstein Gutierrez - Marcela Vasquez"/>
    <s v="Tipo B2: Supervisión Colegiada"/>
    <m/>
  </r>
  <r>
    <x v="4"/>
    <n v="50202200"/>
    <s v="Suministrar Crema de ron a granel 11% vol. (Base Láctea)"/>
    <d v="2018-07-01T00:00:00"/>
    <s v="5 meses"/>
    <s v="Contratación Directa - No pluralidad de oferentes"/>
    <s v="Recursos propios"/>
    <n v="1033471343.8407354"/>
    <e v="#REF!"/>
    <s v="NO"/>
    <s v="N/A"/>
    <s v="Natalia Ruiz Lozano"/>
    <s v="Líder Gestora Contratación"/>
    <n v="3837020"/>
    <s v="natalia.ruiz@fla.com.co"/>
    <m/>
    <m/>
    <m/>
    <m/>
    <m/>
    <m/>
    <m/>
    <m/>
    <m/>
    <m/>
    <m/>
    <x v="0"/>
    <m/>
    <m/>
    <m/>
    <s v="Hugo Álvarez Builes"/>
    <s v="Tipo C:  Supervisión"/>
    <m/>
  </r>
  <r>
    <x v="4"/>
    <n v="50221300"/>
    <s v="Suministrar Maltodextrina 1920"/>
    <d v="2018-03-01T00:00:00"/>
    <s v="9 meses"/>
    <s v="Mínima Cuantía"/>
    <s v="Recursos propios"/>
    <n v="6546150.9820670784"/>
    <e v="#REF!"/>
    <s v="NO"/>
    <s v="N/A"/>
    <s v="Natalia Ruiz Lozano"/>
    <s v="Líder Gestora Contratación"/>
    <n v="3837020"/>
    <s v="natalia.ruiz@fla.com.co"/>
    <m/>
    <m/>
    <m/>
    <m/>
    <m/>
    <m/>
    <m/>
    <m/>
    <m/>
    <m/>
    <m/>
    <x v="0"/>
    <m/>
    <m/>
    <m/>
    <s v="Hugo Álvarez Builes"/>
    <s v="Tipo C:  Supervisión"/>
    <m/>
  </r>
  <r>
    <x v="4"/>
    <n v="12164502"/>
    <s v="Suministrar Esencia de Ron y Esencia de Fudge"/>
    <d v="2018-07-01T00:00:00"/>
    <s v="5 meses"/>
    <s v="Mínima Cuantía"/>
    <s v="Recursos propios"/>
    <n v="17402814.449139111"/>
    <e v="#REF!"/>
    <s v="NO"/>
    <s v="N/A"/>
    <s v="Natalia Ruiz Lozano"/>
    <s v="Líder Gestora Contratación"/>
    <n v="3837020"/>
    <s v="natalia.ruiz@fla.com.co"/>
    <m/>
    <m/>
    <m/>
    <m/>
    <m/>
    <m/>
    <m/>
    <m/>
    <m/>
    <m/>
    <m/>
    <x v="0"/>
    <m/>
    <m/>
    <m/>
    <s v="Hugo Álvarez Builes"/>
    <s v="Tipo C:  Supervisión"/>
    <m/>
  </r>
  <r>
    <x v="4"/>
    <n v="31201610"/>
    <s v="Suministrar Pegante tipo Hot Melt"/>
    <d v="2018-02-01T00:00:00"/>
    <s v="11 meses"/>
    <s v="Selección Abreviada - Subasta Inversa"/>
    <s v="Recursos propios"/>
    <n v="298150571"/>
    <n v="298150571"/>
    <s v="NO"/>
    <s v="N/A"/>
    <s v="Natalia Ruiz Lozano"/>
    <s v="Líder Gestora Contratación"/>
    <n v="3837020"/>
    <s v="natalia.ruiz@fla.com.co"/>
    <m/>
    <m/>
    <m/>
    <m/>
    <m/>
    <m/>
    <n v="8009"/>
    <n v="20925"/>
    <m/>
    <m/>
    <m/>
    <x v="2"/>
    <m/>
    <s v="Sin iniciar etapa precontractual"/>
    <m/>
    <s v="Jorge Mario Rendón Vélez"/>
    <s v="Tipo C:  Supervisión"/>
    <m/>
  </r>
  <r>
    <x v="4"/>
    <s v="12171703  47131800"/>
    <s v="Suministrar Tintas y Repuestos para equipos de impresión videjet"/>
    <d v="2018-01-01T00:00:00"/>
    <s v="11 meses"/>
    <s v="Contratación Directa - No pluralidad de oferentes"/>
    <s v="Recursos propios"/>
    <n v="220890333"/>
    <n v="220890333"/>
    <s v="SI"/>
    <s v="N/A"/>
    <s v="Natalia Ruiz Lozano"/>
    <s v="Líder Gestora Contratación"/>
    <n v="3837020"/>
    <s v="natalia.ruiz@fla.com.co"/>
    <m/>
    <m/>
    <m/>
    <m/>
    <m/>
    <m/>
    <n v="8011"/>
    <s v="20087 20232"/>
    <d v="2018-01-26T00:00:00"/>
    <n v="20180126"/>
    <n v="4600008009"/>
    <x v="1"/>
    <s v="Jorge Mario Beuth Alvarez"/>
    <s v="En ejecución"/>
    <m/>
    <s v="Sergio Iván Arboleda Betancur"/>
    <s v="Tipo C:  Supervisión"/>
    <m/>
  </r>
  <r>
    <x v="4"/>
    <n v="14111537"/>
    <s v="Suministrar Envase de Vidrio"/>
    <d v="2018-02-01T00:00:00"/>
    <s v="10 meses"/>
    <s v="Selección Abreviada - Subasta Inversa"/>
    <s v="Recursos propios"/>
    <n v="54795901703.405731"/>
    <e v="#REF!"/>
    <s v="NO"/>
    <s v="N/A"/>
    <s v="Natalia Ruiz Lozano"/>
    <s v="Líder Gestora Contratación"/>
    <n v="3837020"/>
    <s v="natalia.ruiz@fla.com.co"/>
    <m/>
    <m/>
    <m/>
    <m/>
    <m/>
    <m/>
    <m/>
    <m/>
    <m/>
    <m/>
    <m/>
    <x v="0"/>
    <m/>
    <m/>
    <m/>
    <s v="Erika Rothstein Gutierrez"/>
    <s v="Tipo C:  Supervisión"/>
    <m/>
  </r>
  <r>
    <x v="4"/>
    <n v="24121500"/>
    <s v="Suministrar Envases Tetra"/>
    <d v="2017-10-01T00:00:00"/>
    <s v="15 meses"/>
    <s v="Selección Abreviada - Subasta Inversa"/>
    <s v="Recursos propios"/>
    <n v="15889000000"/>
    <n v="10800000000"/>
    <s v="SI"/>
    <s v="Aprobadas"/>
    <s v="Natalia Ruiz Lozano"/>
    <s v="Líder Gestora Contratación"/>
    <n v="3837020"/>
    <s v="natalia.ruiz@fla.com.co"/>
    <m/>
    <m/>
    <m/>
    <m/>
    <m/>
    <m/>
    <m/>
    <n v="20701"/>
    <m/>
    <m/>
    <m/>
    <x v="2"/>
    <m/>
    <s v="Sin iniciar etapa precontractual"/>
    <m/>
    <s v="Erika Rothstein Gutierrez"/>
    <s v="Tipo C:  Supervisión"/>
    <m/>
  </r>
  <r>
    <x v="4"/>
    <n v="24122002"/>
    <s v="Suministrar Envase PET"/>
    <d v="2018-04-01T00:00:00"/>
    <s v="8 meses"/>
    <s v="Selección Abreviada - Subasta Inversa"/>
    <s v="Recursos propios"/>
    <n v="142758173.80651021"/>
    <e v="#REF!"/>
    <s v="NO"/>
    <s v="N/A"/>
    <s v="Natalia Ruiz Lozano"/>
    <s v="Líder Gestora Contratación"/>
    <n v="3837020"/>
    <s v="natalia.ruiz@fla.com.co"/>
    <m/>
    <m/>
    <m/>
    <m/>
    <m/>
    <m/>
    <m/>
    <m/>
    <m/>
    <m/>
    <m/>
    <x v="0"/>
    <m/>
    <m/>
    <m/>
    <s v="Henry Vasquez Vasquez"/>
    <s v="Tipo C:  Supervisión"/>
    <m/>
  </r>
  <r>
    <x v="4"/>
    <n v="24121500"/>
    <s v="Suministrar Cajas de Cartón"/>
    <d v="2018-02-01T00:00:00"/>
    <s v="11 meses"/>
    <s v="Selección Abreviada - Subasta Inversa"/>
    <s v="Recursos propios"/>
    <n v="6629998700.287921"/>
    <e v="#REF!"/>
    <s v="NO"/>
    <s v="N/A"/>
    <s v="Natalia Ruiz Lozano"/>
    <s v="Líder Gestora Contratación"/>
    <n v="3837020"/>
    <s v="natalia.ruiz@fla.com.co"/>
    <m/>
    <m/>
    <m/>
    <m/>
    <m/>
    <m/>
    <m/>
    <m/>
    <m/>
    <m/>
    <m/>
    <x v="0"/>
    <m/>
    <m/>
    <m/>
    <s v="Erika Rothstein Gutierrez - Giovanny López"/>
    <s v="Tipo B2: Supervisión Colegiada"/>
    <m/>
  </r>
  <r>
    <x v="4"/>
    <s v="55121502; 55125604"/>
    <s v="Suministrar Etiquetas, Contraetiquetas, Collarines"/>
    <d v="2018-01-01T00:00:00"/>
    <s v="11 meses"/>
    <s v="Selección Abreviada - Subasta Inversa"/>
    <s v="Recursos propios"/>
    <n v="8220064158"/>
    <e v="#REF!"/>
    <s v="NO"/>
    <s v="N/A"/>
    <s v="Natalia Ruiz Lozano"/>
    <s v="Líder Gestora Contratación"/>
    <n v="3837020"/>
    <s v="natalia.ruiz@fla.com.co"/>
    <m/>
    <m/>
    <m/>
    <m/>
    <m/>
    <m/>
    <m/>
    <m/>
    <m/>
    <m/>
    <m/>
    <x v="0"/>
    <m/>
    <m/>
    <m/>
    <s v="Erika Rothstein Gutierrez - Giovanny López"/>
    <s v="Tipo B2: Supervisión Colegiada"/>
    <m/>
  </r>
  <r>
    <x v="4"/>
    <n v="24122004"/>
    <s v="Suministro Tafia Ron un año"/>
    <d v="2018-03-01T00:00:00"/>
    <s v="11 meses"/>
    <s v="Selección Abreviada - Subasta Inversa"/>
    <s v="Recursos propios"/>
    <n v="19515543761"/>
    <e v="#REF!"/>
    <s v="NO"/>
    <s v="N/A"/>
    <s v="Natalia Ruiz Lozano"/>
    <s v="Líder Gestora Contratación"/>
    <n v="3837020"/>
    <s v="natalia.ruiz@fla.com.co"/>
    <s v="Fortalecimiento de los ingresos departamentales"/>
    <s v="Modernizacion y optimizacion dels sistema Productivo de la FLA"/>
    <s v="Desarrollo y uso eficiente del proceso de añejamiento del Ron en la Fabrica de Licores de Antioquia"/>
    <n v="220225001"/>
    <s v="Modernizacion y optimizacion dels sistema Productivo de la FLA"/>
    <s v="Siembra de Ron"/>
    <m/>
    <m/>
    <m/>
    <m/>
    <m/>
    <x v="0"/>
    <m/>
    <m/>
    <m/>
    <s v="Erika Rothstein Gutierrez - Juan Francisco Acevedo"/>
    <s v="Tipo B2: Supervisión Colegiada"/>
    <m/>
  </r>
  <r>
    <x v="4"/>
    <n v="24121513"/>
    <s v="Suministrar Estuches "/>
    <d v="2018-02-01T00:00:00"/>
    <s v="10 meses"/>
    <s v="Selección Abreviada - Subasta Inversa"/>
    <s v="Recursos propios"/>
    <n v="2700989182.4987144"/>
    <e v="#REF!"/>
    <s v="NO"/>
    <s v="N/A"/>
    <s v="Natalia Ruiz Lozano"/>
    <s v="Líder Gestora Contratación"/>
    <n v="3837020"/>
    <s v="natalia.ruiz@fla.com.co"/>
    <m/>
    <m/>
    <m/>
    <m/>
    <m/>
    <m/>
    <m/>
    <m/>
    <m/>
    <m/>
    <m/>
    <x v="0"/>
    <m/>
    <m/>
    <m/>
    <s v="Erika Rothstein Gutierrez"/>
    <s v="Tipo C:  Supervisión"/>
    <m/>
  </r>
  <r>
    <x v="4"/>
    <s v="78181507"/>
    <s v="Contratar el servicio de Mantenimiento del carro de golf de la brigada"/>
    <d v="2018-02-01T00:00:00"/>
    <s v="2 meses"/>
    <s v="Mínima Cuantía"/>
    <s v="Recursos propios"/>
    <n v="2640000"/>
    <e v="#REF!"/>
    <s v="NO"/>
    <s v="N/A"/>
    <s v="Natalia Ruiz Lozano"/>
    <s v="Líder Gestora Contratación"/>
    <n v="3837020"/>
    <s v="natalia.ruiz@fla.com.co"/>
    <m/>
    <m/>
    <m/>
    <m/>
    <m/>
    <m/>
    <m/>
    <m/>
    <m/>
    <m/>
    <m/>
    <x v="0"/>
    <m/>
    <m/>
    <m/>
    <s v="Lixyibel Muñoz Montes"/>
    <s v="Tipo C:  Supervisión"/>
    <m/>
  </r>
  <r>
    <x v="4"/>
    <n v="73152101"/>
    <s v="Contratar el servicio de Mantenimientos correctivos y preventivo incluye repuestos Tetrapak"/>
    <d v="2017-12-29T00:00:00"/>
    <s v="12 meses"/>
    <s v="Contratación Directa - No pluralidad de oferentes"/>
    <s v="Recursos propios"/>
    <n v="941760000"/>
    <n v="641760000"/>
    <s v="SI"/>
    <s v="Aprobadas"/>
    <s v="Natalia Ruiz Lozano"/>
    <s v="Líder Gestora Contratación"/>
    <n v="3837020"/>
    <s v="natalia.ruiz@fla.com.co"/>
    <m/>
    <m/>
    <m/>
    <m/>
    <m/>
    <m/>
    <m/>
    <n v="20695"/>
    <m/>
    <m/>
    <m/>
    <x v="2"/>
    <m/>
    <s v="Sin iniciar etapa precontractual"/>
    <m/>
    <s v="Fernando Gómez Ochoa"/>
    <s v="Tipo C:  Supervisión"/>
    <m/>
  </r>
  <r>
    <x v="4"/>
    <s v="81101600, 81101700"/>
    <s v="Contratar la compra de Repuestos para mantenimientos correctivos y preventivo lineas de envasado (contratos directos) - krones"/>
    <d v="2017-10-01T00:00:00"/>
    <s v="15 meses"/>
    <s v="Contratación Directa - No pluralidad de oferentes"/>
    <s v="Recursos propios"/>
    <n v="2445984082"/>
    <n v="1555200000"/>
    <s v="SI"/>
    <s v="Aprobadas"/>
    <s v="Natalia Ruiz Lozano"/>
    <s v="Líder Gestora Contratación"/>
    <n v="3837020"/>
    <s v="natalia.ruiz@fla.com.co"/>
    <m/>
    <m/>
    <m/>
    <m/>
    <m/>
    <m/>
    <m/>
    <n v="20697"/>
    <m/>
    <m/>
    <m/>
    <x v="2"/>
    <m/>
    <s v="Sin iniciar etapa precontractual"/>
    <m/>
    <s v="Jorge Humberto Baena Davila"/>
    <s v="Tipo C:  Supervisión"/>
    <m/>
  </r>
  <r>
    <x v="4"/>
    <s v="40141600  40171500"/>
    <s v="Contratar la compra de Repuestos Tuberías, Válvulas, trasiego de alcoholes"/>
    <d v="2018-03-01T00:00:00"/>
    <s v="4 meses"/>
    <s v="Mínima Cuantía"/>
    <s v="Recursos propios"/>
    <n v="75000000"/>
    <e v="#REF!"/>
    <s v="NO"/>
    <s v="N/A"/>
    <s v="Natalia Ruiz Lozano"/>
    <s v="Líder Gestora Contratación"/>
    <n v="3837020"/>
    <s v="natalia.ruiz@fla.com.co"/>
    <m/>
    <m/>
    <m/>
    <m/>
    <m/>
    <m/>
    <m/>
    <m/>
    <m/>
    <m/>
    <m/>
    <x v="0"/>
    <m/>
    <m/>
    <m/>
    <s v="Uriel Laverde Aguilar"/>
    <s v="Tipo C:  Supervisión"/>
    <m/>
  </r>
  <r>
    <x v="4"/>
    <n v="41115700"/>
    <s v="Contratar el servicio de mantenimientos preventivos y/o correctivos de equipos y red de gases de los laboratorios de la FLA"/>
    <d v="2018-08-01T00:00:00"/>
    <s v="4 meses"/>
    <s v="Mínima Cuantía"/>
    <s v="Recursos propios"/>
    <n v="55000000"/>
    <e v="#REF!"/>
    <s v="NO"/>
    <s v="N/A"/>
    <s v="Natalia Ruiz Lozano"/>
    <s v="Líder Gestora Contratación"/>
    <n v="3837020"/>
    <s v="natalia.ruiz@fla.com.co"/>
    <m/>
    <m/>
    <m/>
    <m/>
    <m/>
    <m/>
    <m/>
    <m/>
    <m/>
    <m/>
    <m/>
    <x v="0"/>
    <m/>
    <m/>
    <m/>
    <s v="Andrés Felipe Restrepo Alvarez"/>
    <s v="Tipo C:  Supervisión"/>
    <m/>
  </r>
  <r>
    <x v="4"/>
    <n v="72154300"/>
    <s v="Contratar el servicio de Mantenimiento y bobinado de motores electricos"/>
    <d v="2018-02-01T00:00:00"/>
    <s v="11 meses"/>
    <s v="Mínima Cuantía"/>
    <s v="Recursos propios"/>
    <n v="15000000"/>
    <e v="#REF!"/>
    <s v="NO"/>
    <s v="N/A"/>
    <s v="Natalia Ruiz Lozano"/>
    <s v="Líder Gestora Contratación"/>
    <n v="3837020"/>
    <s v="natalia.ruiz@fla.com.co"/>
    <m/>
    <m/>
    <m/>
    <m/>
    <m/>
    <m/>
    <m/>
    <m/>
    <m/>
    <m/>
    <m/>
    <x v="0"/>
    <m/>
    <m/>
    <m/>
    <s v="Fernando Gómez Ochoa"/>
    <s v="Tipo C:  Supervisión"/>
    <m/>
  </r>
  <r>
    <x v="4"/>
    <n v="73152101"/>
    <s v="Contratar el servicio de Mantenimiento compresor Atlas Copco"/>
    <d v="2018-07-01T00:00:00"/>
    <s v="6  meses"/>
    <s v="Contratación Directa - No pluralidad de oferentes"/>
    <s v="Recursos propios"/>
    <n v="55000000"/>
    <e v="#REF!"/>
    <s v="NO"/>
    <s v="N/A"/>
    <s v="Natalia Ruiz Lozano"/>
    <s v="Líder Gestora Contratación"/>
    <n v="3837020"/>
    <s v="natalia.ruiz@fla.com.co"/>
    <m/>
    <m/>
    <m/>
    <m/>
    <m/>
    <m/>
    <m/>
    <m/>
    <m/>
    <m/>
    <m/>
    <x v="0"/>
    <m/>
    <m/>
    <m/>
    <s v="Uriel Laverde Aguilar"/>
    <s v="Tipo C:  Supervisión"/>
    <m/>
  </r>
  <r>
    <x v="4"/>
    <n v="73152101"/>
    <s v="Contratar el servicio de Mantenimiento compresor Kaeser"/>
    <d v="2017-09-01T00:00:00"/>
    <s v="16 meses"/>
    <s v="Contratación Directa - No pluralidad de oferentes"/>
    <s v="Recursos propios"/>
    <n v="61412780"/>
    <n v="40457340"/>
    <s v="SI"/>
    <s v="Aprobadas"/>
    <s v="Natalia Ruiz Lozano"/>
    <s v="Líder Gestora Contratación"/>
    <n v="3837020"/>
    <s v="natalia.ruiz@fla.com.co"/>
    <m/>
    <m/>
    <m/>
    <m/>
    <m/>
    <m/>
    <m/>
    <n v="20698"/>
    <m/>
    <m/>
    <m/>
    <x v="2"/>
    <m/>
    <s v="Sin iniciar etapa precontractual"/>
    <m/>
    <s v="Uriel Laverde Aguilar"/>
    <s v="Tipo C:  Supervisión"/>
    <m/>
  </r>
  <r>
    <x v="4"/>
    <n v="81141500"/>
    <s v="Contratar el servicio de Mantenimiento preventivo y calibración de equipos mettler toledo de la oficina de laboratorio"/>
    <d v="2018-07-01T00:00:00"/>
    <s v="5 meses"/>
    <s v="Contratación Directa - No pluralidad de oferentes"/>
    <s v="Recursos propios"/>
    <n v="25000000"/>
    <e v="#REF!"/>
    <s v="NO"/>
    <s v="N/A"/>
    <s v="Natalia Ruiz Lozano"/>
    <s v="Líder Gestora Contratación"/>
    <n v="3837020"/>
    <s v="natalia.ruiz@fla.com.co"/>
    <m/>
    <m/>
    <m/>
    <m/>
    <m/>
    <m/>
    <m/>
    <m/>
    <m/>
    <m/>
    <m/>
    <x v="0"/>
    <m/>
    <m/>
    <m/>
    <s v="Andrés Felipe Restrepo Alvarez"/>
    <s v="Tipo C:  Supervisión"/>
    <m/>
  </r>
  <r>
    <x v="4"/>
    <n v="81141500"/>
    <s v="Contratar el servicio de Mantenimiento preventivo y calibración de equipos agilent de la oficina de laboratorio"/>
    <d v="2018-09-01T00:00:00"/>
    <s v="3 meses"/>
    <s v="Contratación Directa - No pluralidad de oferentes"/>
    <s v="Recursos propios"/>
    <n v="60000000"/>
    <e v="#REF!"/>
    <s v="NO"/>
    <s v="N/A"/>
    <s v="Natalia Ruiz Lozano"/>
    <s v="Líder Gestora Contratación"/>
    <n v="3837020"/>
    <s v="natalia.ruiz@fla.com.co"/>
    <m/>
    <m/>
    <m/>
    <m/>
    <m/>
    <m/>
    <m/>
    <m/>
    <m/>
    <m/>
    <m/>
    <x v="0"/>
    <m/>
    <m/>
    <m/>
    <s v="Andrés Felipe Restrepo Alvarez"/>
    <s v="Tipo C:  Supervisión"/>
    <m/>
  </r>
  <r>
    <x v="4"/>
    <n v="81141500"/>
    <s v="Contratar el servicio de mantenimiento preventivo y calibración de los equipos de desionización de agua cascada ix y ro marca pall de la oficina de laboratorio de la Fábrica de Licores y Alcoholes de Antioquia lab - FLA."/>
    <d v="2018-09-01T00:00:00"/>
    <s v="3 meses"/>
    <s v="Contratación Directa - No pluralidad de oferentes"/>
    <s v="Recursos propios"/>
    <n v="15000000"/>
    <e v="#REF!"/>
    <s v="NO"/>
    <s v="N/A"/>
    <s v="Natalia Ruiz Lozano"/>
    <s v="Líder Gestora Contratación"/>
    <n v="3837020"/>
    <s v="natalia.ruiz@fla.com.co"/>
    <m/>
    <m/>
    <m/>
    <m/>
    <m/>
    <m/>
    <m/>
    <m/>
    <m/>
    <m/>
    <m/>
    <x v="0"/>
    <m/>
    <m/>
    <m/>
    <s v="Andrés Felipe Restrepo Alvarez"/>
    <s v="Tipo C:  Supervisión"/>
    <m/>
  </r>
  <r>
    <x v="4"/>
    <n v="81141504"/>
    <s v="Contratar el servicio de Calibraciones equipos (Metrología)"/>
    <d v="2018-03-01T00:00:00"/>
    <s v="9 meses"/>
    <s v="Mínima Cuantía"/>
    <s v="Recursos propios"/>
    <n v="63854942"/>
    <e v="#REF!"/>
    <s v="NO"/>
    <s v="N/A"/>
    <s v="Natalia Ruiz Lozano"/>
    <s v="Líder Gestora Contratación"/>
    <n v="3837020"/>
    <s v="natalia.ruiz@fla.com.co"/>
    <m/>
    <m/>
    <m/>
    <m/>
    <m/>
    <m/>
    <m/>
    <n v="20371"/>
    <m/>
    <m/>
    <m/>
    <x v="2"/>
    <m/>
    <s v="Sin iniciar etapa precontractual"/>
    <m/>
    <s v="Hernán Darío Jaramillo Ciro"/>
    <s v="Tipo C:  Supervisión"/>
    <m/>
  </r>
  <r>
    <x v="4"/>
    <s v="12152300; 13101500"/>
    <s v="Contratar la compra de rodamientos y retenedores y seelos metalicos"/>
    <d v="2018-05-01T00:00:00"/>
    <s v="7 meses"/>
    <s v="Mínima Cuantía"/>
    <s v="Recursos propios"/>
    <n v="40000000"/>
    <e v="#REF!"/>
    <s v="NO"/>
    <s v="N/A"/>
    <s v="Natalia Ruiz Lozano"/>
    <s v="Líder Gestora Contratación"/>
    <n v="3837020"/>
    <s v="natalia.ruiz@fla.com.co"/>
    <m/>
    <m/>
    <m/>
    <m/>
    <m/>
    <m/>
    <m/>
    <m/>
    <m/>
    <m/>
    <m/>
    <x v="0"/>
    <m/>
    <m/>
    <m/>
    <s v="Uriel Laverde Aguilar"/>
    <s v="Tipo C:  Supervisión"/>
    <m/>
  </r>
  <r>
    <x v="4"/>
    <n v="80005600"/>
    <s v="Contratar la compra de cauchos y plásticos"/>
    <d v="2018-02-01T00:00:00"/>
    <s v="11 meses"/>
    <s v="Mínima Cuantía"/>
    <s v="Recursos propios"/>
    <n v="72080000"/>
    <e v="#REF!"/>
    <s v="NO"/>
    <s v="N/A"/>
    <s v="Natalia Ruiz Lozano"/>
    <s v="Líder Gestora Contratación"/>
    <n v="3837020"/>
    <s v="natalia.ruiz@fla.com.co"/>
    <m/>
    <m/>
    <m/>
    <m/>
    <m/>
    <m/>
    <m/>
    <m/>
    <m/>
    <m/>
    <m/>
    <x v="0"/>
    <m/>
    <m/>
    <m/>
    <s v="Jorge Humberto Baena Davila"/>
    <s v="Tipo C:  Supervisión"/>
    <m/>
  </r>
  <r>
    <x v="4"/>
    <s v="39131709; 39121529; 39121528"/>
    <s v="Contratar la compra de Repuestos para iluminación y potencia"/>
    <d v="2018-04-01T00:00:00"/>
    <s v="9 meses"/>
    <s v="Selección Abreviada - Subasta Inversa"/>
    <s v="Recursos propios"/>
    <n v="160000000"/>
    <e v="#REF!"/>
    <s v="NO"/>
    <s v="N/A"/>
    <s v="Natalia Ruiz Lozano"/>
    <s v="Líder Gestora Contratación"/>
    <n v="3837020"/>
    <s v="natalia.ruiz@fla.com.co"/>
    <m/>
    <m/>
    <m/>
    <m/>
    <m/>
    <m/>
    <m/>
    <m/>
    <m/>
    <m/>
    <m/>
    <x v="0"/>
    <m/>
    <m/>
    <m/>
    <s v="Fernando Gómez Ochoa"/>
    <s v="Tipo C:  Supervisión"/>
    <m/>
  </r>
  <r>
    <x v="4"/>
    <s v="26121600; "/>
    <s v="Contratar la compra de Repuestos para partes neumaticas lineas de envasado"/>
    <d v="2018-05-01T00:00:00"/>
    <s v="7 meses"/>
    <s v="Mínima Cuantía"/>
    <s v="Recursos propios"/>
    <n v="50000000"/>
    <e v="#REF!"/>
    <s v="NO"/>
    <s v="N/A"/>
    <s v="Natalia Ruiz Lozano"/>
    <s v="Líder Gestora Contratación"/>
    <n v="3837020"/>
    <s v="natalia.ruiz@fla.com.co"/>
    <m/>
    <m/>
    <m/>
    <m/>
    <m/>
    <m/>
    <m/>
    <m/>
    <m/>
    <m/>
    <m/>
    <x v="0"/>
    <m/>
    <m/>
    <m/>
    <s v="Sergio Iván Arboleda Betancur"/>
    <s v="Tipo C:  Supervisión"/>
    <m/>
  </r>
  <r>
    <x v="4"/>
    <n v="12352310"/>
    <s v="Contratar la compra de  Insumos y materiales consumibles para mantenimiento (soldadura, lubricantes en aerosol, silicona, pegantes entre otros)"/>
    <d v="2018-02-01T00:00:00"/>
    <s v="10 meses"/>
    <s v="Mínima Cuantía"/>
    <s v="Recursos propios"/>
    <n v="42400000"/>
    <e v="#REF!"/>
    <s v="NO"/>
    <s v="N/A"/>
    <s v="Natalia Ruiz Lozano"/>
    <s v="Líder Gestora Contratación"/>
    <n v="3837020"/>
    <s v="natalia.ruiz@fla.com.co"/>
    <m/>
    <m/>
    <m/>
    <m/>
    <m/>
    <m/>
    <m/>
    <m/>
    <m/>
    <m/>
    <m/>
    <x v="0"/>
    <m/>
    <m/>
    <m/>
    <s v="Uriel Laverde Aguilar"/>
    <s v="Tipo C:  Supervisión"/>
    <m/>
  </r>
  <r>
    <x v="4"/>
    <n v="15121517"/>
    <s v="Contratar la compra de Aceites, grasas y Lubricantes"/>
    <d v="2018-04-01T00:00:00"/>
    <s v="6 meses"/>
    <s v="Mínima Cuantía"/>
    <s v="Recursos propios"/>
    <n v="15000000"/>
    <e v="#REF!"/>
    <s v="NO"/>
    <s v="N/A"/>
    <s v="Natalia Ruiz Lozano"/>
    <s v="Líder Gestora Contratación"/>
    <n v="3837020"/>
    <s v="natalia.ruiz@fla.com.co"/>
    <m/>
    <m/>
    <m/>
    <m/>
    <m/>
    <m/>
    <m/>
    <m/>
    <m/>
    <m/>
    <m/>
    <x v="0"/>
    <m/>
    <m/>
    <m/>
    <s v="Jorge Humberto Baena Davila"/>
    <s v="Tipo C:  Supervisión"/>
    <m/>
  </r>
  <r>
    <x v="4"/>
    <n v="15121517"/>
    <s v="Contratar la compra de  Jabón Lubricantes cadenas"/>
    <d v="2018-03-01T00:00:00"/>
    <s v="8 meses"/>
    <s v="Mínima Cuantía"/>
    <s v="Recursos propios"/>
    <n v="30000000"/>
    <e v="#REF!"/>
    <s v="NO"/>
    <s v="N/A"/>
    <s v="Natalia Ruiz Lozano"/>
    <s v="Líder Gestora Contratación"/>
    <n v="3837020"/>
    <s v="natalia.ruiz@fla.com.co"/>
    <m/>
    <m/>
    <m/>
    <m/>
    <m/>
    <m/>
    <m/>
    <m/>
    <m/>
    <m/>
    <m/>
    <x v="0"/>
    <m/>
    <m/>
    <m/>
    <s v="Jorge Humberto Baena Davila"/>
    <s v="Tipo C:  Supervisión"/>
    <m/>
  </r>
  <r>
    <x v="4"/>
    <n v="40142500"/>
    <s v="Contratar la compra de Filtros (talego, cartuchos, entre otros)"/>
    <d v="2018-05-01T00:00:00"/>
    <s v=" 4 meses"/>
    <s v="Mínima Cuantía"/>
    <s v="Recursos propios"/>
    <n v="25000000"/>
    <e v="#REF!"/>
    <s v="NO"/>
    <s v="N/A"/>
    <s v="Natalia Ruiz Lozano"/>
    <s v="Líder Gestora Contratación"/>
    <n v="3837020"/>
    <s v="natalia.ruiz@fla.com.co"/>
    <m/>
    <m/>
    <m/>
    <m/>
    <m/>
    <m/>
    <m/>
    <m/>
    <m/>
    <m/>
    <m/>
    <x v="0"/>
    <m/>
    <m/>
    <m/>
    <s v="Jorge Humberto Baena Davila"/>
    <s v="Tipo C:  Supervisión"/>
    <m/>
  </r>
  <r>
    <x v="4"/>
    <n v="73152101"/>
    <s v="Contratar el Servicio de mantenimiento correctivo para montacargas (Incluye repuestos)"/>
    <d v="2018-01-01T00:00:00"/>
    <s v="11 meses"/>
    <s v="Selección Abreviada - Menor Cuantía"/>
    <s v="Recursos propios"/>
    <n v="304000000"/>
    <e v="#REF!"/>
    <s v="NO"/>
    <s v="N/A"/>
    <s v="Natalia Ruiz Lozano"/>
    <s v="Líder Gestora Contratación"/>
    <n v="3837020"/>
    <s v="natalia.ruiz@fla.com.co"/>
    <m/>
    <m/>
    <m/>
    <m/>
    <m/>
    <m/>
    <m/>
    <m/>
    <m/>
    <m/>
    <m/>
    <x v="0"/>
    <m/>
    <m/>
    <m/>
    <s v="Henry Vasquez Vasquez"/>
    <s v="Tipo C:  Supervisión"/>
    <m/>
  </r>
  <r>
    <x v="4"/>
    <n v="47131502"/>
    <s v="Contratar la compra de Elementos e insumos para aseo de los equipos de planta"/>
    <d v="2018-05-01T00:00:00"/>
    <s v="3 meses"/>
    <s v="Mínima Cuantía"/>
    <s v="Recursos propios"/>
    <n v="15900000"/>
    <e v="#REF!"/>
    <s v="NO"/>
    <s v="N/A"/>
    <s v="Natalia Ruiz Lozano"/>
    <s v="Líder Gestora Contratación"/>
    <n v="3837020"/>
    <s v="natalia.ruiz@fla.com.co"/>
    <m/>
    <m/>
    <m/>
    <m/>
    <m/>
    <m/>
    <m/>
    <s v="21182 - 21216"/>
    <m/>
    <m/>
    <m/>
    <x v="2"/>
    <m/>
    <m/>
    <m/>
    <s v="Jorge Mario Rendón Vélez"/>
    <s v="Tipo C:  Supervisión"/>
    <m/>
  </r>
  <r>
    <x v="4"/>
    <n v="31161504"/>
    <s v="Contratar la compra de tornillería para los mantenimientos de la Fla"/>
    <d v="2018-04-01T00:00:00"/>
    <s v="3 meses"/>
    <s v="Mínima Cuantía"/>
    <s v="Recursos propios"/>
    <n v="10000000"/>
    <e v="#REF!"/>
    <s v="NO"/>
    <s v="N/A"/>
    <s v="Natalia Ruiz Lozano"/>
    <s v="Líder Gestora Contratación"/>
    <n v="3837020"/>
    <s v="natalia.ruiz@fla.com.co"/>
    <m/>
    <m/>
    <m/>
    <m/>
    <m/>
    <m/>
    <m/>
    <m/>
    <m/>
    <m/>
    <m/>
    <x v="0"/>
    <m/>
    <m/>
    <m/>
    <s v="Uriel Laverde Aguilar"/>
    <s v="Tipo C:  Supervisión"/>
    <m/>
  </r>
  <r>
    <x v="4"/>
    <s v="39131709; 39121529; 39121528"/>
    <s v="Contratar el servicio de Mantenimiento iluminacion periferica"/>
    <d v="2018-05-01T00:00:00"/>
    <s v="5 meses"/>
    <s v="Mínima Cuantía"/>
    <s v="Recursos propios"/>
    <n v="20000000"/>
    <e v="#REF!"/>
    <s v="NO"/>
    <s v="N/A"/>
    <s v="Natalia Ruiz Lozano"/>
    <s v="Líder Gestora Contratación"/>
    <n v="3837020"/>
    <s v="natalia.ruiz@fla.com.co"/>
    <m/>
    <m/>
    <m/>
    <m/>
    <m/>
    <m/>
    <m/>
    <m/>
    <m/>
    <m/>
    <m/>
    <x v="0"/>
    <m/>
    <m/>
    <m/>
    <s v="Fernando Gómez Ochoa"/>
    <s v="Tipo C:  Supervisión"/>
    <m/>
  </r>
  <r>
    <x v="4"/>
    <n v="81101701"/>
    <s v="Contratar el servicio de Mantenimiento UPS FLA"/>
    <d v="2018-03-01T00:00:00"/>
    <s v="10 meses"/>
    <s v="Mínima Cuantía"/>
    <s v="Recursos propios"/>
    <n v="12000000"/>
    <e v="#REF!"/>
    <s v="NO"/>
    <s v="N/A"/>
    <s v="Natalia Ruiz Lozano"/>
    <s v="Líder Gestora Contratación"/>
    <n v="3837020"/>
    <s v="natalia.ruiz@fla.com.co"/>
    <m/>
    <m/>
    <m/>
    <m/>
    <m/>
    <m/>
    <m/>
    <m/>
    <m/>
    <m/>
    <m/>
    <x v="0"/>
    <m/>
    <m/>
    <m/>
    <s v="Fernando Gómez Ochoa"/>
    <s v="Tipo C:  Supervisión"/>
    <m/>
  </r>
  <r>
    <x v="4"/>
    <s v="81101600, 81101700"/>
    <s v="Contratar la compra de Mantenimiento linea 1 y  3 - Omega"/>
    <d v="2017-12-29T00:00:00"/>
    <s v="12 meses"/>
    <s v="Contratación Directa - No pluralidad de oferentes"/>
    <s v="Recursos propios"/>
    <n v="1663598644"/>
    <n v="1263600000"/>
    <s v="SI"/>
    <s v="Aprobadas"/>
    <s v="Natalia Ruiz Lozano"/>
    <s v="Líder Gestora Contratación"/>
    <n v="3837020"/>
    <s v="natalia.ruiz@fla.com.co"/>
    <m/>
    <m/>
    <m/>
    <m/>
    <m/>
    <m/>
    <m/>
    <s v="20696 -20907"/>
    <m/>
    <m/>
    <m/>
    <x v="2"/>
    <m/>
    <s v="Sin iniciar etapa precontractual"/>
    <m/>
    <s v="Jorge Humberto Baena Davila"/>
    <s v="Tipo C:  Supervisión"/>
    <m/>
  </r>
  <r>
    <x v="4"/>
    <n v="14101500"/>
    <s v="Contratar la compra de Placas Filtrante de Agte y Ron"/>
    <d v="2018-02-01T00:00:00"/>
    <s v="11 meses"/>
    <s v="Mínima Cuantía"/>
    <s v="Recursos propios"/>
    <n v="78100466"/>
    <e v="#REF!"/>
    <s v="NO"/>
    <s v="N/A"/>
    <s v="Natalia Ruiz Lozano"/>
    <s v="Líder Gestora Contratación"/>
    <n v="3837020"/>
    <s v="natalia.ruiz@fla.com.co"/>
    <m/>
    <m/>
    <m/>
    <m/>
    <m/>
    <m/>
    <m/>
    <n v="21212"/>
    <m/>
    <m/>
    <m/>
    <x v="2"/>
    <m/>
    <m/>
    <m/>
    <s v="Hugo Álvarez Builes"/>
    <s v="Tipo C:  Supervisión"/>
    <m/>
  </r>
  <r>
    <x v="4"/>
    <n v="15111510"/>
    <s v="Contratar la compra de Gas GLP  Montacargas "/>
    <d v="2018-01-01T00:00:00"/>
    <s v="11 meses"/>
    <s v="Mínima Cuantía"/>
    <s v="Recursos propios"/>
    <n v="70000000.000000015"/>
    <e v="#REF!"/>
    <s v="NO"/>
    <s v="N/A"/>
    <s v="Natalia Ruiz Lozano"/>
    <s v="Líder Gestora Contratación"/>
    <n v="3837020"/>
    <s v="natalia.ruiz@fla.com.co"/>
    <m/>
    <m/>
    <m/>
    <m/>
    <m/>
    <m/>
    <n v="8083"/>
    <n v="20168"/>
    <m/>
    <m/>
    <m/>
    <x v="2"/>
    <m/>
    <m/>
    <m/>
    <s v="Henry Vasquez Vasquez"/>
    <s v="Tipo C:  Supervisión"/>
    <m/>
  </r>
  <r>
    <x v="4"/>
    <s v="85151701"/>
    <s v="Contratar la compra de normas técnicas"/>
    <d v="2018-01-01T00:00:00"/>
    <s v="1 mes"/>
    <s v="Contratación Directa - No pluralidad de oferentes"/>
    <s v="Recursos propios"/>
    <n v="2500000"/>
    <n v="2500000"/>
    <s v="NO"/>
    <s v="N/A"/>
    <s v="Natalia Ruiz Lozano"/>
    <s v="Líder Gestora Contratación"/>
    <n v="3837021"/>
    <s v="natalia.ruiz@fla.com.co"/>
    <m/>
    <m/>
    <m/>
    <m/>
    <m/>
    <m/>
    <m/>
    <m/>
    <m/>
    <m/>
    <m/>
    <x v="0"/>
    <m/>
    <m/>
    <m/>
    <s v="Lixyibel Muñoz Montes"/>
    <s v="Tipo C:  Supervisión"/>
    <m/>
  </r>
  <r>
    <x v="4"/>
    <n v="41121800"/>
    <s v="Contratar la compra de Vidrieria para Laboratorio"/>
    <d v="2018-04-01T00:00:00"/>
    <s v="9 meses"/>
    <s v="Mínima Cuantía"/>
    <s v="Recursos propios"/>
    <n v="20000000"/>
    <e v="#REF!"/>
    <s v="NO"/>
    <s v="N/A"/>
    <s v="Natalia Ruiz Lozano"/>
    <s v="Líder Gestora Contratación"/>
    <n v="3837020"/>
    <s v="natalia.ruiz@fla.com.co"/>
    <m/>
    <m/>
    <m/>
    <m/>
    <m/>
    <m/>
    <m/>
    <m/>
    <m/>
    <m/>
    <m/>
    <x v="0"/>
    <m/>
    <m/>
    <m/>
    <s v="Carlos Mario Durango Yepes"/>
    <s v="Tipo C:  Supervisión"/>
    <m/>
  </r>
  <r>
    <x v="4"/>
    <n v="41115703"/>
    <s v="Contratar la compra de gases industriales y  especiales para la FLA"/>
    <d v="2018-02-01T00:00:00"/>
    <s v="10 meses"/>
    <s v="Mínima Cuantía"/>
    <s v="Recursos propios"/>
    <n v="25000000"/>
    <e v="#REF!"/>
    <s v="NO"/>
    <s v="N/A"/>
    <s v="Natalia Ruiz Lozano"/>
    <s v="Líder Gestora Contratación"/>
    <n v="3837020"/>
    <s v="natalia.ruiz@fla.com.co"/>
    <m/>
    <m/>
    <m/>
    <m/>
    <m/>
    <m/>
    <m/>
    <m/>
    <m/>
    <m/>
    <m/>
    <x v="0"/>
    <m/>
    <s v="Sin iniciar etapa precontractual"/>
    <m/>
    <s v="Carlos Mario Durango Yepes"/>
    <s v="Tipo C:  Supervisión"/>
    <m/>
  </r>
  <r>
    <x v="4"/>
    <n v="41115703"/>
    <s v="SUMINISTRAR GASES PARA CROMATOGRAFÍA,ABSORCIÓN ATÓMICA Y GASES INDUSTRIALES DE ACUERDO CON LAS ESPECIFICACIONES TÉCNICAS REQUERIDAS POR LA FLA"/>
    <d v="2018-02-01T00:00:00"/>
    <s v="10 meses"/>
    <s v="Mínima Cuantía"/>
    <s v="Recursos propios"/>
    <n v="6892027"/>
    <n v="18107973"/>
    <s v="NO"/>
    <s v="N/A"/>
    <s v="Natalia Ruiz Lozano"/>
    <s v="Líder Gestora Contratación"/>
    <s v="3837020"/>
    <s v="natalia.ruiz@fla.com.co"/>
    <m/>
    <m/>
    <m/>
    <m/>
    <m/>
    <m/>
    <n v="8059"/>
    <n v="20598"/>
    <m/>
    <m/>
    <m/>
    <x v="2"/>
    <m/>
    <m/>
    <m/>
    <s v="Calos Mario Durango  Yepes"/>
    <s v="Tipo C:  Supervisión"/>
    <m/>
  </r>
  <r>
    <x v="4"/>
    <n v="41115703"/>
    <s v="SUMINISTRAR AIRE CERO PARA CROMATOGRAFIA DE ACUERDO CON LAS ESPECIFICACIONES TECNICAS REQUERIDAS POR LA FABRICA DE LICORES Y ALCOHOLES DE ANTIOQUIA"/>
    <d v="2018-04-02T00:00:00"/>
    <s v="8 meses"/>
    <s v="Mínima Cuantía"/>
    <s v="Recursos propios"/>
    <n v="2732730"/>
    <n v="15375243"/>
    <s v="NO"/>
    <s v="N/A"/>
    <s v="Natalia Ruiz Lozano"/>
    <s v="Líder Gestora Contratación"/>
    <s v="3837020"/>
    <s v="natalia.ruiz@fla.com.co"/>
    <m/>
    <m/>
    <m/>
    <m/>
    <m/>
    <m/>
    <m/>
    <m/>
    <m/>
    <m/>
    <m/>
    <x v="0"/>
    <m/>
    <m/>
    <m/>
    <s v="Calos Mario Durango  Yepes"/>
    <s v="Tipo C:  Supervisión"/>
    <m/>
  </r>
  <r>
    <x v="4"/>
    <n v="12161500"/>
    <s v="Contratar la compra de Reactivos y consumibles para laboratorio"/>
    <d v="2018-05-01T00:00:00"/>
    <s v="8 meses"/>
    <s v="Mínima Cuantía"/>
    <s v="Recursos propios"/>
    <n v="80000000"/>
    <e v="#REF!"/>
    <s v="NO"/>
    <s v="N/A"/>
    <s v="Natalia Ruiz Lozano"/>
    <s v="Líder Gestora Contratación"/>
    <n v="3837020"/>
    <s v="natalia.ruiz@fla.com.co"/>
    <m/>
    <m/>
    <m/>
    <m/>
    <m/>
    <m/>
    <m/>
    <m/>
    <m/>
    <m/>
    <m/>
    <x v="0"/>
    <m/>
    <m/>
    <m/>
    <s v="Carlos Mario Durango Yepes"/>
    <s v="Tipo C:  Supervisión"/>
    <m/>
  </r>
  <r>
    <x v="4"/>
    <n v="81141501"/>
    <s v="Contratar el servicio de Ensayos de aptitud interlaboratorios"/>
    <d v="2018-05-01T00:00:00"/>
    <s v="3 meses"/>
    <s v="Mínima Cuantía"/>
    <s v="Recursos propios"/>
    <n v="5000000"/>
    <e v="#REF!"/>
    <s v="NO"/>
    <s v="N/A"/>
    <s v="Natalia Ruiz Lozano"/>
    <s v="Líder Gestora Contratación"/>
    <n v="3837020"/>
    <s v="natalia.ruiz@fla.com.co"/>
    <m/>
    <m/>
    <m/>
    <m/>
    <m/>
    <m/>
    <m/>
    <m/>
    <m/>
    <m/>
    <m/>
    <x v="0"/>
    <m/>
    <m/>
    <m/>
    <s v="Carlos Mario Durango Yepes"/>
    <s v="Tipo C:  Supervisión"/>
    <m/>
  </r>
  <r>
    <x v="4"/>
    <n v="47131600"/>
    <s v="Contratar la compra de  materiales para el control ambiental"/>
    <d v="2018-06-01T00:00:00"/>
    <s v="1 mes"/>
    <s v="Mínima Cuantía"/>
    <s v="Recursos propios"/>
    <n v="15000000"/>
    <e v="#REF!"/>
    <s v="NO"/>
    <s v="N/A"/>
    <s v="Natalia Ruiz Lozano"/>
    <s v="Líder Gestora Contratación"/>
    <n v="3837020"/>
    <s v="natalia.ruiz@fla.com.co"/>
    <m/>
    <m/>
    <m/>
    <m/>
    <m/>
    <m/>
    <m/>
    <m/>
    <m/>
    <m/>
    <m/>
    <x v="0"/>
    <m/>
    <m/>
    <m/>
    <s v="Carlos Mario Gamboa Díaz"/>
    <s v="Tipo C:  Supervisión"/>
    <m/>
  </r>
  <r>
    <x v="4"/>
    <n v="80101703"/>
    <s v="Contratar el servicio de Afiliacion al ICONTEC"/>
    <d v="2018-01-01T00:00:00"/>
    <s v="12 mes"/>
    <s v="Contratación Directa - No pluralidad de oferentes"/>
    <s v="Recursos propios"/>
    <n v="3000000"/>
    <n v="3000000"/>
    <s v="NO"/>
    <s v="N/A"/>
    <s v="Natalia Ruiz Lozano"/>
    <s v="Líder Gestora Contratación"/>
    <n v="3837020"/>
    <s v="natalia.ruiz@fla.com.co"/>
    <m/>
    <m/>
    <m/>
    <m/>
    <m/>
    <m/>
    <n v="8032"/>
    <n v="20404"/>
    <d v="2018-01-26T00:00:00"/>
    <n v="20180126"/>
    <n v="4600008020"/>
    <x v="1"/>
    <s v="Instituto Colombiano de Normas Técnicas y Cartificacion - ICONTEC"/>
    <s v="En ejecución"/>
    <m/>
    <s v="Carlos Mario Gamboa Díaz"/>
    <s v="Tipo C:  Supervisión"/>
    <m/>
  </r>
  <r>
    <x v="4"/>
    <n v="80101703"/>
    <s v="Contratar el servicio de Afiliacion a la Asociación Colombiana de Industrias Licoresras - ACIL"/>
    <d v="2018-01-01T00:00:00"/>
    <s v="12 mes"/>
    <s v="Contratación Directa - No pluralidad de oferentes"/>
    <s v="Recursos propios"/>
    <n v="142952000"/>
    <e v="#REF!"/>
    <s v="NO"/>
    <s v="N/A"/>
    <s v="Natalia Ruiz Lozano"/>
    <s v="Líder Gestora Contratación"/>
    <n v="3837020"/>
    <s v="natalia.ruiz@fla.com.co"/>
    <m/>
    <m/>
    <m/>
    <m/>
    <m/>
    <m/>
    <m/>
    <m/>
    <m/>
    <m/>
    <m/>
    <x v="0"/>
    <m/>
    <m/>
    <m/>
    <s v="Johnairo Mena Ocampo"/>
    <s v="Tipo C:  Supervisión"/>
    <m/>
  </r>
  <r>
    <x v="4"/>
    <s v="78131802   78131702"/>
    <s v="Contratar el servicio de Transporte de producto terminado a puertos de embarque y mensajeria internal."/>
    <d v="2018-01-01T00:00:00"/>
    <s v="11 meses"/>
    <s v="Licitación pública"/>
    <s v="Recursos propios"/>
    <n v="1575132312"/>
    <e v="#REF!"/>
    <s v="NO"/>
    <s v="N/A"/>
    <s v="Natalia Ruiz Lozano"/>
    <s v="Líder Gestora Contratación"/>
    <n v="3837020"/>
    <s v="natalia.ruiz@fla.com.co"/>
    <m/>
    <m/>
    <m/>
    <m/>
    <m/>
    <m/>
    <n v="8007"/>
    <s v="20005  20007"/>
    <d v="2018-01-22T00:00:00"/>
    <m/>
    <m/>
    <x v="3"/>
    <m/>
    <s v="En etapa precontractual"/>
    <m/>
    <s v="Jaime Andres Giraldo Montoya"/>
    <s v="Tipo C:  Supervisión"/>
    <m/>
  </r>
  <r>
    <x v="4"/>
    <n v="78131800"/>
    <s v="Contratar el servicio de Mantenimiento de Bodega de Material Logístico"/>
    <d v="2018-01-01T00:00:00"/>
    <s v="11 meses"/>
    <s v="Mínima Cuantía"/>
    <s v="Recursos propios"/>
    <n v="73920000"/>
    <e v="#REF!"/>
    <s v="NO"/>
    <s v="N/A"/>
    <s v="Natalia Ruiz Lozano"/>
    <s v="Líder Gestora Contratación"/>
    <n v="3837020"/>
    <s v="natalia.ruiz@fla.com.co"/>
    <m/>
    <m/>
    <m/>
    <m/>
    <m/>
    <m/>
    <m/>
    <m/>
    <m/>
    <m/>
    <m/>
    <x v="0"/>
    <m/>
    <m/>
    <m/>
    <s v="Diana Marcela Carvajal Bernal"/>
    <s v="Tipo C:  Supervisión"/>
    <m/>
  </r>
  <r>
    <x v="4"/>
    <n v="82101503"/>
    <s v="Contratar el servicio de  mandato para la orientacion y control en pauta publicitaria en medios de comunicacion masivos alternativos y publicidad a nivel regional y nacional."/>
    <d v="2017-11-11T00:00:00"/>
    <s v="13 meses"/>
    <s v="Contratación Directa - Contratos Interadministrativos"/>
    <s v="Recursos propios"/>
    <n v="3000000000"/>
    <n v="1849583715"/>
    <s v="SI"/>
    <s v="Aprobadas"/>
    <s v="Natalia Ruiz Lozano"/>
    <s v="Líder Gestora Contratación"/>
    <n v="3837020"/>
    <s v="natalia.ruiz@fla.com.co"/>
    <m/>
    <m/>
    <m/>
    <m/>
    <m/>
    <m/>
    <m/>
    <s v="20705-20906-20909-20910-20911-20912-20913"/>
    <m/>
    <m/>
    <m/>
    <x v="2"/>
    <m/>
    <s v="Sin iniciar etapa precontractual"/>
    <m/>
    <s v="Juliana Giraldo Macias"/>
    <s v="Tipo C:  Supervisión"/>
    <m/>
  </r>
  <r>
    <x v="4"/>
    <n v="82101503"/>
    <s v="Contratar el servicio de  Plan de Medios Marcas"/>
    <d v="2018-06-01T00:00:00"/>
    <s v="6 meses"/>
    <s v="Contratación Directa - Contratos Interadministrativos"/>
    <s v="Recursos propios"/>
    <n v="6000000000"/>
    <e v="#REF!"/>
    <s v="NO"/>
    <s v="N/A"/>
    <s v="Natalia Ruiz Lozano"/>
    <s v="Líder Gestora Contratación"/>
    <n v="3837020"/>
    <s v="natalia.ruiz@fla.com.co"/>
    <m/>
    <m/>
    <m/>
    <m/>
    <m/>
    <m/>
    <m/>
    <m/>
    <m/>
    <m/>
    <m/>
    <x v="0"/>
    <m/>
    <m/>
    <m/>
    <s v="Luisa María Pérez Zuluaga - Juliana Giraldo Macía"/>
    <s v="Tipo C:  Supervisión"/>
    <m/>
  </r>
  <r>
    <x v="4"/>
    <n v="80111620"/>
    <s v="Contratar el servicio de  Mercaderistas en  almacenes de la ciudad de Medellin y Area Metrpolitana (40 Mercad.)"/>
    <d v="2018-01-01T00:00:00"/>
    <s v="11 meses"/>
    <s v="Licitación pública"/>
    <s v="Recursos propios"/>
    <n v="1304201676"/>
    <n v="954696105"/>
    <s v="NO"/>
    <s v="N/A"/>
    <s v="Natalia Ruiz Lozano"/>
    <s v="Líder Gestora Contratación"/>
    <n v="3837020"/>
    <s v="natalia.ruiz@fla.com.co"/>
    <m/>
    <m/>
    <m/>
    <m/>
    <m/>
    <m/>
    <m/>
    <n v="21163"/>
    <m/>
    <m/>
    <m/>
    <x v="2"/>
    <m/>
    <m/>
    <m/>
    <s v="Marco Aurelio Arias Angel"/>
    <s v="Tipo C:  Supervisión"/>
    <m/>
  </r>
  <r>
    <x v="4"/>
    <n v="93141506"/>
    <s v="Contratar la compra bonos redimibles para Utiles y Textos Escolares"/>
    <d v="2018-01-01T00:00:00"/>
    <s v="6 meses"/>
    <s v="Mínima Cuantía"/>
    <s v="Recursos propios"/>
    <n v="79200000"/>
    <e v="#REF!"/>
    <s v="NO"/>
    <s v="N/A"/>
    <s v="Natalia Ruiz Lozano"/>
    <s v="Líder Gestora Contratación"/>
    <s v="3837020"/>
    <s v="natalia.ruiz@fla.com.co"/>
    <m/>
    <m/>
    <m/>
    <m/>
    <m/>
    <m/>
    <n v="8014"/>
    <s v="20130-20131-20688-20689"/>
    <m/>
    <m/>
    <m/>
    <x v="2"/>
    <m/>
    <m/>
    <m/>
    <s v="Jimena Roldan Piedrahita"/>
    <s v="Tipo C:  Supervisión"/>
    <m/>
  </r>
  <r>
    <x v="4"/>
    <n v="93141506"/>
    <s v="Contratar la compra bonos redimibles por auxilio nacimiento hijos "/>
    <d v="2018-05-01T00:00:00"/>
    <s v="6 meses"/>
    <s v="Mínima Cuantía"/>
    <s v="Recursos propios"/>
    <n v="20000000"/>
    <e v="#REF!"/>
    <s v="NO"/>
    <s v="N/A"/>
    <s v="Natalia Ruiz Lozano"/>
    <s v="Líder Gestora Contratación"/>
    <n v="3837020"/>
    <s v="natalia.ruiz@fla.com.co"/>
    <m/>
    <m/>
    <m/>
    <m/>
    <m/>
    <m/>
    <m/>
    <m/>
    <m/>
    <m/>
    <m/>
    <x v="0"/>
    <m/>
    <m/>
    <m/>
    <s v="Jimena Roldan Piedrahita"/>
    <s v="Tipo C:  Supervisión"/>
    <m/>
  </r>
  <r>
    <x v="4"/>
    <n v="92121704"/>
    <s v="Contratar  la Segunda Etapa del Sistema Integrado de Seguridad"/>
    <d v="2018-07-01T00:00:00"/>
    <s v="5 meses "/>
    <s v="Contratación Directa - Contratos Interadministrativos"/>
    <s v="Recursos propios"/>
    <n v="300000000"/>
    <e v="#REF!"/>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equipos de oficina"/>
    <m/>
    <m/>
    <m/>
    <m/>
    <m/>
    <x v="0"/>
    <m/>
    <m/>
    <m/>
    <s v="Tiberio de Jesus Orrego Cortes"/>
    <s v="Tipo C:  Supervisión"/>
    <m/>
  </r>
  <r>
    <x v="4"/>
    <m/>
    <s v="Contratar  el Licenciamiento e implementación de soluciones informáticas: pesado dinámico y operador logístico desarrollo dispositivos móviles"/>
    <d v="2018-03-01T00:00:00"/>
    <s v="3 meses"/>
    <s v="Mínima Cuantía"/>
    <s v="Recursos propios"/>
    <n v="25000000"/>
    <e v="#REF!"/>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0"/>
    <m/>
    <m/>
    <m/>
    <s v="Jorge Andres Fernandez Castrillón"/>
    <s v="Tipo C:  Supervisión"/>
    <m/>
  </r>
  <r>
    <x v="4"/>
    <n v="41115500"/>
    <s v="Compra de equipos Audiovisuales para el área de comunicaciones "/>
    <d v="2018-05-01T00:00:00"/>
    <s v="3 meses"/>
    <s v="Mínima Cuantía"/>
    <s v="Recursos propios"/>
    <n v="30000000"/>
    <e v="#REF!"/>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equipos de oficina"/>
    <m/>
    <m/>
    <m/>
    <m/>
    <m/>
    <x v="0"/>
    <m/>
    <m/>
    <m/>
    <s v="Raúl Guillermo Rendón Arango  "/>
    <s v="Tipo C:  Supervisión"/>
    <m/>
  </r>
  <r>
    <x v="4"/>
    <m/>
    <s v="Realizar el Análisis de brechas para la adquisición del software para administrar y controlar las muestras y tiempo de procesamiento de las mismas en la oficina de laboratorio"/>
    <d v="2018-03-02T00:00:00"/>
    <s v="2 meses"/>
    <s v="Mínima Cuantía"/>
    <s v="Recursos propios"/>
    <n v="10000000"/>
    <e v="#REF!"/>
    <s v="NO"/>
    <s v="N/A"/>
    <s v="Natalia Ruiz Lozano"/>
    <s v="Líder Gestora Contratación"/>
    <s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Realizar el Análisis de brechas para la adquisición del software para administrar y controlar las muestras y tiempo de procesamiento de las mismas en la oficina de laboratorio"/>
    <m/>
    <m/>
    <m/>
    <m/>
    <m/>
    <x v="0"/>
    <m/>
    <m/>
    <m/>
    <s v="Andrés Felipe Restrepo Alvarez"/>
    <s v="Tipo C:  Supervisión"/>
    <m/>
  </r>
  <r>
    <x v="4"/>
    <n v="43231500"/>
    <s v="Contratar  la  Adquisición de un software para administrar y controlar las muestras y tiempo de procesamiento de las mismas en la oficina de laboratorio"/>
    <d v="2018-07-01T00:00:00"/>
    <s v="5 meses"/>
    <s v="Selección Abreviada - Menor Cuantía"/>
    <s v="Recursos propios"/>
    <n v="190000000"/>
    <e v="#REF!"/>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Adquisición de un software para administrar y controlar las muestras y tiempo de procesamiento de las mismas en la oficina de laboratorio"/>
    <m/>
    <m/>
    <m/>
    <m/>
    <m/>
    <x v="0"/>
    <m/>
    <m/>
    <m/>
    <s v="Andrés Felipe Restrepo Alvarez"/>
    <s v="Tipo C:  Supervisión"/>
    <m/>
  </r>
  <r>
    <x v="4"/>
    <n v="22101802"/>
    <s v="Contratar la compra de un Elevador para trabajo en alturas"/>
    <d v="2018-03-01T00:00:00"/>
    <s v="3 meses"/>
    <s v="Selección Abreviada - Menor Cuantía"/>
    <s v="Recursos propios"/>
    <n v="150000000"/>
    <e v="#REF!"/>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compra de un Elevador para trabajo en alturas"/>
    <m/>
    <m/>
    <m/>
    <m/>
    <m/>
    <x v="0"/>
    <m/>
    <m/>
    <m/>
    <s v="Lixyibel Muñoz Montes"/>
    <s v="Tipo C:  Supervisión"/>
    <m/>
  </r>
  <r>
    <x v="4"/>
    <n v="81141501"/>
    <s v="Contratar la compra de un equipo de ultrasonido para tratamiento de muestras de cromatrografía líquida de la oficina de  laboratorio"/>
    <d v="2018-06-01T00:00:00"/>
    <s v="5 meses"/>
    <s v="Mínima Cuantía"/>
    <s v="Recursos propios"/>
    <n v="50000000"/>
    <e v="#REF!"/>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compra de un equipo de ultrasonido para tratamiento de muestras de cromatrografía líquida de la oficina de  laboratorio"/>
    <m/>
    <m/>
    <m/>
    <m/>
    <m/>
    <x v="0"/>
    <m/>
    <m/>
    <m/>
    <s v="Carlos Mario Durango Yepes"/>
    <s v="Tipo C:  Supervisión"/>
    <m/>
  </r>
  <r>
    <x v="4"/>
    <n v="80111700"/>
    <s v="Contratar el suministro e instalación de  puerta automatizada y prestar servicio de mantenimiento puertas electricas automatizadas"/>
    <d v="2018-08-01T00:00:00"/>
    <s v="4 meses"/>
    <s v="Mínima Cuantía"/>
    <s v="Recursos propios"/>
    <n v="20000000"/>
    <e v="#REF!"/>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el suministro e instalación de  puerta automatizada y prestar servicio de mantenimiento puertas electricas automatizadas"/>
    <m/>
    <m/>
    <m/>
    <m/>
    <m/>
    <x v="0"/>
    <m/>
    <m/>
    <m/>
    <s v="Jorge Mario Rendón Vélez"/>
    <s v="Tipo C:  Supervisión"/>
    <m/>
  </r>
  <r>
    <x v="4"/>
    <n v="32152002"/>
    <s v="Suministrar, instalar y poner en funcionamiento, un sistema de registro y pesaje  de producto terminado."/>
    <d v="2018-03-01T00:00:00"/>
    <s v="4 meses"/>
    <s v="Selección Abreviada - Menor Cuantía"/>
    <s v="Recursos propios"/>
    <n v="1800000000"/>
    <e v="#REF!"/>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Suministrar, instalar y poner en funcionamiento, un sistema de registro y pesaje  de producto terminado."/>
    <m/>
    <m/>
    <m/>
    <m/>
    <m/>
    <x v="0"/>
    <m/>
    <m/>
    <m/>
    <s v="Fernando Gómez Ochoa"/>
    <s v="Tipo C:  Supervisión"/>
    <m/>
  </r>
  <r>
    <x v="4"/>
    <n v="23153100"/>
    <s v="Contratar la compra de triblock para linea 2"/>
    <d v="2018-04-01T00:00:00"/>
    <s v="3 meses"/>
    <s v="Selección Abreviada - Menor Cuantía"/>
    <s v="Recursos propios"/>
    <n v="1600000000"/>
    <e v="#REF!"/>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compra de triblock para linea 2"/>
    <m/>
    <m/>
    <m/>
    <m/>
    <m/>
    <x v="0"/>
    <m/>
    <m/>
    <m/>
    <s v="Uriel Laverde Aguilar"/>
    <s v="Tipo C:  Supervisión"/>
    <m/>
  </r>
  <r>
    <x v="4"/>
    <n v="20121907"/>
    <s v="Contratar el servicio de Modernización proceso de fabricación de rones (automatización de vaciado y siembra de rones )"/>
    <d v="2018-03-01T00:00:00"/>
    <s v="6 meses"/>
    <s v="Selección Abreviada - Menor Cuantía"/>
    <s v="Recursos propios"/>
    <n v="500000000"/>
    <e v="#REF!"/>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el servicio de Modernización proceso de fabricación de rones (automatización de vaciado y siembra de rones )"/>
    <m/>
    <m/>
    <m/>
    <m/>
    <m/>
    <x v="0"/>
    <m/>
    <m/>
    <m/>
    <s v="Hugo Álvarez Builes"/>
    <s v="Tipo C:  Supervisión"/>
    <m/>
  </r>
  <r>
    <x v="4"/>
    <s v="20121907/81102700"/>
    <s v="Suministrar, instalar y poner en funcionamiento dos sistemas de inspección de nivel, tapa y etiqueta"/>
    <d v="2018-03-01T00:00:00"/>
    <s v="4 meses"/>
    <s v="Licitación pública"/>
    <s v="Recursos propios"/>
    <n v="1200000000"/>
    <e v="#REF!"/>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Suministrar, instalar y poner en funcionamiento dos sistemas de inspección de nivel, tapa y etiqueta"/>
    <m/>
    <m/>
    <m/>
    <m/>
    <m/>
    <x v="0"/>
    <m/>
    <m/>
    <m/>
    <s v="Fernando Gómez Ochoa"/>
    <s v="Tipo C:  Supervisión"/>
    <m/>
  </r>
  <r>
    <x v="4"/>
    <n v="20121907"/>
    <s v="Contratar la compra de elementos para las Etiquetadoras y Empacadora de las líneas 1 y 4 marca Kosme y Krones "/>
    <d v="2018-01-01T00:00:00"/>
    <s v="11 meses"/>
    <s v="Contratación Directa - No pluralidad de oferentes"/>
    <s v="Recursos propios"/>
    <n v="680000000"/>
    <n v="143276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compra de elementos para las Etiquetadoras y Empacadora de las líneas 1 y 4 marca Kosme y Krones "/>
    <n v="8008"/>
    <n v="20047"/>
    <d v="2018-01-26T00:00:00"/>
    <n v="20180126"/>
    <n v="4600008016"/>
    <x v="1"/>
    <s v="Krones Andina Ltda."/>
    <s v="En ejecución"/>
    <m/>
    <s v="Jorge Humberto Baena Davila"/>
    <s v="Tipo C:  Supervisión"/>
    <m/>
  </r>
  <r>
    <x v="4"/>
    <n v="20121907"/>
    <s v="Contratar la compra de Tanques para ampliacion zona preparacion de aguardientes"/>
    <d v="2018-05-01T00:00:00"/>
    <s v="4 meses"/>
    <s v="Selección Abreviada - Menor Cuantía"/>
    <s v="Recursos propios"/>
    <n v="500000000"/>
    <e v="#REF!"/>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compra de Tanques para ampliacion zona preparacion de aguardientes"/>
    <m/>
    <m/>
    <m/>
    <m/>
    <m/>
    <x v="0"/>
    <m/>
    <m/>
    <m/>
    <s v="Juan Francisco Acevedo Medina - Diana Hincapié Osorno"/>
    <s v="Tipo B2: Supervisión Colegiada"/>
    <m/>
  </r>
  <r>
    <x v="4"/>
    <s v=" 81101500"/>
    <s v="Contratar el Mejoramiento y Adecuacion infraestructura fisica FLA"/>
    <d v="2018-02-01T00:00:00"/>
    <s v="8 meses"/>
    <s v="Licitación pública"/>
    <s v="Recursos propios"/>
    <n v="1185916000"/>
    <e v="#REF!"/>
    <s v="NO"/>
    <s v="N/A"/>
    <s v="Natalia Ruiz Lozano"/>
    <s v="Líder Gestora Contratación"/>
    <s v="3837022"/>
    <s v="natalia.ruiz@fla.com.co"/>
    <s v="Fortalecimiento de los ingresos departamentales"/>
    <s v="Modernizacion y optimizacion dels sistema Productivo de la FLA"/>
    <s v="Mejoramiento y adecuación de la infraestructura física de la FLA Itagui departamento Antioquia"/>
    <n v="112350003"/>
    <s v="Modernizacion y optimizacion dels sistema Productivo de la FLA"/>
    <s v="Contratar el Mejoramiento y Adecuacion infraestructura fisica FLA"/>
    <m/>
    <m/>
    <m/>
    <m/>
    <m/>
    <x v="0"/>
    <m/>
    <m/>
    <m/>
    <s v="Diana Hincapié Osorno"/>
    <s v="Tipo C:  Supervisión"/>
    <m/>
  </r>
  <r>
    <x v="4"/>
    <s v=" 81101500"/>
    <s v="Contratar la interventoría para el mejoramiento y Adecuacion infraestructura fisica FLA"/>
    <d v="2018-02-01T00:00:00"/>
    <s v="9 meses"/>
    <s v="Concurso de Méritos"/>
    <s v="Recursos propios"/>
    <n v="130000000"/>
    <e v="#REF!"/>
    <s v="NO"/>
    <s v="N/A"/>
    <s v="Natalia Ruiz Lozano"/>
    <s v="Líder Gestora Contratación"/>
    <n v="3837020"/>
    <s v="natalia.ruiz@fla.com.co"/>
    <s v="Fortalecimiento de los ingresos departamentales"/>
    <s v="Modernizacion y optimizacion dels sistema Productivo de la FLA"/>
    <s v="Mejoramiento y adecuación de la infraestructura física de la FLA Itagui departamento Antioquia"/>
    <n v="112350003"/>
    <s v="Modernizacion y optimizacion dels sistema Productivo de la FLA"/>
    <s v="Contratar el Mejoramiento y Adecuacion infraestructura fisica FLA"/>
    <m/>
    <m/>
    <m/>
    <m/>
    <m/>
    <x v="0"/>
    <m/>
    <m/>
    <m/>
    <s v="Diana Hincapié Osorno"/>
    <s v="Tipo A1: Supervisión e Interventoría Integral"/>
    <m/>
  </r>
  <r>
    <x v="4"/>
    <n v="80111700"/>
    <s v="Contratar el servicio de Convenios especificos de investigación - desempeño aguardiente antioqueno feria de Flores"/>
    <d v="2018-06-01T00:00:00"/>
    <s v="3 meses"/>
    <s v="Mínima Cuantía"/>
    <s v="Recursos propios"/>
    <n v="245000000"/>
    <e v="#REF!"/>
    <s v="NO"/>
    <s v="N/A"/>
    <s v="Natalia Ruiz Lozano"/>
    <s v="Líder Gestora Contratación"/>
    <n v="3837020"/>
    <s v="natalia.ruiz@fla.com.co"/>
    <s v="Fortalecimiento de los ingresos departamentales"/>
    <s v="Nuevos Mercados para Productos para la FLA"/>
    <s v="Diseño de estratégias de investigación aplicada y estudios en la FLA Itagui departamento de Antioquia"/>
    <n v="220159001"/>
    <s v="Nuevos Mercados para Productos para la FLA"/>
    <s v="Convenios especificos de investigación"/>
    <m/>
    <m/>
    <m/>
    <m/>
    <m/>
    <x v="0"/>
    <m/>
    <m/>
    <m/>
    <s v="Johnairo Mena Ocampo"/>
    <s v="Tipo C:  Supervisión"/>
    <m/>
  </r>
  <r>
    <x v="4"/>
    <n v="47131700"/>
    <s v="Contratar la Compra material absorvente para derrames quimicos"/>
    <d v="2018-06-01T00:00:00"/>
    <s v="2 meses"/>
    <s v="Mínima Cuantía"/>
    <s v="Recursos propios"/>
    <n v="2112000"/>
    <e v="#REF!"/>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m/>
  </r>
  <r>
    <x v="4"/>
    <n v="46181900"/>
    <s v="Contratar la Compra Kit de Silicona protectores auditivos"/>
    <d v="2018-10-01T00:00:00"/>
    <s v="2 meses"/>
    <s v="Mínima Cuantía"/>
    <s v="Recursos propios"/>
    <n v="3168000"/>
    <e v="#REF!"/>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m/>
  </r>
  <r>
    <x v="4"/>
    <s v="46181504 - 46181509 - 46181902 - 46181802 -"/>
    <s v="Contratar la Elementos de Protección Personal"/>
    <d v="2018-05-01T00:00:00"/>
    <s v="2 meses"/>
    <s v="Mínima Cuantía"/>
    <s v="Recursos propios"/>
    <n v="30168000"/>
    <e v="#REF!"/>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m/>
  </r>
  <r>
    <x v="4"/>
    <n v="80111700"/>
    <s v="Contratar el servicio del Area protegida"/>
    <d v="2018-01-01T00:00:00"/>
    <s v="11 mes"/>
    <s v="Mínima Cuantía"/>
    <s v="Recursos propios"/>
    <n v="10560000"/>
    <e v="#REF!"/>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m/>
  </r>
  <r>
    <x v="4"/>
    <n v="85111510"/>
    <s v="Contratar el servicio de Vacunacion "/>
    <d v="2018-11-01T00:00:00"/>
    <s v="1 mes"/>
    <s v="Mínima Cuantía"/>
    <s v="Recursos propios"/>
    <n v="10560000"/>
    <e v="#REF!"/>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m/>
  </r>
  <r>
    <x v="4"/>
    <s v="46181504 - 46181509 - 46181902 - 46181802 -"/>
    <s v="Contratar la Compra equipos brigada "/>
    <d v="2018-04-01T00:00:00"/>
    <s v="1 mes"/>
    <s v="Mínima Cuantía"/>
    <s v="Recursos propios"/>
    <n v="26400000"/>
    <e v="#REF!"/>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m/>
  </r>
  <r>
    <x v="4"/>
    <n v="81111503"/>
    <s v="Contratar el servicio de Implementacion de Sistemas de Gestion Visual,  Manejo de: energias Peligrosas, Riesgo quimico, Altura y ergonomia"/>
    <d v="2018-08-01T00:00:00"/>
    <s v="3 meses"/>
    <s v="Mínima Cuantía"/>
    <s v="Recursos propios"/>
    <n v="26400000"/>
    <e v="#REF!"/>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m/>
  </r>
  <r>
    <x v="4"/>
    <s v="42171917 - 42172001"/>
    <s v="Contratar la compra de Botiquín"/>
    <d v="2018-10-01T00:00:00"/>
    <s v="1 mes"/>
    <s v="Mínima Cuantía"/>
    <s v="Recursos propios"/>
    <n v="10560000"/>
    <e v="#REF!"/>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m/>
  </r>
  <r>
    <x v="4"/>
    <n v="46181804"/>
    <s v="Contratar la compra de Gafas con lente recetado"/>
    <d v="2018-01-01T00:00:00"/>
    <s v="1 mes"/>
    <s v="Mínima Cuantía"/>
    <s v="Recursos propios"/>
    <n v="10560000"/>
    <e v="#REF!"/>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m/>
  </r>
  <r>
    <x v="4"/>
    <n v="32151800"/>
    <s v="Contratar la implementacion de lineas de vida"/>
    <d v="2018-08-01T00:00:00"/>
    <s v="2 meses"/>
    <s v="Selección Abreviada - Menor Cuantía"/>
    <s v="Recursos propios"/>
    <n v="158000000"/>
    <e v="#REF!"/>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Implementación de líneas de vida"/>
    <m/>
    <m/>
    <m/>
    <m/>
    <m/>
    <x v="0"/>
    <m/>
    <m/>
    <m/>
    <s v="Lixyibel Muñoz Montes"/>
    <s v="Tipo C:  Supervisión"/>
    <m/>
  </r>
  <r>
    <x v="4"/>
    <s v="93141506 - 49201611"/>
    <s v="Contratar el servicio de Mantenimiento y Mejoras Gimnasio"/>
    <d v="2018-02-01T00:00:00"/>
    <s v="11 meses"/>
    <s v="Mínima Cuantía"/>
    <s v="Recursos propios"/>
    <n v="18000000"/>
    <e v="#REF!"/>
    <s v="NO"/>
    <s v="N/A"/>
    <s v="Natalia Ruiz Lozano"/>
    <s v="Líder Gestora Contratación"/>
    <n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0"/>
    <m/>
    <m/>
    <m/>
    <s v="Jimena Roldan Piedrahita"/>
    <s v="Tipo C:  Supervisión"/>
    <m/>
  </r>
  <r>
    <x v="4"/>
    <n v="80111700"/>
    <s v="Contratar el servicio de Convenio Gimnasios"/>
    <d v="2018-01-01T00:00:00"/>
    <s v="11 meses"/>
    <s v="Mínima Cuantía"/>
    <s v="Recursos propios"/>
    <n v="19000000"/>
    <e v="#REF!"/>
    <s v="NO"/>
    <s v="N/A"/>
    <s v="Natalia Ruiz Lozano"/>
    <s v="Líder Gestora Contratación"/>
    <n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0"/>
    <m/>
    <m/>
    <m/>
    <s v="Jimena Roldan Piedrahita"/>
    <s v="Tipo C:  Supervisión"/>
    <m/>
  </r>
  <r>
    <x v="4"/>
    <n v="93141506"/>
    <s v="Contratar el servicio de Aprovechamiento Tiempo Libre"/>
    <d v="2018-01-01T00:00:00"/>
    <s v="11 meses"/>
    <s v="Mínima Cuantía"/>
    <s v="Recursos propios"/>
    <n v="35900000.000000007"/>
    <e v="#REF!"/>
    <s v="NO"/>
    <s v="N/A"/>
    <s v="Natalia Ruiz Lozano"/>
    <s v="Líder Gestora Contratación"/>
    <n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0"/>
    <m/>
    <m/>
    <m/>
    <s v="Jimena Roldan Piedrahita"/>
    <s v="Tipo C:  Supervisión"/>
    <m/>
  </r>
  <r>
    <x v="4"/>
    <n v="80111700"/>
    <s v="Contratar el servicio de Asesoria Sicologica"/>
    <d v="2018-01-01T00:00:00"/>
    <s v="11 meses"/>
    <s v="Contratación Directa - Prestación de Servicios y de Apoyo a la Gestión Persona Jurídica"/>
    <s v="Recursos propios"/>
    <n v="20000000"/>
    <e v="#REF!"/>
    <s v="NO"/>
    <s v="N/A"/>
    <s v="Natalia Ruiz Lozano"/>
    <s v="Líder Gestora Contratación"/>
    <n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n v="8013"/>
    <s v="20108 20122 20124 20126"/>
    <d v="2018-01-26T00:00:00"/>
    <n v="20180126"/>
    <n v="4600008026"/>
    <x v="1"/>
    <s v="Caja de Compensación Familiar de Antioquia - COMFAMA"/>
    <s v="En ejecución"/>
    <m/>
    <s v="Jimena Roldan Piedrahita"/>
    <s v="Tipo C:  Supervisión"/>
    <m/>
  </r>
  <r>
    <x v="4"/>
    <m/>
    <s v="Contratar un Programa de prevencion de adicciones"/>
    <d v="2018-07-01T00:00:00"/>
    <s v="6 meses"/>
    <s v="Contratación Directa - Contratos Interadministrativos"/>
    <s v="Recursos propios"/>
    <n v="47520000"/>
    <e v="#REF!"/>
    <s v="NO"/>
    <s v="N/A"/>
    <s v="Natalia Ruiz Lozano"/>
    <s v="Líder Gestora Contratación"/>
    <s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0"/>
    <m/>
    <m/>
    <m/>
    <s v="Lixyibel Muñoz Montes"/>
    <s v="Tipo C:  Supervisión"/>
    <m/>
  </r>
  <r>
    <x v="4"/>
    <n v="93141506"/>
    <s v="Contratar el servicio de Programas Deportivos para servidores, (participacion en torneos deportivos e Intercambios). Entrenamiento (incluye semilleros hijos funcionarios, entrenamiento y escenarios deportivos)"/>
    <d v="2018-07-01T00:00:00"/>
    <s v="5 meses"/>
    <s v="Contratación Directa - Contratos Interadministrativos"/>
    <s v="Recursos propios"/>
    <n v="50000000"/>
    <e v="#REF!"/>
    <s v="NO"/>
    <s v="N/A"/>
    <s v="Natalia Ruiz Lozano"/>
    <s v="Líder Gestora Contratación"/>
    <s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0"/>
    <m/>
    <m/>
    <m/>
    <s v="Jimena Roldan Piedrahita"/>
    <s v="Tipo C:  Supervisión"/>
    <m/>
  </r>
  <r>
    <x v="4"/>
    <s v=" 53102700"/>
    <s v="Contratar la compra de Uniformes e Implementos deportivos "/>
    <d v="2018-07-01T00:00:00"/>
    <s v="5 meses"/>
    <s v="Contratación Directa - Contratos Interadministrativos"/>
    <s v="Recursos propios"/>
    <n v="45000000"/>
    <e v="#REF!"/>
    <s v="NO"/>
    <s v="N/A"/>
    <s v="Natalia Ruiz Lozano"/>
    <s v="Líder Gestora Contratación"/>
    <s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0"/>
    <m/>
    <m/>
    <m/>
    <s v="Jimena Roldan Piedrahita"/>
    <s v="Tipo C:  Supervisión"/>
    <m/>
  </r>
  <r>
    <x v="4"/>
    <n v="93141506"/>
    <s v="Contratar el servicio de Operador Logistico para actividades recreativas de los servidores públicos de la FLA y su grupo familiar."/>
    <d v="2018-02-01T00:00:00"/>
    <s v="10 meses"/>
    <s v="Selección Abreviada - Menor Cuantía"/>
    <s v="Recursos propios"/>
    <n v="530000000"/>
    <e v="#REF!"/>
    <s v="NO"/>
    <s v="N/A"/>
    <s v="Natalia Ruiz Lozano"/>
    <s v="Líder Gestora Contratación"/>
    <s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0"/>
    <m/>
    <m/>
    <m/>
    <s v="Jimena Roldan Piedrahita"/>
    <s v="Tipo C:  Supervisión"/>
    <m/>
  </r>
  <r>
    <x v="4"/>
    <n v="93141506"/>
    <s v="Contratar el servicio de operación logística especializada para el mejoramiento de la calidad de vida de los servidores públicos de la FLA y su grupo familar."/>
    <d v="2018-02-01T00:00:00"/>
    <s v="10 meses"/>
    <s v="Selección Abreviada - Menor Cuantía"/>
    <s v="Recursos propios"/>
    <n v="355000000"/>
    <e v="#REF!"/>
    <s v="NO"/>
    <s v="N/A"/>
    <s v="Natalia Ruiz Lozano"/>
    <s v="Líder Gestora Contratación"/>
    <s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0"/>
    <m/>
    <m/>
    <m/>
    <s v="Jimena Roldan Piedrahita"/>
    <s v="Tipo C:  Supervisión"/>
    <m/>
  </r>
  <r>
    <x v="4"/>
    <n v="86101810"/>
    <s v="Contratar el servicio de Capacitación y Adiestramiento (Seminarios, Diplomado, talleres y circuitos internos de conocimiento)"/>
    <d v="2018-02-01T00:00:00"/>
    <s v="11 meses"/>
    <s v="Selección Abreviada - Menor Cuantía"/>
    <s v="Recursos propios"/>
    <n v="331200000"/>
    <e v="#REF!"/>
    <s v="NO"/>
    <s v="N/A"/>
    <s v="Natalia Ruiz Lozano"/>
    <s v="Líder Gestora Contratación"/>
    <s v="3837020"/>
    <s v="natalia.ruiz@fla.com.co"/>
    <s v="Fortalecimiento de los ingresos departamentales"/>
    <s v="Modernizacion y optimizacion dels sistema Productivo de la FLA"/>
    <s v="Construcción y ejecución de programas de capacitación en la FLA Itagui, Antioquia, Occidente"/>
    <n v="220157001"/>
    <s v="Modernizacion y optimizacion dels sistema Productivo de la FLA"/>
    <s v="Capacitación y adiestramiento"/>
    <m/>
    <m/>
    <m/>
    <m/>
    <m/>
    <x v="0"/>
    <m/>
    <m/>
    <m/>
    <s v="Jimena Roldan Piedrahita"/>
    <s v="Tipo C:  Supervisión"/>
    <m/>
  </r>
  <r>
    <x v="4"/>
    <n v="86101810"/>
    <s v="Contratar el servicio de cursos de capacitacion No Formal"/>
    <d v="2018-01-01T00:00:00"/>
    <s v="11 meses"/>
    <s v="Contratación Directa - Prestación de Servicios y de Apoyo a la Gestión Persona Natural"/>
    <s v="Recursos propios"/>
    <n v="25344000"/>
    <e v="#REF!"/>
    <s v="NO"/>
    <s v="N/A"/>
    <s v="Natalia Ruiz Lozano"/>
    <s v="Líder Gestora Contratación"/>
    <s v="3837020"/>
    <s v="natalia.ruiz@fla.com.co"/>
    <s v="Fortalecimiento de los ingresos departamentales"/>
    <s v="Modernizacion y optimizacion dels sistema Productivo de la FLA"/>
    <s v="Construcción y ejecución de programas de capacitación en la FLA Itagui, Antioquia, Occidente"/>
    <n v="220157001"/>
    <s v="Modernizacion y optimizacion dels sistema Productivo de la FLA"/>
    <s v="Curso de capacitación no formal"/>
    <n v="8012"/>
    <s v="20091  20093  20097 20100"/>
    <d v="2018-01-26T00:00:00"/>
    <n v="20180126"/>
    <n v="4600008022"/>
    <x v="1"/>
    <s v="Caja de Compensación Familiar de Antioquia - COMFAMA"/>
    <s v="En ejecución"/>
    <m/>
    <s v="Jimena Roldan Piedrahita"/>
    <s v="Tipo C:  Supervisión"/>
    <m/>
  </r>
  <r>
    <x v="4"/>
    <n v="80111700"/>
    <s v="Contratar el servicio de Certificación y Reentrenamiento en Alturas"/>
    <d v="2018-10-01T00:00:00"/>
    <s v="1 mes"/>
    <s v="Mínima Cuantía"/>
    <s v="Recursos propios"/>
    <n v="23232000"/>
    <e v="#REF!"/>
    <s v="NO"/>
    <s v="N/A"/>
    <s v="Natalia Ruiz Lozano"/>
    <s v="Líder Gestora Contratación"/>
    <s v="3837020"/>
    <s v="natalia.ruiz@fla.com.co"/>
    <s v="Fortalecimiento de los ingresos departamentales"/>
    <s v="Modernizacion y optimizacion dels sistema Productivo de la FLA"/>
    <s v="Construcción y ejecución de programas de capacitación en la FLA Itagui, Antioquia, Occidente"/>
    <n v="220157001"/>
    <s v="Modernizacion y optimizacion dels sistema Productivo de la FLA"/>
    <s v="Certificación y reentrenamiento alturas"/>
    <m/>
    <m/>
    <m/>
    <m/>
    <m/>
    <x v="0"/>
    <m/>
    <m/>
    <m/>
    <s v="Lixyibel Muñoz Montes"/>
    <s v="Tipo C:  Supervisión"/>
    <m/>
  </r>
  <r>
    <x v="4"/>
    <n v="24122004"/>
    <s v="Tapas de seguridad"/>
    <d v="2018-02-01T00:00:00"/>
    <s v="8 meses"/>
    <s v="Selección Abreviada - Subasta Inversa"/>
    <s v="Recursos propios"/>
    <n v="25441678100"/>
    <n v="25441678100"/>
    <s v="NO"/>
    <s v="N/A"/>
    <s v="Natalia Ruiz Lozano"/>
    <s v="Líder Gestora Contratación"/>
    <s v="3837021"/>
    <s v="natalia.ruiz@fla.com.co"/>
    <m/>
    <m/>
    <m/>
    <m/>
    <m/>
    <m/>
    <m/>
    <m/>
    <m/>
    <m/>
    <m/>
    <x v="0"/>
    <m/>
    <m/>
    <m/>
    <s v="Erika Rothstein Gutierrez"/>
    <s v="Tipo C:  Supervisión"/>
    <m/>
  </r>
  <r>
    <x v="4"/>
    <n v="55121502"/>
    <s v="Contratar la compra de sellos de seguridad lenticular"/>
    <d v="2018-07-01T00:00:00"/>
    <s v="5 meses"/>
    <s v="Contratación Directa - Contratos Interadministrativos"/>
    <s v="Recursos propios"/>
    <n v="15000000000"/>
    <n v="14247240000"/>
    <s v="NO"/>
    <s v="N/A"/>
    <s v="Natalia Ruiz Lozano"/>
    <s v="Líder Gestora Contratación"/>
    <s v="3837020"/>
    <s v="natalia.ruiz@fla.com.co"/>
    <s v="Fortalecimiento de los ingresos departamentales"/>
    <s v="Modernizacion y optimizacion dels sistema Productivo de la FLA"/>
    <s v="Fortalecimiento Señalización y Marcación de Identificadores de Seguridad Itaguí, Antioquia"/>
    <s v="010047001"/>
    <s v="Modernizacion y optimizacion dels sistema Productivo de la FLA"/>
    <s v="Suministro Identificadores Seguridad FLA"/>
    <m/>
    <m/>
    <m/>
    <m/>
    <m/>
    <x v="0"/>
    <m/>
    <m/>
    <m/>
    <s v="Henry Vasquez Vasquez"/>
    <s v="Tipo C:  Supervisión"/>
    <m/>
  </r>
  <r>
    <x v="5"/>
    <n v="81161801"/>
    <s v="Prestar a la Gobernación de Antioquia, los servicios de relacionamiento con la ciudadanía a través de los canales de Contact Center y BPO, brindando una experiencia diferenciadora en cada interacción telefónica, presencial o virtual, apoyando así la actividad institucional del Departamento de Antioquia en el fortalecimiento de sus relaciones con la comunidad."/>
    <d v="2018-01-02T00:00:00"/>
    <s v="15 MESES"/>
    <s v="Contratación Directa - Contratos Interadministrativos"/>
    <s v="Propios"/>
    <n v="2232000000"/>
    <n v="1632000000"/>
    <s v="SI"/>
    <s v="Aprobadas"/>
    <s v="Jorge O. Patiño Cardona"/>
    <s v="Profesional Universitario"/>
    <s v="3839691"/>
    <s v="jorge.patino@antioquia.gov.co"/>
    <s v="Fortalecimiento del Modelo integral de Atención a la ciudadanía"/>
    <s v="Cumplimiento del enfoque al cliente frente a la dimensión de Adaptabilidad en el diagnóstico de la cultura organizacional"/>
    <s v="Fortalecimiento del Modelo integral de Atención a la ciudadanía"/>
    <n v="222197001"/>
    <s v=" procesos del Sistema Integrado de Gestión articulados con la Misión, Visión y objetivos estrategicos de la entidad"/>
    <s v="Fortalecimiento en la atención a la Ciudadania"/>
    <n v="7503"/>
    <n v="18525"/>
    <d v="2017-08-29T00:00:00"/>
    <s v="2017060101623 del 19/09/2017"/>
    <n v="4600007451"/>
    <x v="1"/>
    <s v="Emtelco S.A.S"/>
    <s v="En ejecución"/>
    <m/>
    <s v="Erica Maria Tobon Rivera"/>
    <s v="Tipo C:  Supervisión"/>
    <s v="Tecnica, Administrativa, Financiera, juridica y contable."/>
  </r>
  <r>
    <x v="5"/>
    <n v="78111502"/>
    <s v="Contratar el suministro de tiquetes aéreos, regionales, nacionales e internacionales para los desplazamientos de los servidores públicos de la Secretaría de Gestión Humana"/>
    <d v="2018-01-10T00:00:00"/>
    <s v="11 meses"/>
    <s v="Selección Abreviada - Subasta Inversa"/>
    <s v="Propios"/>
    <n v="80500000"/>
    <n v="60500000"/>
    <s v="SI"/>
    <s v="Aprobadas"/>
    <s v="Jorge O. Patiño Cardona"/>
    <s v="Profesional Universitario"/>
    <s v="3839691"/>
    <s v="jorge.patino@antioquia.gov.co"/>
    <s v="N/A"/>
    <s v="N/A"/>
    <s v="N/A"/>
    <s v="N/A"/>
    <s v="N/A"/>
    <s v="N/A"/>
    <n v="7571"/>
    <n v="18669"/>
    <d v="2017-09-08T00:00:00"/>
    <s v="201706102139 del 22 /09/2017"/>
    <n v="4600007506"/>
    <x v="1"/>
    <s v="Servicio Aereo Territorio Nacional - SATENA"/>
    <s v="En ejecución"/>
    <s v="El proceso lo realiza la Secretaria General"/>
    <s v="Hernan Dario Tamayo Piedrahita"/>
    <s v="Tipo C:  Supervisión"/>
    <s v="Tecnica, Administrativa, Financiera, juridica y contable."/>
  </r>
  <r>
    <x v="5"/>
    <n v="82121503"/>
    <s v="Elaboración de credenciales de identificación (carné)  con su correspondiente cinta bordada y accesorio porta escarapela "/>
    <d v="2018-06-05T00:00:00"/>
    <s v="6 meses"/>
    <s v="Mínima Cuantía"/>
    <s v="Propios"/>
    <n v="10000000"/>
    <n v="10000000"/>
    <s v="NO"/>
    <s v="N/A"/>
    <s v="Jorge O. Patiño Cardona"/>
    <s v="Profesional Universitario"/>
    <s v="3839691"/>
    <s v="jorge.patino@antioquia.gov.co"/>
    <s v="N/A"/>
    <s v="N/A"/>
    <s v="N/A"/>
    <s v="N/A"/>
    <s v="N/A"/>
    <s v="N/A"/>
    <m/>
    <m/>
    <m/>
    <m/>
    <m/>
    <x v="0"/>
    <m/>
    <m/>
    <m/>
    <s v="Ingrid Rodriguez Cuellar"/>
    <s v="Tipo C:  Supervisión"/>
    <s v="Tecnica, Administrativa, Financiera, juridica y contable."/>
  </r>
  <r>
    <x v="5"/>
    <n v="80111600"/>
    <s v="Apoyar el Fortalecimiento Institucional de la Asamblea Departamental de Antioquia, en aras de promover la eficiencia, eficacia y efectividad en el cumplimiento de sus funciones"/>
    <d v="2018-01-03T00:00:00"/>
    <s v="12 MESES"/>
    <s v="Régimen Especial - Artículo 95 Ley 489 de 1998"/>
    <s v="Propios"/>
    <n v="2029471994"/>
    <n v="1547412138"/>
    <s v="SI"/>
    <s v="Aprobadas"/>
    <s v="Jorge O. Patiño Cardona"/>
    <s v="Profesional Universitario"/>
    <s v="3839691"/>
    <s v="jorge.patino@antioquia.gov.co"/>
    <s v="N/A"/>
    <s v="N/A"/>
    <s v="N/A"/>
    <s v="N/A"/>
    <s v="N/A"/>
    <s v="N/A"/>
    <n v="7454"/>
    <n v="18524"/>
    <d v="2017-08-30T00:00:00"/>
    <d v="2017-08-31T00:00:00"/>
    <s v="2017-SS-24-0011"/>
    <x v="1"/>
    <s v="Asamblea Departamental"/>
    <s v="En ejecución"/>
    <m/>
    <s v="Laura Melissa Monsalve Alvarez"/>
    <s v="Tipo C:  Supervisión"/>
    <s v="Tecnica, Administrativa, Financiera, juridica y contable."/>
  </r>
  <r>
    <x v="5"/>
    <n v="81111811"/>
    <s v="Servicios para la Administración, Operación del Centro de Servicios de Informática,  y servicio de hosting, para el apoyo tecnológico a la plataforma informática utilizada en la Administración Departamental"/>
    <d v="2018-01-03T00:00:00"/>
    <s v="12 MESES"/>
    <s v="Contratación Directa - Contratos Interadministrativos"/>
    <s v="Propios"/>
    <n v="2418663303"/>
    <n v="1636904414"/>
    <s v="SI "/>
    <s v="Aprobadas"/>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s v="22-0080"/>
    <s v="Fortalecimiento de las tecnologías de información y comunicaciones TIC"/>
    <s v="Intervenir  soluciones informáticas"/>
    <n v="7720"/>
    <s v="19049 - 19050"/>
    <d v="2017-10-13T00:00:00"/>
    <d v="2017-11-03T00:00:00"/>
    <n v="4600007640"/>
    <x v="1"/>
    <s v="Valor + S.A.S"/>
    <s v="En ejecución"/>
    <m/>
    <s v="Diana Perez Blandon - Ivan Yesid Espinoza Guzman"/>
    <s v="Tipo B2: Supervisión Colegiada"/>
    <s v="Tecnica, Administrativa, Financiera, juridica y contable."/>
  </r>
  <r>
    <x v="5"/>
    <n v="81112209"/>
    <s v="Servicio de mantenimiento, soporte y actualización del software G+ (actualización, soporte y mantenimiento),  Secretaría de Gestión Humana (adición)"/>
    <d v="2018-01-03T00:00:00"/>
    <s v="12 MESES"/>
    <s v="Contratación Directa - No pluralidad de oferentes"/>
    <s v="Propios"/>
    <n v="130000000"/>
    <n v="130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m/>
    <s v="Fortalecimiento de las tecnologías de información y comunicaciones TIC"/>
    <s v="Intervenir  soluciones informáticas"/>
    <m/>
    <m/>
    <m/>
    <m/>
    <m/>
    <x v="0"/>
    <m/>
    <m/>
    <m/>
    <m/>
    <m/>
    <m/>
  </r>
  <r>
    <x v="5"/>
    <n v="81112209"/>
    <s v="Servicio de mantenimiento, soporte y actualización del software ISOLUCION (actualización, soporte y mantenimiento),  Secretaría de Gestión Humana "/>
    <d v="2018-01-03T00:00:00"/>
    <s v="12 MESES"/>
    <s v="Contratación Directa - No pluralidad de oferentes"/>
    <s v="Propios"/>
    <n v="42000000"/>
    <n v="26000000"/>
    <s v="SI "/>
    <s v="Aprobadas"/>
    <s v="Jorge O. Patiño Cardona"/>
    <s v="Profesional Universitario"/>
    <s v="3839691"/>
    <s v="jorge.patino@antioquia.gov.co"/>
    <s v="Fortalecimiento de las TIC en la Administración Departamental"/>
    <s v="Soluciones de Tecnología de información y comunicaciones por demanda incorporadas"/>
    <s v="Fortalecimiento de las tecnologías de información y comunicaciones TIC"/>
    <s v="22-0083"/>
    <s v="Fortalecimiento de las tecnologías de información y comunicaciones TIC"/>
    <s v="Incorporar soluciones informáticas"/>
    <n v="7772"/>
    <n v="19044"/>
    <d v="2017-11-01T00:00:00"/>
    <d v="2017-11-03T00:00:00"/>
    <s v="4600007687"/>
    <x v="1"/>
    <s v="ISOLUCIÓN SISTEMAS INTEGR A GE"/>
    <s v="En ejecución"/>
    <m/>
    <s v="Gloria Ivonne Mayo"/>
    <s v="Tipo C:  Supervisión"/>
    <s v="Tecnica, Administrativa, Financiera, juridica y contable."/>
  </r>
  <r>
    <x v="5"/>
    <n v="81112209"/>
    <s v="Servicio de mantenimiento, soporte y actualización del software ARANDA (actualización, soporte y mantenimiento), Secretaría de Gestión Humana"/>
    <d v="2018-01-04T00:00:00"/>
    <s v="12 MESES"/>
    <s v="Contratación Directa - No pluralidad de oferentes"/>
    <s v="Propios"/>
    <n v="170000000"/>
    <n v="170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s v="22-0080"/>
    <s v="Fortalecimiento de las tecnologías de información y comunicaciones TIC"/>
    <s v="Intervenir  soluciones informáticas"/>
    <m/>
    <m/>
    <m/>
    <m/>
    <m/>
    <x v="0"/>
    <m/>
    <m/>
    <m/>
    <s v="Doris Elena Palacio Ramírez"/>
    <s v="Tipo C:  Supervisión"/>
    <s v="Tecnica, Administrativa, Financiera, juridica y contable."/>
  </r>
  <r>
    <x v="5"/>
    <n v="81112205"/>
    <s v="Servicio de mantenimeinto, soporte y actualización de Software Updates License &amp; Support para los productos Oracle que posee el Departamento de Antioquia (Mas 150 millones de Planeación)"/>
    <d v="2018-07-05T00:00:00"/>
    <s v="12 MESES"/>
    <s v="Contratación Directa - No pluralidad de oferentes"/>
    <s v="Propios"/>
    <n v="60000000"/>
    <n v="60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m/>
    <s v="Fortalecimiento de las tecnologías de información y comunicaciones TIC"/>
    <s v="Intervenir  soluciones informáticas"/>
    <m/>
    <m/>
    <m/>
    <m/>
    <m/>
    <x v="0"/>
    <m/>
    <m/>
    <m/>
    <m/>
    <m/>
    <m/>
  </r>
  <r>
    <x v="5"/>
    <n v="81112006"/>
    <s v="Servicio de recepción, transporte, entrega, almacenamiento y custodia de la información corporativa almacenada en medios magnéticos y otros dispositivos de la Gobernación de Antioquia."/>
    <d v="2018-05-07T00:00:00"/>
    <s v="12 MESES"/>
    <s v="Mínima Cuantía"/>
    <s v="Propios"/>
    <n v="4000000"/>
    <n v="4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m/>
    <s v="Fortalecimiento de las tecnologías de información y comunicaciones TIC"/>
    <s v="Intervenir  soluciones informáticas"/>
    <m/>
    <m/>
    <m/>
    <m/>
    <m/>
    <x v="0"/>
    <m/>
    <m/>
    <m/>
    <m/>
    <m/>
    <m/>
  </r>
  <r>
    <x v="5"/>
    <n v="81112209"/>
    <s v="Servicio de mantenimiento, soporte y actualización del software Kactus-HR, para la gestión de nómina y recursos humanos."/>
    <d v="2018-07-25T00:00:00"/>
    <s v="12 MESES"/>
    <s v="Contratación Directa - No pluralidad de oferentes"/>
    <s v="Propios"/>
    <n v="77000000"/>
    <n v="77000000"/>
    <s v="NO"/>
    <s v="N/A"/>
    <s v="Jorge O. Patiño Cardona"/>
    <s v="Profesional Universitario"/>
    <n v="3839691"/>
    <s v="jorge.patino@antioquia.gov.co"/>
    <s v="Fortalecimiento de las TIC en la Administración Departamental"/>
    <s v="Soluciones Informáticas intervenidas y cumpliendo las políticas  informáticas**"/>
    <s v="Fortalecimiento de las tecnologías de información y comunicaciones TIC"/>
    <s v="22-0080"/>
    <s v="Fortalecimiento de las tecnologías de información y comunicaciones TIC"/>
    <s v="Intervenir  soluciones informáticas"/>
    <m/>
    <m/>
    <m/>
    <m/>
    <m/>
    <x v="0"/>
    <m/>
    <m/>
    <m/>
    <s v="Doris Elena Palacio Ramírez"/>
    <s v="Tipo C:  Supervisión"/>
    <s v="Tecnica, Administrativa, Financiera, juridica y contable."/>
  </r>
  <r>
    <x v="5"/>
    <n v="81112209"/>
    <s v="Servicio de mantenimiento, soporte y actualización del software SISCUOTAS, para la administración de las cuotas partes jubilatorias por cobrar y por pagar del Departamento de Antioquia"/>
    <d v="2018-07-25T00:00:00"/>
    <s v="12 MESES"/>
    <s v="Contratación Directa - No pluralidad de oferentes"/>
    <s v="Propios"/>
    <n v="88000000"/>
    <n v="88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s v="22-0081"/>
    <s v="Fortalecimiento de las tecnologías de información y comunicaciones TIC"/>
    <s v="Intervenir  soluciones informáticas"/>
    <m/>
    <m/>
    <m/>
    <m/>
    <m/>
    <x v="0"/>
    <m/>
    <m/>
    <m/>
    <m/>
    <m/>
    <m/>
  </r>
  <r>
    <x v="5"/>
    <n v="81112218"/>
    <s v="Servicio de soporte remoto bolsa de horas base de datos Oracle"/>
    <d v="2018-01-03T00:00:00"/>
    <s v="12 MESES"/>
    <s v="Contratación Directa - No pluralidad de oferentes"/>
    <s v="Propios"/>
    <n v="12921856"/>
    <n v="12921856"/>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s v="22-0082"/>
    <s v="Fortalecimiento de las tecnologías de información y comunicaciones TIC"/>
    <s v="Intervenir  soluciones informáticas"/>
    <n v="8143"/>
    <n v="21071"/>
    <d v="2018-03-06T00:00:00"/>
    <m/>
    <m/>
    <x v="3"/>
    <m/>
    <m/>
    <m/>
    <s v="Orlando Diaz Sanchez"/>
    <s v="Tipo C:  Supervisión"/>
    <s v="Tecnica, Administrativa, Financiera, juridica y contable."/>
  </r>
  <r>
    <x v="5"/>
    <n v="43233200"/>
    <s v="Servicio de mantenimiento, soporte y renovación de la herramienta  VMware de la Gobernación de Antioquia. "/>
    <d v="2018-10-03T00:00:00"/>
    <s v="12 MESES"/>
    <s v="Selección Abreviada - Subasta Inversa"/>
    <s v="Propios"/>
    <n v="180000000"/>
    <n v="180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s v="22-0083"/>
    <s v="Fortalecimiento de las tecnologías de información y comunicaciones TIC"/>
    <s v="Intervenir  soluciones informáticas"/>
    <m/>
    <m/>
    <m/>
    <m/>
    <m/>
    <x v="0"/>
    <m/>
    <m/>
    <m/>
    <m/>
    <m/>
    <m/>
  </r>
  <r>
    <x v="5"/>
    <n v="80101505"/>
    <s v="Intervenciones asociadas al plan  de trabajo  de los proyectos de:  competencias laborales, cultura y cambio organizacional y gestion del conocimiento. "/>
    <d v="2018-03-07T00:00:00"/>
    <s v="07 MESES"/>
    <s v="Selección Abreviada de Menor Cuantia "/>
    <s v="Propios"/>
    <n v="163000000"/>
    <n v="163000000"/>
    <s v="NO"/>
    <s v="N/A"/>
    <s v="Jorge O. Patiño Cardona"/>
    <s v="Profesional Universitario"/>
    <s v="3839691"/>
    <s v="jorge.patino@antioquia.gov.co"/>
    <s v="Desarrollo del capital intelectual y organizacional"/>
    <s v="Variacion del indice de cultura organizacional"/>
    <s v="Fortalecimiento de las competencias laborales de los servidores pùblcios departamentales_x000a__x000a_Fortalecimiento de la cultura y el cambio organizacional de la Gobernacion de Antioquia_x000a__x000a_Consolidacion del modelo de gestion del cambio de la Gobernacion de Antioquia"/>
    <s v="100012001_x000a_100013001_x000a_100015001"/>
    <s v="37020101_x000a_37020103_x000a_37020104_x000a_37020102"/>
    <s v="Aplicación de pruebas propias_x000a_Aplicación Prueba Betesa_x000a_Certificación en NCLC_x000a_Eventos y Ceremonias_x000a_Fortalecimiento Betesa_x000a_Fortalecimiento prueba Liderazgo_x000a_Fortalecimiento pruebas propias_x000a_Planes de comunicación_x000a_Ceremonia modulo virtual_x000a_Consolidación del programa_x000a_Divulgación del procedimiento_x000a_Gestión de agendas de cambio_x000a_Gestión de las brechas culturales_x000a_Gestión del cartero de la admiración_x000a_Gestión del kit conversacional_x000a_Gestión equipo de lideres de cambio_x000a_Medición de la cultura_x000a_Modulo virtual de conversación_x000a_Seguimiento equipo de lideres de cambio_x000a_Talleres para el cierre de brechas_x000a_Aprendizaje plan de desarrollo_x000a_Cartilla virtual_x000a_Construcción de instructivos_x000a_Evento de multiplicadores_x000a_Eventos de Facilitación_x000a_Gestión del convenio ICETEX_x000a_Gestión relatos de practica_x000a_Hábitos del conocimiento_x000a_Mapas de conocimiento_x000a_Metodologías de facilitación_x000a_Modulo virtual del conocimiento_x000a_Plan de comunicaciones_x000a_Plan de entrega del cargo_x000a_Practicas destacadas_x000a_Talleres para multiplicadores_x000a_Transferencia del conocimiento_x000a_World café_x000a_Recurso Humano_x000a_"/>
    <m/>
    <m/>
    <m/>
    <m/>
    <m/>
    <x v="0"/>
    <m/>
    <m/>
    <m/>
    <s v="David Alejandro Ochoa M. "/>
    <s v="Tipo C:  Supervisión"/>
    <s v="Tecnica, Administrativa, Financiera, juridica y contable."/>
  </r>
  <r>
    <x v="5"/>
    <n v="80101505"/>
    <s v="Prestación del servicio de auditoría de seguimiento al otorgamiento de certificados, con el fin de verificar el cumplimiento del Sistema Integrado de Gestión con los requisitos de las normas de calidad ISO 9001:2008 y NTC GP 1000: 2009, para todos los procesos del SIG"/>
    <d v="2018-07-02T00:00:00"/>
    <s v="30 días"/>
    <s v="Contratación Directa - Prestación de Servicios y de Apoyo a la Gestión Persona Jurídica"/>
    <s v="Propios"/>
    <n v="14396739"/>
    <n v="14396739"/>
    <s v="NO"/>
    <s v="N/A"/>
    <s v="Jorge O. Patiño Cardona"/>
    <s v="Profesional Universitario"/>
    <s v="3839691"/>
    <s v="jorge.patino@antioquia.gov.co"/>
    <s v="Fortalecimiento y articulación entre el modelo de operación por procesos (Sistema Integrado de Gestión) y la estructura organizacional"/>
    <s v="Procesos del Sistema Integrado de Gestión articulados con la Misión, Visión y objetivos estratégicos de la entidad"/>
    <s v="Fortalecimiento Sistema Integrado de Gestión Medellín, Antioquia, Occidente"/>
    <n v="220040001"/>
    <n v="370202012"/>
    <s v="Auditoría externa"/>
    <m/>
    <m/>
    <m/>
    <m/>
    <m/>
    <x v="0"/>
    <m/>
    <m/>
    <m/>
    <s v="Iván Darío Arango Correa"/>
    <s v="Tipo C:  Supervisión"/>
    <s v="Tecnica, Administrativa, Financiera, juridica y contable."/>
  </r>
  <r>
    <x v="5"/>
    <n v="80101505"/>
    <s v="Apoyar al equipo auditor de la Gobernación de Antioquia para la realización de las auditorías internas de calidad, al Sistema Integrado de Gestión - SIG y realizar entrenamiento teórico práctico en el desarrollo de las mismas a los auditores internos."/>
    <d v="2017-11-08T00:00:00"/>
    <s v="10 meses"/>
    <s v="Contratación Directa - Contratos Interadministrativos"/>
    <s v="Propios"/>
    <n v="54091800"/>
    <n v="45978030"/>
    <s v="SI"/>
    <s v="Aprobadas"/>
    <s v="Jorge O. Patiño Cardona"/>
    <s v="Profesional Universitario"/>
    <s v="3839691"/>
    <s v="jorge.patino@antioquia.gov.co"/>
    <s v="Fortalecimiento y articulación entre el modelo de operación por procesos (Sistema Integrado de Gestión) y la estructura organizacional"/>
    <s v="Procesos del Sistema Integrado de Gestión articulados con la Misión, Visión y objetivos estratégicos de la entidad"/>
    <s v="Fortalecimiento Sistema Integrado de Gestión Medellín, Antioquia, Occidente"/>
    <n v="220040001"/>
    <n v="37020202"/>
    <s v="Asesoría en indicadores"/>
    <m/>
    <m/>
    <m/>
    <m/>
    <m/>
    <x v="0"/>
    <m/>
    <m/>
    <m/>
    <s v="Iván Darío Arango Correa"/>
    <s v="Tipo C:  Supervisión"/>
    <s v="Tecnica, Administrativa, Financiera, juridica y contable."/>
  </r>
  <r>
    <x v="5"/>
    <n v="80101505"/>
    <s v="Realización del 6° Evento Académico del Sistema Integrado de Gestión"/>
    <d v="2018-09-01T00:00:00"/>
    <s v="1 año"/>
    <s v="Licitación pública"/>
    <s v="Propios"/>
    <n v="14300000"/>
    <n v="14300000"/>
    <s v="NO"/>
    <s v="N/A"/>
    <s v="Jorge O. Patiño Cardona"/>
    <s v="Profesional Universitario"/>
    <s v="3839691"/>
    <s v="jorge.patino@antioquia.gov.co"/>
    <s v="Fortalecimiento y articulación entre el modelo de operación por procesos (Sistema Integrado de Gestión) y la estructura organizacional"/>
    <s v="Procesos del Sistema Integrado de Gestión articulados con la Misión, Visión y objetivos estratégicos de la entidad"/>
    <s v="Fortalecimiento Sistema Integrado de Gestión Medellín, Antioquia, Occidente"/>
    <n v="220040001"/>
    <n v="37020202"/>
    <s v="Asesoría en indicadores"/>
    <m/>
    <m/>
    <m/>
    <m/>
    <m/>
    <x v="0"/>
    <m/>
    <m/>
    <s v="Se trasladará el CDP a la Oficina de Comunicaciones"/>
    <s v="Iván Darío Arango Correa"/>
    <s v="Tipo C:  Supervisión"/>
    <s v="Tecnica, Administrativa, Financiera, juridica y contable."/>
  </r>
  <r>
    <x v="5"/>
    <n v="80101505"/>
    <s v="Realización del Tercer Encuentro de Integrantes de EMC"/>
    <d v="2018-11-01T00:00:00"/>
    <s v="1 año"/>
    <s v="Licitación pública"/>
    <s v="Propios"/>
    <n v="23100000.000000004"/>
    <n v="23100000.000000004"/>
    <s v="NO"/>
    <s v="N/A"/>
    <s v="Jorge O. Patiño Cardona"/>
    <s v="Profesional Universitario"/>
    <s v="3839691"/>
    <s v="jorge.patino@antioquia.gov.co"/>
    <s v="Fortalecimiento y articulación entre el modelo de operación por procesos (Sistema Integrado de Gestión) y la estructura organizacional"/>
    <s v="Procesos del Sistema Integrado de Gestión articulados con la Misión, Visión y objetivos estratégicos de la entidad"/>
    <s v="Fortalecimiento Sistema Integrado de Gestión Medellín, Antioquia, Occidente"/>
    <n v="220040001"/>
    <n v="37020202"/>
    <s v="Asesoría en indicadores"/>
    <m/>
    <m/>
    <m/>
    <m/>
    <m/>
    <x v="0"/>
    <m/>
    <m/>
    <s v="Se trasladará el CDP a la Oficina de Comunicaciones"/>
    <s v="Iván Darío Arango Correa"/>
    <s v="Tipo C:  Supervisión"/>
    <s v="Tecnica, Administrativa, Financiera, juridica y contable."/>
  </r>
  <r>
    <x v="5"/>
    <n v="80111504"/>
    <s v="Designar estudiantes de las universidades privadas para la realización de la práctica académica, con el fin de brindar apoyo a la gestión del Departamento de Antioquia y sus subregiones durante el segundo semestre de 2017 y el primer semestre 2018."/>
    <d v="2018-01-02T00:00:00"/>
    <s v="6 meses"/>
    <s v="Contratación Directa - Prestación de Servicios y de Apoyo a la Gestión Persona Jurídica"/>
    <s v="Propios"/>
    <n v="526896180"/>
    <n v="526896180"/>
    <s v="SI"/>
    <s v="Aprobadas"/>
    <s v="Jorge O. Patiño Cardona"/>
    <s v="Profesional Universitario"/>
    <s v="3839691"/>
    <s v="jorge.patino@antioquia.gov.co"/>
    <s v="Prácticas de Excelencia"/>
    <s v="Plazas de prácticas asignadas a los diferentes organismos de la Gobernación de Antioquia."/>
    <s v="Fortalecimiento incorporación de estudiantes en semestre de práctica que aporten al desarrollo de proyectos de corta duración 2016-2019. Medellín, Antioquia, Occidente"/>
    <s v="020130001"/>
    <n v="37020301"/>
    <s v="Contratos con universidades privadas"/>
    <m/>
    <m/>
    <m/>
    <m/>
    <m/>
    <x v="0"/>
    <m/>
    <m/>
    <m/>
    <s v="Maribel Barrientos uribe"/>
    <s v="Tipo C:  Supervisión"/>
    <s v="Tecnica, Administrativa, Financiera, juridica y contable."/>
  </r>
  <r>
    <x v="5"/>
    <n v="80111504"/>
    <s v="Designar estudiantes de las universidades públicas para la realización de la práctica académica, con el fin de brindar apoyo a la gestión del Departamento de Antioquia y sus subregiones durante el segundo semestre de 2017 y el primer semestre 2018."/>
    <d v="2018-01-02T00:00:00"/>
    <s v="6 meses"/>
    <s v="Contratación Directa - Contratos Interadministrativos"/>
    <s v="Propios"/>
    <n v="692661150"/>
    <n v="692661150"/>
    <s v="SI"/>
    <s v="Aprobadas"/>
    <s v="Jorge O. Patiño Cardona"/>
    <s v="Profesional Universitario"/>
    <s v="3839691"/>
    <s v="jorge.patino@antioquia.gov.co"/>
    <s v="Prácticas de Excelencia"/>
    <s v="Plazas de prácticas asignadas a los diferentes organismos de la Gobernación de Antioquia."/>
    <s v="Fortalecimiento incorporación de estudiantes en semestre de práctica que aporten al desarrollo de proyectos de corta duración 2016-2019. Medellín, Antioquia, Occidente"/>
    <s v="020130001"/>
    <n v="37020301"/>
    <s v="Contratos con universidades públicas"/>
    <m/>
    <m/>
    <m/>
    <m/>
    <m/>
    <x v="0"/>
    <m/>
    <m/>
    <m/>
    <s v="Diego Fernado Bedoya Gallo"/>
    <s v="Tipo C:  Supervisión"/>
    <s v="Tecnica, Administrativa, Financiera, juridica y contable."/>
  </r>
  <r>
    <x v="5"/>
    <n v="80111504"/>
    <s v="Designar estudiantes de las universidades privadas para la realización de la práctica académica, con el fin de brindar apoyo a la gestión del Departamento de Antioquia y sus subregiones durante el segundo semestre de 2018."/>
    <d v="2018-07-15T00:00:00"/>
    <s v="5 meses"/>
    <s v="Contratación Directa - Prestación de Servicios y de Apoyo a la Gestión Persona Jurídica"/>
    <s v="Propios"/>
    <n v="545000000"/>
    <n v="545000000"/>
    <s v="NO"/>
    <s v="N/A"/>
    <s v="Jorge O. Patiño Cardona"/>
    <s v="Profesional Universitario"/>
    <s v="3839691"/>
    <s v="jorge.patino@antioquia.gov.co"/>
    <s v="Prácticas de Excelencia"/>
    <s v="Plazas de prácticas asignadas a los diferentes organismos de la Gobernación de Antioquia."/>
    <s v="Fortalecimiento incorporación de estudiantes en semestre de práctica que aporten al desarrollo de proyectos de corta duración 2016-2019. Medellín, Antioquia, Occidente"/>
    <s v="020130001"/>
    <n v="37020301"/>
    <s v="Contratos con universidades privadas"/>
    <m/>
    <m/>
    <m/>
    <m/>
    <m/>
    <x v="0"/>
    <m/>
    <m/>
    <m/>
    <s v="Maribel Barrientos uribe"/>
    <s v="Tipo C:  Supervisión"/>
    <s v="Tecnica, Administrativa, Financiera, juridica y contable."/>
  </r>
  <r>
    <x v="5"/>
    <n v="80111504"/>
    <s v="Designar estudiantes de las universidades públicas para la realización de la práctica académica, con el fin de brindar apoyo a la gestión del Departamento de Antioquia y sus subregiones durante el segundo semestre de 2018."/>
    <d v="2018-07-15T00:00:00"/>
    <s v="5 meses"/>
    <s v="Contratación Directa - Contratos Interadministrativos"/>
    <s v="Propios"/>
    <n v="450000000"/>
    <n v="450000000"/>
    <s v="NO"/>
    <s v="N/A"/>
    <s v="Jorge O. Patiño Cardona"/>
    <s v="Profesional Universitario"/>
    <s v="3839691"/>
    <s v="jorge.patino@antioquia.gov.co"/>
    <s v="Prácticas de Excelencia"/>
    <s v="Plazas de prácticas asignadas a los diferentes organismos de la Gobernación de Antioquia."/>
    <s v="Fortalecimiento incorporación de estudiantes en semestre de práctica que aporten al desarrollo de proyectos de corta duración 2016-2019. Medellín, Antioquia, Occidente"/>
    <s v="020130001"/>
    <n v="37020301"/>
    <s v="Contratos con universidades públicas"/>
    <m/>
    <m/>
    <m/>
    <m/>
    <m/>
    <x v="0"/>
    <m/>
    <m/>
    <m/>
    <s v="Diego Fernado Bedoya Gallo"/>
    <s v="Tipo C:  Supervisión"/>
    <s v="Tecnica, Administrativa, Financiera, juridica y contable."/>
  </r>
  <r>
    <x v="5"/>
    <n v="80111504"/>
    <s v="Realización de los diferentes eventos de prácticas (Inducción, encuentro de experiencias y de certificación)."/>
    <d v="2018-07-15T00:00:00"/>
    <s v="10 meses"/>
    <s v="Contratación Directa - Prestación de Servicios y de Apoyo a la Gestión Persona Jurídica"/>
    <s v="Propios"/>
    <n v="50000000"/>
    <n v="50000000"/>
    <s v="SI"/>
    <s v="Aprobadas"/>
    <s v="Jorge O. Patiño Cardona"/>
    <s v="Profesional Universitario"/>
    <s v="3839691"/>
    <s v="jorge.patino@antioquia.gov.co"/>
    <s v="Prácticas de Excelencia"/>
    <s v="Eventos"/>
    <s v="Fortalecimiento incorporación de estudiantes en semestre de práctica que aporten al desarrollo de proyectos de corta duración 2016-2019. Medellín, Antioquia, Occidente"/>
    <s v="020130001"/>
    <n v="37020301"/>
    <s v="Logistica_x000a_Alimentación"/>
    <m/>
    <m/>
    <m/>
    <m/>
    <m/>
    <x v="0"/>
    <m/>
    <m/>
    <m/>
    <s v="Maribel Barrientos uribe"/>
    <s v="Tipo C:  Supervisión"/>
    <s v="Tecnica, Administrativa, Financiera, juridica y contable."/>
  </r>
  <r>
    <x v="5"/>
    <n v="80101505"/>
    <s v="Convenio Educativo Departamento de Antioquia ICETEX "/>
    <d v="2018-01-05T00:00:00"/>
    <s v="11 meses"/>
    <s v="Contratación Directa - Contratos Interadministrativos"/>
    <s v="Propios"/>
    <n v="100000000"/>
    <n v="100000000"/>
    <s v="NO"/>
    <s v="N/A"/>
    <s v="Jorge O. Patiño Cardona"/>
    <s v="Profesional Universitario"/>
    <s v="3839691"/>
    <s v="jorge.patino@antioquia.gov.co"/>
    <s v="Gestión del Empleo Público"/>
    <s v="Capacitación para el Fortalecimiento de la Gestión Institucional en Todo el Departamento de Antioquia"/>
    <s v="Capacitación para el fortalecimiento de la gestión institucional"/>
    <s v="02-0165"/>
    <s v="Servidores públicos fortalecidos en sus competencias"/>
    <s v="Servicios"/>
    <m/>
    <n v="20584"/>
    <m/>
    <m/>
    <m/>
    <x v="2"/>
    <m/>
    <m/>
    <m/>
    <s v="Beatriz Elena Restrepo Munera"/>
    <s v="Tipo C:  Supervisión"/>
    <s v="Tecnica, Administrativa, Financiera, juridica y contable."/>
  </r>
  <r>
    <x v="5"/>
    <n v="85101706"/>
    <s v="Prestar los servicios de atención y prevención de accidentes de trabajo y enfermedades laborales (ATEL) de empleados, trabajadores, estudiantes en práctica y contratistas independientes (riesgos lV y V) de la administración departamental."/>
    <d v="2018-01-03T00:00:00"/>
    <s v="13 MESES"/>
    <s v="Contratación Directa - Contratos Interadministrativos"/>
    <s v="Propios"/>
    <n v="1690248628"/>
    <n v="599869670"/>
    <s v="SI"/>
    <s v="Aprobadas"/>
    <s v="Jorge O. Patiño Cardona"/>
    <s v="Profesional Universitario"/>
    <s v="3839692"/>
    <s v="jorge.patino@antioquia.gov.co"/>
    <s v="N/A"/>
    <s v="N/A"/>
    <s v="N/A"/>
    <s v="N/A"/>
    <s v="N/A"/>
    <s v="N/A"/>
    <n v="7794"/>
    <s v="19275 - 19270 - 19271 - 19235"/>
    <d v="2018-10-30T00:00:00"/>
    <d v="2018-11-09T00:00:00"/>
    <s v="2017-SS-24-0014"/>
    <x v="1"/>
    <s v="Positiva Compañía de Seguros"/>
    <s v="En ejecución"/>
    <m/>
    <s v="Roberto Hernandez Arboleda"/>
    <s v="Tipo C:  Supervisión"/>
    <s v="Tecnica, Administrativa, Financiera, juridica y contable."/>
  </r>
  <r>
    <x v="5"/>
    <n v="86111600"/>
    <s v="Realizar cursos de capacitación informal, artes, oficios, recreación y deportes para los servidores públicos departamentales y sus beneficiarios directos, y las actividades inherentes a la jornada de integración de la familia, de acuerdo a lo establecido en la ley 1857 de 2017"/>
    <d v="2018-01-03T00:00:00"/>
    <s v="13 MESES"/>
    <s v="Contratación Directa - Prestación de Servicios y de Apoyo a la Gestión Persona Jurídica"/>
    <s v="Propios"/>
    <n v="750000000"/>
    <n v="127500000"/>
    <s v="SI"/>
    <s v="Aprobadas"/>
    <s v="Jorge O. Patiño Cardona"/>
    <s v="Profesional Universitario"/>
    <s v="3839692"/>
    <s v="jorge.patino@antioquia.gov.co"/>
    <s v="Fortalecimiento del bienestar laboral y mejoramiento de la calidad de vida"/>
    <s v="Servidores Públicos intervenidos integralmente desde la seguridad y salud en el trabajo"/>
    <s v="Mejoramiento de la Calidad de Vida de los servidores públicos y sus beneficiarios directos de la Gobernación de Antioquia"/>
    <s v="10-0018"/>
    <s v="Satisfacción de los pensionados departamentales"/>
    <s v="Servicios"/>
    <n v="7971"/>
    <s v="18667 - 19457"/>
    <d v="2017-11-22T00:00:00"/>
    <d v="2018-11-30T00:00:00"/>
    <n v="4600007927"/>
    <x v="1"/>
    <s v="Comfama"/>
    <s v="En ejecución"/>
    <m/>
    <s v="Elvia María Ríos Izquierdo"/>
    <s v="Tipo C:  Supervisión"/>
    <s v="Tecnica, Administrativa, Financiera, juridica y contable."/>
  </r>
  <r>
    <x v="5"/>
    <n v="851015003"/>
    <s v="Realizar las evaluaciones médicas ocupacionales, la práctica de exámenes de laboratorio, la aplicación de vacunas necesarias para el ingreso, las evaluaciones periódicas y las ayudas necesarias para el egreso del servidor público departamental."/>
    <d v="2018-01-03T00:00:00"/>
    <s v="12 MESES"/>
    <s v="Mínima Cuantía"/>
    <s v="Propios"/>
    <n v="15000000"/>
    <n v="12500000"/>
    <s v="SI"/>
    <s v="Aprobadas"/>
    <s v="Jorge O. Patiño Cardona"/>
    <s v="Profesional Universitario"/>
    <s v="3839692"/>
    <s v="jorge.patino@antioquia.gov.co"/>
    <s v="Gestión de la Seguridad y Salud en el Trabajo"/>
    <s v="Servidores Públicos intervenidos integralmente desde la seguridad y salud en el trabajo"/>
    <s v="Implementación de la Seguridad y Salud en el Trabajo en la Gobernación de Antioquia"/>
    <s v="01-0025"/>
    <s v="Fortalecer la Seguridad y la Salud en el Trabajo"/>
    <s v="Servicios"/>
    <m/>
    <m/>
    <m/>
    <m/>
    <m/>
    <x v="0"/>
    <m/>
    <m/>
    <m/>
    <s v="Jaime Ignacio Gaviria C"/>
    <s v="Tipo C:  Supervisión"/>
    <s v="Tecnica, Administrativa, Financiera, juridica y contable."/>
  </r>
  <r>
    <x v="5"/>
    <n v="861116004"/>
    <s v="Prestar los servicios no contemplados en el plan obligatorio de salud, mediante un plan complementario para el trabajador oficial y su núcleo familiar."/>
    <d v="2018-01-03T00:00:00"/>
    <s v="12 MESES"/>
    <s v="Mínima Cuantía"/>
    <s v="Propios"/>
    <n v="73000000"/>
    <n v="73000000"/>
    <s v="SI"/>
    <s v="Aprobadas"/>
    <s v="Jorge O. Patiño Cardona"/>
    <s v="Profesional Universitario"/>
    <s v="3839692"/>
    <s v="jorge.patino@antioquia.gov.co"/>
    <s v="N/A"/>
    <s v="N/A"/>
    <s v="N/A"/>
    <s v="N/A"/>
    <s v="N/A"/>
    <s v="N/A"/>
    <m/>
    <m/>
    <m/>
    <m/>
    <m/>
    <x v="0"/>
    <m/>
    <m/>
    <m/>
    <s v="Francisco Guillermo Castro"/>
    <s v="Tipo C:  Supervisión"/>
    <s v="Tecnica, Administrativa, Financiera, juridica y contable."/>
  </r>
  <r>
    <x v="5"/>
    <s v="80141900_x000a_80141600_x000a_90101600_x000a_90111600_x000a_"/>
    <s v="Prestar servicios de apoyo logístico necesario para el desarrollo de los programas de  Capacitación, Bienestar Laboral, Seguridad y Salud en el Trabajo y Mejoramiento de la Calidad de Vida de los servidores públicos, los jubilados y pensionados departamentales y sus familias"/>
    <d v="2018-01-19T00:00:00"/>
    <s v="9 meses"/>
    <s v="Licitación pública"/>
    <s v="Propios"/>
    <n v="1117378164"/>
    <n v="1117378164"/>
    <s v="NO"/>
    <s v="N/A"/>
    <s v="Jorge O. Patiño Cardona"/>
    <s v="Profesional Universitario"/>
    <s v="3839692"/>
    <s v="jorge.patino@antioquia.gov.co"/>
    <s v="Fortalecimiento del bienestar laboral y mejoramiento de la calidad de vida"/>
    <s v="Servidores Públicos intervenidos integralmente desde la seguridad y salud en el trabajo"/>
    <s v="Mejoramiento de la Calidad de Vida de los servidores públicos y sus beneficiarios directos de la Gobernación de Antioquia"/>
    <s v="10-0022"/>
    <s v="Satisfacción de los servidores públicos departamentales"/>
    <s v="Servicios"/>
    <m/>
    <m/>
    <m/>
    <m/>
    <m/>
    <x v="0"/>
    <m/>
    <m/>
    <m/>
    <s v="Beatriz Elena Restrepo Munera"/>
    <s v="Tipo C:  Supervisión"/>
    <s v="Tecnica, Administrativa, Financiera, juridica y contable."/>
  </r>
  <r>
    <x v="5"/>
    <n v="851015003"/>
    <s v="Contratación de exámenes médicos para servidores y contratistas independientes (semana de la salud ocupacional para CAD y todo el Departamento de Antioquia)"/>
    <d v="2018-06-06T00:00:00"/>
    <s v="6 meses"/>
    <s v="Mínima Cuantía"/>
    <s v="Propios"/>
    <n v="60000000"/>
    <n v="6000000"/>
    <s v="NO"/>
    <s v="N/A"/>
    <s v="Jorge O. Patiño Cardona"/>
    <s v="Profesional Universitario"/>
    <s v="3839692"/>
    <s v="jorge.patino@antioquia.gov.co"/>
    <s v="Gestión de la Seguridad y Salud en el Trabajo"/>
    <s v="Servidores Públicos intervenidos integralmente desde la seguridad y salud en el trabajo"/>
    <s v="Implementación de la Seguridad y Salud en el Trabajo en la Gobernación de Antioquia"/>
    <s v="01-0025"/>
    <s v="Fortalecer la Seguridad y la Salud en el Trabajo"/>
    <s v="Servicios"/>
    <m/>
    <m/>
    <m/>
    <m/>
    <m/>
    <x v="0"/>
    <m/>
    <m/>
    <m/>
    <s v="Jaime Ignacio Gaviria C"/>
    <s v="Tipo C:  Supervisión"/>
    <s v="Tecnica, Administrativa, Financiera, juridica y contable."/>
  </r>
  <r>
    <x v="5"/>
    <n v="80121610"/>
    <s v="Prestar los servicios como apoderada(o) en los procesos prejurídicos y jurídicos para el cobro de la cartera morosa en favor del Fondo de la Vivienda del Departamento de Antioquia."/>
    <d v="2018-01-03T00:00:00"/>
    <s v="12 MESES"/>
    <s v="Contratación Directa - Prestación de Servicios y de Apoyo a la Gestión Persona Natural"/>
    <s v="Propios"/>
    <n v="30000000"/>
    <n v="3000000"/>
    <s v="NO"/>
    <s v="N/A"/>
    <s v="Jorge O. Patiño Cardona"/>
    <s v="Profesional Universitario"/>
    <s v="3839693"/>
    <s v="jorge.patino@antioquia.gov.co"/>
    <s v="N/A"/>
    <s v="N/A"/>
    <s v="N/A"/>
    <s v="N/A"/>
    <s v="N/A"/>
    <s v="N/A"/>
    <m/>
    <n v="20218"/>
    <m/>
    <m/>
    <m/>
    <x v="2"/>
    <m/>
    <m/>
    <m/>
    <s v="Gloria Marcela Botero Isaza"/>
    <s v="Tipo C:  Supervisión"/>
    <s v="Tecnica, Administrativa, Financiera, juridica y contable."/>
  </r>
  <r>
    <x v="6"/>
    <s v="81112001"/>
    <s v="Contratar el servicio de un sistema que permita la generación de señalización (estampillas) y un sistema de control de transporte mediante la generación sistematizada de tornaguíassu fiscalización en el Departamento de Antioquia, garantizando la interconexión al Departamento de Antioquia con el resto del país."/>
    <d v="2017-03-28T00:00:00"/>
    <s v="12 meses"/>
    <s v="Licitación pública"/>
    <s v="Funcionamiento "/>
    <n v="2365421226"/>
    <n v="459300000"/>
    <s v="SI"/>
    <s v="Aprobadas"/>
    <s v="Norman Harry Posada"/>
    <s v="Director de Rentas"/>
    <s v="3835152"/>
    <s v="norman.harry@antioquia.gov.co"/>
    <s v="N/A"/>
    <s v="N/A"/>
    <s v="N/A"/>
    <s v="N/A"/>
    <s v="N/A"/>
    <s v="N/A"/>
    <s v="6306 de 2017"/>
    <n v="15663"/>
    <d v="2017-01-11T00:00:00"/>
    <n v="2017060052736"/>
    <n v="4600006524"/>
    <x v="1"/>
    <s v="SISTEMAS Y COMPUTADORES S.A"/>
    <s v="En ejecución"/>
    <s v="SE PRORROGO HASTA EL 31 DE MARZO DE 2018"/>
    <s v="Ivon Stella Hernandez Gonzalez y Cesar Cordoba"/>
    <s v="Tipo B2: Supervisión Colegiada"/>
    <s v="Tecnica, Administrativa, Financiera, juridca y contable "/>
  </r>
  <r>
    <x v="6"/>
    <s v="81112001"/>
    <s v="Contratar el servicio de un sistema que permita la generación de señalización (estampillas) y un sistema de control de transporte mediante la generación sistematizada de tornaguíassu fiscalización en el Departamento de Antioquia, garantizando la interconexión al Departamento de Antioquia con el resto del país."/>
    <d v="2018-02-01T00:00:00"/>
    <s v="7 meses"/>
    <s v="Licitación pública"/>
    <s v="Funcionamiento "/>
    <n v="1769976113"/>
    <n v="1769976113"/>
    <s v="NO"/>
    <s v="N/A"/>
    <s v="Norman Harry Posada"/>
    <s v="Director de Rentas"/>
    <s v="3835152"/>
    <s v="norman.harry@antioquia.gov.co"/>
    <s v="N/A"/>
    <s v="N/A"/>
    <s v="N/A"/>
    <s v="N/A"/>
    <s v="N/A"/>
    <s v="N/A"/>
    <s v="8107 de 2018"/>
    <n v="20593"/>
    <d v="2018-02-12T00:00:00"/>
    <m/>
    <m/>
    <x v="3"/>
    <m/>
    <m/>
    <m/>
    <s v="Ivon Stella Hernandez Gonzalez, Cesar Cordoba"/>
    <s v="Tipo B2: Supervisión Colegiada"/>
    <s v="Tecnica, Administrativa, Financiera, juridca y contable "/>
  </r>
  <r>
    <x v="6"/>
    <n v="80131502"/>
    <s v="El arrendador entrega a título de arrendamiento a El arrendatario módulos de seguridad para depositar mercancía decomisada por la dirección de  Rentas  Departamentales"/>
    <d v="2017-01-01T00:00:00"/>
    <s v="13 Meses"/>
    <s v="Contratación Directa - Arrendamiento o Adquisición de Bienes Inmuebles"/>
    <s v="Funcionamiento "/>
    <n v="162900660"/>
    <n v="13500000"/>
    <s v="SI"/>
    <s v="Aprobadas"/>
    <s v="Norman Harry Posada"/>
    <s v="Director de Rentas"/>
    <s v="3835152"/>
    <s v="norman.harry@antioquia.gov.co"/>
    <s v="N/A"/>
    <s v="N/A"/>
    <s v="N/A"/>
    <s v="N/A"/>
    <s v="N/A"/>
    <s v="N/A"/>
    <n v="6307"/>
    <n v="15665"/>
    <d v="2017-01-18T00:00:00"/>
    <n v="2017060001433"/>
    <n v="4600006172"/>
    <x v="1"/>
    <s v="ALMAVIVA S.A"/>
    <s v="Terminado"/>
    <s v="SE PRORROGO HASTA EL 31 DE ENERO DE 2018"/>
    <s v="Nini Johana Hernandez Moreno"/>
    <s v="Tipo C:  Supervisión"/>
    <s v="Tecnica, Administrativa, Financiera, juridca y contable "/>
  </r>
  <r>
    <x v="6"/>
    <n v="80131502"/>
    <s v="El arrendador entrega a título de arrendamiento a El arrendatario módulos de seguridad para depositar mercancía decomisada por la dirección de  Rentas  Departamentales"/>
    <d v="2018-01-27T00:00:00"/>
    <s v="11 meses"/>
    <s v="Contratación Directa - Arrendamiento o Adquisición de Bienes Inmuebles"/>
    <s v="Funcionamiento "/>
    <n v="145290860"/>
    <n v="145290860"/>
    <s v="NO"/>
    <s v="Aprobadas"/>
    <s v="Norman Harry Posada"/>
    <s v="Director de Rentas"/>
    <s v="3835152"/>
    <s v="norman.harry@antioquia.gov.co"/>
    <s v="N/A"/>
    <s v="N/A"/>
    <s v="N/A"/>
    <s v="N/A"/>
    <s v="N/A"/>
    <s v="N/A"/>
    <n v="8035"/>
    <n v="20592"/>
    <d v="2018-01-15T00:00:00"/>
    <n v="2018060004241"/>
    <n v="4600008034"/>
    <x v="1"/>
    <s v="ALMAVIVA S.A"/>
    <s v="En ejecucion"/>
    <m/>
    <s v="Norman Harry Posada"/>
    <s v="Tipo C:  Supervisión"/>
    <s v="Tecnica, Administrativa, Financiera, juridca y contable "/>
  </r>
  <r>
    <x v="6"/>
    <s v="80111620"/>
    <s v="Contrato interadministrativo para apoyar, en el desarrollo y ejecución de la Estrategia Integral del Control a las Rentas Ilícitas para el Fortalecimiento de las Rentas Oficiales como Fuente de Inversión social en el Departamento de Antioquia."/>
    <d v="2017-10-27T00:00:00"/>
    <s v="14 meses"/>
    <s v="Contratación Directa - Contratos Interadministrativos"/>
    <s v="Inversión"/>
    <n v="5050000000"/>
    <n v="5050000000"/>
    <s v="SI"/>
    <s v="Aprobadas"/>
    <s v="Norman Harry Posada"/>
    <s v="Director de Rentas"/>
    <s v="3835152"/>
    <s v="norman.harry@antioquia.gov.co"/>
    <s v="Fortalecimiento de los ingresos departamentales"/>
    <s v="Incremento en los Ingresos totales del Departamento "/>
    <s v="Fortalecimiento de las rentas oficiales como fuente de inversión social en el Departamento de Antioquia"/>
    <s v="22-1144"/>
    <s v="Realización de operativos permanentes de control en las 9 Subregiones de Antioquia con el fin de contrarrestar el contrabando, falsificación, adulteración o explotación ilegal de las rentas propias del departamento, en lo relacionado con el impuesto al consumo de bebidas alcohólicas, tabacos y cigarrillos, la sobretasa de la gasolina, impuesto al degüello de ganado mayor y a los recursos transferidos de los juegos de suerte y azar."/>
    <s v="Actividades tendientes a contrarrestar el contrabando, la falsificación y evasión en las diferentes Rentas Departamentales, fortaleciendo las relaciones con entidades nacionales y generando mayores ingresos."/>
    <n v="7710"/>
    <s v="19846-19847"/>
    <n v="43048"/>
    <n v="20172541265455"/>
    <n v="4600007630"/>
    <x v="1"/>
    <s v="TECNOLOGICO DE ANTIOQUIA"/>
    <s v="En ejecución"/>
    <m/>
    <s v="Angela Piedad Soto Marin y Daniel Gomez "/>
    <s v="Tipo B2: Supervisión Colegiada"/>
    <s v="Tecnica, Administrativa, Financiera, juridca y contable "/>
  </r>
  <r>
    <x v="6"/>
    <n v="80101600"/>
    <s v="Apoyar la gestión de la Gobernación de Antioquia en el saneamiento, depuración, identificación física, jurídica, contable de los bienes fiscales y de uso público de propiedad del Departamento de Antioquia."/>
    <d v="2017-11-10T00:00:00"/>
    <s v="14 meses"/>
    <s v="Contratación Directa - Contratos Interadministrativos"/>
    <s v="Inversión"/>
    <n v="1000000000"/>
    <n v="800000000"/>
    <s v="SI"/>
    <s v="Aprobadas"/>
    <s v="Jhonatan Suarez Osorio"/>
    <s v="Director de Bienes"/>
    <s v="3838123"/>
    <s v="jhonatan.suarez@antioquia.gov.co"/>
    <s v="Fortalecimiento de los ingresos departamentales"/>
    <s v="Análisis y registro en el nuevo sistema de 1.000 escrituras; el_x000a_estudio técnico y jurídico con su respectiva georreferenciación del 80% de los predios_x000a_identificados dentro de dichas escrituras; realizar el avalúo comercial de 800 predios_x000a_identificados y el registro contable en el módulo SAP del 100% de los predios encontrados_x000a_en las escrituras públicas que reposan en la Dirección de Bienes Muebles Inmuebles y_x000a_Seguros y que se encuentran inscritas en el viejo sistema registral."/>
    <s v="Mejoramiento de la Hacienda Pública del Departamento de Antioquia"/>
    <s v="22-0154"/>
    <s v="Estabilización de las Finanzas Departamentales, en el campo presupuestal, financiero, y contable."/>
    <s v="análisis y registro en el nuevo sistema de 1.000 escrituras; el_x000a_estudio técnico y jurídico con su respectiva georreferenciación del 80% de los predios_x000a_identificados dentro de dichas escrituras; realizar el avalúo comercial de 800 predios_x000a_identificados y el registro contable en el módulo SAP del 100% de los predios encontrados_x000a_en las escrituras públicas que reposan en la Dirección de Bienes Muebles Inmuebles y_x000a_Seguros y que se encuentran inscritas en el viejo sistema registral"/>
    <n v="7749"/>
    <n v="19629"/>
    <d v="2017-11-08T00:00:00"/>
    <n v="2017060109953"/>
    <n v="4600007908"/>
    <x v="1"/>
    <s v="POLITECNICO JAIME ISAZA CADAVID"/>
    <s v="En ejecución"/>
    <m/>
    <s v="Diana Marcela David Hincapie"/>
    <s v="Tipo C:  Supervisión"/>
    <s v="Tecnica, Administrativa, Financiera, juridca y contable "/>
  </r>
  <r>
    <x v="6"/>
    <n v="80101510"/>
    <s v="Prestación de los servicios profesionales de calificación de capacidad de pago de largo y corto plazo  (denominada técnicamente calificación nacional de largo y corto plazo para con sus pasivos financieros) de el contratante por parte de la calificadora de  conformidad con las metodologías debidamente aprobadas por la calificadora y con la regulación vigente."/>
    <d v="2018-08-01T00:00:00"/>
    <s v="4 meses"/>
    <s v="Contratación Directa - Prestación de Servicios y de Apoyo a la Gestión Persona Jurídica"/>
    <s v="Funcionamiento "/>
    <n v="23919000"/>
    <n v="23919000"/>
    <s v="NO"/>
    <s v="N/A"/>
    <s v="Adriana Marcela Fontalvo"/>
    <s v="Director financiero "/>
    <s v="3838131"/>
    <s v="adriana.fontalvo@antioquia.gov.co"/>
    <s v="N/A"/>
    <s v="N/A"/>
    <s v="N/A"/>
    <s v="N/A"/>
    <s v="N/A"/>
    <s v="N/A"/>
    <m/>
    <m/>
    <m/>
    <m/>
    <m/>
    <x v="0"/>
    <m/>
    <m/>
    <m/>
    <s v="Fernando Leon Gomez Molina"/>
    <s v="Tipo C:  Supervisión"/>
    <s v="Tecnica, Administrativa, Financiera, juridca y contable "/>
  </r>
  <r>
    <x v="6"/>
    <n v="81161801"/>
    <s v="Contratar los diferentes servicios ofrecidos por la plataforma de pago electrónicos place to pay, que resuelven de manera eficiente desde el procesamiento y validación de transacciones hasta la conciliación de los pagos, el almacenamiento y la administración de documentos digitales que soportan estos pagos. "/>
    <d v="2017-05-21T00:00:00"/>
    <s v="9 meses"/>
    <s v="Contratación Directa - No pluralidad de oferentes"/>
    <s v="Funcionamiento "/>
    <n v="181347510"/>
    <n v="15000000"/>
    <s v="SI"/>
    <s v="Aprobadas"/>
    <s v="Adriana Marcela Fontalvo"/>
    <s v="Director financiero "/>
    <s v="3838131"/>
    <s v="adriana.fontalvo@antioquia.gov.co"/>
    <s v="N/A"/>
    <s v="N/A"/>
    <s v="N/A"/>
    <s v="N/A"/>
    <s v="N/A"/>
    <s v="N/A"/>
    <n v="6958"/>
    <n v="17446"/>
    <d v="2017-05-02T00:00:00"/>
    <n v="2017060079671"/>
    <n v="4600006762"/>
    <x v="1"/>
    <s v="EGM INGENIERIA SIN FRONTERAS S.A"/>
    <s v="En ejecución"/>
    <s v="SE PRORROGO HASTA EL 31 DE ENERO DE 2018"/>
    <s v="Juan Diego Blandon Restrepo"/>
    <s v="Tipo C:  Supervisión"/>
    <s v="Tecnica, Administrativa, Financiera, juridca y contable "/>
  </r>
  <r>
    <x v="6"/>
    <n v="81161801"/>
    <s v="Contratar los diferentes servicios ofrecidos por la plataforma de pago electrónicos place to pay, que resuelven de manera eficiente desde el procesamiento y validación de transacciones hasta la conciliación de los pagos, el almacenamiento y la administración de documentos digitales que soportan estos pagos. "/>
    <d v="2018-01-01T00:00:00"/>
    <s v="11 meses"/>
    <s v="Contratación Directa - No pluralidad de oferentes"/>
    <s v="Funcionamiento "/>
    <n v="218189300"/>
    <n v="218189300"/>
    <s v="NO"/>
    <s v="N/A"/>
    <s v=" Adriana Marcela Fontalvo Restrepo"/>
    <s v="Directora Financiera"/>
    <s v="3838131"/>
    <s v="adriana.fontalvo@antioquia.gov.co"/>
    <s v="N/A"/>
    <s v="N/A"/>
    <s v="N/A"/>
    <s v="N/A"/>
    <s v="N/A"/>
    <s v="N/A"/>
    <n v="8040"/>
    <n v="20702"/>
    <d v="2018-01-22T00:00:00"/>
    <n v="2018060004242"/>
    <n v="4600008035"/>
    <x v="1"/>
    <s v="EGM INGENIERIA SIN FRONTERAS S.A"/>
    <s v="En ejecucion "/>
    <m/>
    <s v="Juan Diego Blandon Restrepo"/>
    <s v="Tipo C:  Supervisión"/>
    <s v="Tecnica, Administrativa, Financiera, juridca y contable "/>
  </r>
  <r>
    <x v="6"/>
    <s v="81112001"/>
    <s v="Contrato interadministrativo para apoyar y acompañar  la fase 2 de la etapa de preparación obligatoria hacia el nuevo régimen de contabilidad pública  en convergencia a las normas internacionales de contabilidad para entidades del sector público según resolución 533 de 2015, 414 de 2014, 693 y 706 de diciembre de 2016 emitidas por la contaduría general de la nación - CNG.- código de necesidad 16455, termina el 31 de diciembre de 2017.-"/>
    <d v="2017-03-01T00:00:00"/>
    <s v="12 meses"/>
    <s v="Contratación Directa - Contratos Interadministrativos"/>
    <s v="Inversión"/>
    <n v="2393000000"/>
    <n v="593000000"/>
    <s v="SI"/>
    <s v="Aprobadas"/>
    <s v="Norman Harry Posada"/>
    <s v="Director de Rentas"/>
    <s v="3835152"/>
    <s v="norman.harry@antioquia.gov.co"/>
    <s v="Fortalecimiento de los ingresos departamentales"/>
    <s v="implementación de la fase del proyecto “Preparación Obligatoria”."/>
    <s v="Dar aplicabilidad a la Resolución 533 de 2015, emitida por la Contaduría General de la Nación sobre el nuevo marco normativo para entidades de gobierno."/>
    <s v="22-0089"/>
    <s v="Implementación de la segunda fase del proyecto "/>
    <s v="Dar aplicabilidad a la Resolución 533 de 2015, emitida por la Contaduría General de la Nación sobre el nuevo marco normativo para entidades de gobierno."/>
    <n v="6553"/>
    <n v="16455"/>
    <d v="2017-02-28T00:00:00"/>
    <n v="2017060052066"/>
    <n v="4600006458"/>
    <x v="1"/>
    <s v="POLITECNICO JAIME ISAZA CADAVID"/>
    <s v="En ejecución"/>
    <s v="SE PRORROGO HASTA EL 31 DE MARZO DE 2018"/>
    <s v="Luz Aide Correa  y Angela Piedad Soto Marin "/>
    <s v="Tipo B2: Supervisión Colegiada"/>
    <s v="Tecnica, Administrativa, Financiera, juridca y contable "/>
  </r>
  <r>
    <x v="6"/>
    <s v="81112001"/>
    <s v="Contrato interadministrativo para apoyar y acompañar  la fase 3 de la etapa de preparación obligatoria hacia el nuevo régimen de contabilidad pública  en convergencia a las normas internacionales de contabilidad para entidades del sector público según resolución 533 de 2015, 414 de 2014, 693 y 706 de diciembre de 2016 emitidas por la contaduría general de la nación - CNG.- código de necesidad 16455, termina el 31 de diciembre de 2017.-"/>
    <d v="2018-07-01T00:00:00"/>
    <s v="6 meses"/>
    <s v="Contratación Directa - Contratos Interadministrativos"/>
    <s v="Inversión"/>
    <n v="2860539633"/>
    <n v="2860539633"/>
    <s v="NO"/>
    <s v="N/A"/>
    <s v="Luz Aide Correa "/>
    <s v="Directora Contabilidad "/>
    <n v="3838111"/>
    <s v="luz.correa@antioquia.gov.co"/>
    <s v="Fortalecimiento de los ingresos departamentales"/>
    <s v="implementación de la fase del proyecto “Preparación Obligatoria”."/>
    <s v="Aplicación del Marco normativo para la Implementación de las normas Internacionales emitido por la CGN, mediante la Resolución 533 de Octubre de 2015, en el Departamento de Antioquia."/>
    <s v="22-0089"/>
    <s v="Implementación de la tercera fase del proyecto "/>
    <s v="Dar aplicabilidad a la Resolución 533 de 2015, emitida por la Contaduría General de la Nación sobre el nuevo marco normativo para entidades de gobierno."/>
    <m/>
    <m/>
    <m/>
    <m/>
    <m/>
    <x v="0"/>
    <m/>
    <m/>
    <m/>
    <s v="Luz Aide Correa  y Angela Piedad Soto Marin "/>
    <s v="Tipo B2: Supervisión Colegiada"/>
    <s v="Tecnica, Administrativa, Financiera, juridca y contable "/>
  </r>
  <r>
    <x v="6"/>
    <n v="80111620"/>
    <s v="Contrato interadministrativo para apoyar y asesorar a todas las Dependencias y/o Direcciones de la Secretaría de Hacienda Departamental, tendientes a desarrollar o implementar diferentes acciones específicas con el fin de fortalecer financiera y fiscalmente al Departamento de Antioquia, en el campo presupuestal, financiero, contable, de impuestos, tesorería y de bienes."/>
    <d v="2017-10-01T00:00:00"/>
    <s v="15 meses"/>
    <s v="Contratación Directa - Contratos Interadministrativos"/>
    <s v="Inversión"/>
    <n v="1827062510"/>
    <n v="1500000000"/>
    <s v="SI"/>
    <s v="Aprobadas"/>
    <s v="Angela Piedad Soto Marin"/>
    <s v="Subsecretaria Financiera - Tesorero"/>
    <s v="3838048"/>
    <s v="angela.soto@antioquia.gov.co"/>
    <s v="Fortalecimiento de los ingresos departamentales"/>
    <s v="Incremento en los Ingresos totales del Departamento "/>
    <s v="Mejoramiento de la Hacienda Pública del Departamento de Antioquia"/>
    <s v="22-0154"/>
    <s v="Estabilización de las Finanzas Departamentales, en el campo presupuestal, financiero, y contable."/>
    <s v="Desarrollar o implementar diferentes acciones específicas con el fin de fortalecer financiera y fiscalmente el Departamento de Antioquia propiciando un escenario financiero que haga viable el Departamento de Antioquia y lograr financiar el Plan de Desarrollo 2016-2019 “Antioquia Piensa en Grande”."/>
    <n v="7624"/>
    <n v="18415"/>
    <d v="2017-09-18T00:00:00"/>
    <n v="2017060099027"/>
    <n v="4600007576"/>
    <x v="1"/>
    <s v="UNIVERSIDAD DE ANTIOQUIA"/>
    <s v="En ejecución"/>
    <m/>
    <s v="Angela Piedad Soto Marin ,Juan Diego Blandon Restrepo, luz Aide Correa Aguirre"/>
    <s v="Tipo B2: Supervisión Colegiada"/>
    <s v="Tecnica, Administrativa, Financiera, juridca y contable "/>
  </r>
  <r>
    <x v="6"/>
    <s v="84131501"/>
    <s v="Contratar el Programa General de Seguros del Departamento de Antioquia y La Contraloria General de Antioquia."/>
    <d v="2018-10-01T00:00:00"/>
    <s v="12 meses"/>
    <s v="Licitación pública"/>
    <s v="Funcionamiento "/>
    <n v="4219587000"/>
    <n v="4219587000"/>
    <s v="NO"/>
    <s v="N/A"/>
    <s v="Jhonatan Suarez Osorio"/>
    <s v="Director Bienes Muebles, Inmeubles y Seguros"/>
    <n v="3838123"/>
    <s v="diana.david@antioquia.gov.co"/>
    <s v="N/A"/>
    <s v="N/A"/>
    <s v="N/A"/>
    <s v="N/A"/>
    <s v="N/A"/>
    <s v="N/A"/>
    <s v=" "/>
    <s v=" "/>
    <m/>
    <m/>
    <m/>
    <x v="2"/>
    <m/>
    <m/>
    <m/>
    <s v="Diana Marcela David Hincapie"/>
    <s v="Tipo C:  Supervisión"/>
    <s v="Tecnica, Administrativa, Financiera, juridca y contable "/>
  </r>
  <r>
    <x v="6"/>
    <n v="80161500"/>
    <s v="Fortalecer y dar continuidad a la gestión tributarias del impuesto de registro y estampilla prodesarrollo- C.C Magdalena"/>
    <d v="2017-08-15T00:00:00"/>
    <s v="28 meses "/>
    <s v="Régimen Especial - Artículo 96 Ley 489 de 1998"/>
    <s v="Funcionamiento "/>
    <n v="31685145"/>
    <n v="12725055"/>
    <s v="SI"/>
    <s v="Aprobadas"/>
    <s v="Norman Harry Posada"/>
    <s v="Director de Rentas"/>
    <s v="3835152"/>
    <s v="norman.harry@antioquia.gov.co"/>
    <s v="N/A"/>
    <s v="N/A"/>
    <s v="N/A"/>
    <s v="N/A"/>
    <s v="N/A"/>
    <s v="N/A"/>
    <n v="7410"/>
    <n v="18435"/>
    <d v="2017-08-22T00:00:00"/>
    <n v="2017060096839"/>
    <n v="4600007306"/>
    <x v="1"/>
    <s v="CAMARA DE COMERCIO DE MAGDALENA MEDIO"/>
    <s v="En ejecución"/>
    <m/>
    <s v="Andres Felipe Castaño Castañeda"/>
    <s v="Tipo C:  Supervisión"/>
    <s v="Tecnica, Administrativa, Financiera, juridca y contable "/>
  </r>
  <r>
    <x v="6"/>
    <n v="80161500"/>
    <s v="Fortalecer y dar continuidad a la gestión tributarias del impuesto de registro y estampilla prodesarrollo- C.C Aburrá Sur"/>
    <d v="2017-08-15T00:00:00"/>
    <s v="28 meses "/>
    <s v="Régimen Especial - Artículo 96 Ley 489 de 1998"/>
    <s v="Funcionamiento "/>
    <n v="321622730"/>
    <n v="129156174"/>
    <s v="SI"/>
    <s v="Aprobadas"/>
    <s v="Norman Harry Posada"/>
    <s v="Director de Rentas"/>
    <n v="3835152"/>
    <s v="norman.harry@antioquia.gov.co"/>
    <s v="N/A"/>
    <s v="N/A"/>
    <s v="N/A"/>
    <s v="N/A"/>
    <s v="N/A"/>
    <s v="N/A"/>
    <n v="7409"/>
    <n v="18434"/>
    <d v="2017-08-22T00:00:00"/>
    <n v="2017060096839"/>
    <n v="4600007305"/>
    <x v="1"/>
    <s v="CCAMARA DE ABURRA SUR"/>
    <s v="En ejecución"/>
    <m/>
    <s v="Andres Felipe Castaño Castañeda"/>
    <s v="Tipo C:  Supervisión"/>
    <s v="Tecnica, Administrativa, Financiera, juridca y contable "/>
  </r>
  <r>
    <x v="6"/>
    <n v="80161500"/>
    <s v="Fortalecer y dar continuidad a la gestión tributarias del impuesto de registro y estampilla prodesarrollo- C.C Medellín "/>
    <d v="2017-08-15T00:00:00"/>
    <s v="28 meses "/>
    <s v="Régimen Especial - Artículo 96 Ley 489 de 1998"/>
    <s v="Funcionamiento "/>
    <n v="1445772243"/>
    <n v="580575933"/>
    <s v="SI"/>
    <s v="Aprobadas"/>
    <s v="Norman Harry Posada"/>
    <s v="Director de Rentas"/>
    <n v="3835152"/>
    <s v="norman.harry@antioquia.gov.co"/>
    <s v="N/A"/>
    <s v="N/A"/>
    <s v="N/A"/>
    <s v="N/A"/>
    <s v="N/A"/>
    <s v="N/A"/>
    <n v="7411"/>
    <n v="18433"/>
    <d v="2017-08-22T00:00:00"/>
    <n v="2017060096839"/>
    <n v="4600007307"/>
    <x v="1"/>
    <s v="CAMARA DE COMERCIO DE MEDELLIN"/>
    <s v="En ejecución"/>
    <m/>
    <s v="Andres Felipe Castaño Castañeda"/>
    <s v="Tipo C:  Supervisión"/>
    <s v="Tecnica, Administrativa, Financiera, juridca y contable "/>
  </r>
  <r>
    <x v="6"/>
    <n v="80161500"/>
    <s v="Fortalecer y dar continuidad a la gestión tributarias del impuesto de registro y estampilla prodesarrollo- C.C Oriente"/>
    <d v="2017-08-15T00:00:00"/>
    <s v="28 meses "/>
    <s v="Régimen Especial - Artículo 96 Ley 489 de 1998"/>
    <s v="Funcionamiento "/>
    <n v="132201795"/>
    <n v="52931214"/>
    <s v="SI"/>
    <s v="Aprobadas"/>
    <s v="Norman Harry Posada"/>
    <s v="Director de Rentas"/>
    <n v="3835152"/>
    <s v="norman.harry@antioquia.gov.co"/>
    <s v="N/A"/>
    <s v="N/A"/>
    <s v="N/A"/>
    <s v="N/A"/>
    <s v="N/A"/>
    <s v="N/A"/>
    <n v="7419"/>
    <n v="18439"/>
    <d v="2017-08-22T00:00:00"/>
    <n v="2017060096839"/>
    <n v="4600007308"/>
    <x v="1"/>
    <s v="CAMARA DE COMERCIO DE ORIENTE"/>
    <s v="En ejecución"/>
    <m/>
    <s v="Andres Felipe Castaño Castañeda"/>
    <s v="Tipo C:  Supervisión"/>
    <s v="Tecnica, Administrativa, Financiera, juridca y contable "/>
  </r>
  <r>
    <x v="6"/>
    <n v="80161500"/>
    <s v="Fortalecer y dar continuidad a la gestión tributarias del impuesto de registro y estampilla prodesarrollo- C.C Urabá"/>
    <d v="2017-08-15T00:00:00"/>
    <s v="28 meses "/>
    <s v="Régimen Especial - Artículo 96 Ley 489 de 1998"/>
    <s v="Funcionamiento "/>
    <n v="66372152"/>
    <n v="26653662"/>
    <s v="SI"/>
    <s v="Aprobadas"/>
    <s v="Norman Harry Posada"/>
    <s v="Director de Rentas"/>
    <n v="3835152"/>
    <s v="norman.harry@antioquia.gov.co"/>
    <s v="N/A"/>
    <s v="N/A"/>
    <s v="N/A"/>
    <s v="N/A"/>
    <s v="N/A"/>
    <s v="N/A"/>
    <n v="7420"/>
    <n v="18440"/>
    <d v="2017-08-22T00:00:00"/>
    <n v="2017060096839"/>
    <n v="4600007310"/>
    <x v="1"/>
    <s v="CAMARA DE COMERCIO DE URABA"/>
    <s v="En ejecución"/>
    <m/>
    <s v="Andres Felipe Castaño Castañeda"/>
    <s v="Tipo C:  Supervisión"/>
    <s v="Tecnica, Administrativa, Financiera, juridca y contable "/>
  </r>
  <r>
    <x v="6"/>
    <n v="86121800"/>
    <s v="Avaluó comercial de los bienes muebles del departamento de Antioquia"/>
    <d v="2018-03-01T00:00:00"/>
    <s v="2 meses"/>
    <s v="Minima Cuantia"/>
    <s v="Funcionamiento "/>
    <n v="75000000"/>
    <n v="75000000"/>
    <s v="NO"/>
    <s v="No solicitadas"/>
    <s v="Jhonatan Suarez Osorio"/>
    <s v="Director de Bienes"/>
    <n v="3838123"/>
    <s v="jhonatan.suarez@antioquia.gov.co"/>
    <s v="N/A"/>
    <s v="N/A"/>
    <s v="N/A"/>
    <s v="N/A"/>
    <s v="N/A"/>
    <s v="N/A"/>
    <m/>
    <m/>
    <m/>
    <m/>
    <m/>
    <x v="0"/>
    <m/>
    <m/>
    <m/>
    <s v="Diana Marcela David Hincapie"/>
    <s v="Tipo C:  Supervisión"/>
    <s v="Tecnica, Administrativa, Financiera, juridca y contable "/>
  </r>
  <r>
    <x v="6"/>
    <n v="72152711"/>
    <s v="Mantenimiento y Adecuación de Bienes Inmuebles propiedad del Departamento de Antioquia"/>
    <d v="2018-02-01T00:00:00"/>
    <s v="4 meses"/>
    <s v="Minima Cuantia"/>
    <s v="Funcionamiento "/>
    <n v="78375000"/>
    <n v="78375000"/>
    <s v="NO"/>
    <s v="No solicitadas"/>
    <s v="Jhonatan Suarez Osorio"/>
    <s v="Director de Bienes"/>
    <n v="3838123"/>
    <s v="jhonatan.suarez@antioquia.gov.co"/>
    <s v="N/A"/>
    <s v="N/A"/>
    <s v="N/A"/>
    <s v="N/A"/>
    <s v="N/A"/>
    <s v="N/A"/>
    <m/>
    <m/>
    <m/>
    <m/>
    <m/>
    <x v="0"/>
    <m/>
    <m/>
    <m/>
    <s v="Diana Marcela David Hincapie"/>
    <s v="Tipo C:  Supervisión"/>
    <s v="Tecnica, Administrativa, Financiera, juridca y contable "/>
  </r>
  <r>
    <x v="6"/>
    <n v="90121502"/>
    <s v="Adquisición de tiquetes aéreos para la Gobernación de Antioquia-Secretaría de Hacienda"/>
    <d v="2017-10-03T00:00:00"/>
    <s v="15 meses"/>
    <s v="Contratación Directa - Contratos Interadministrativos"/>
    <s v="Funcionamiento "/>
    <n v="47500000"/>
    <n v="30000000"/>
    <s v="SI"/>
    <s v="Aprobadas"/>
    <s v="Melissa Urrego Mejia"/>
    <s v="Profesional Universitaria"/>
    <n v="3839179"/>
    <s v="melissa.urrego@antioquia,gov.co"/>
    <s v="N/A"/>
    <s v="N/A"/>
    <s v="N/A"/>
    <s v="N/A"/>
    <s v="N/A"/>
    <s v="N/A"/>
    <n v="7571"/>
    <n v="18713"/>
    <d v="2017-09-08T00:00:00"/>
    <n v="2017060102139"/>
    <n v="4600007506"/>
    <x v="1"/>
    <s v="SATENA"/>
    <s v="En ejecución"/>
    <s v="SE LE ENVIO EL CDP A LA SECRETARIA GENERAL LA CUAL ADELANTA EL PROCESO"/>
    <s v="Melissa Urrego Mejia"/>
    <s v="Tipo C:  Supervisión"/>
    <s v="Tecnica, Administrativa, Financiera, juridca y contable "/>
  </r>
  <r>
    <x v="6"/>
    <n v="83111600"/>
    <s v="PRESTACION DE SERVICIOS DE OPERADOR DE TELEFONIA CELULAR PARA LA GOBERNACIÓN DE ANTIOQUIA"/>
    <d v="2017-08-01T00:00:00"/>
    <s v="28 Meses"/>
    <s v="Contratación Directa - No pluralidad de oferentes"/>
    <s v="Funcionamiento "/>
    <n v="673255770"/>
    <n v="288413416"/>
    <s v="SI"/>
    <s v="Aprobadas"/>
    <s v="Juan Carlos Arango Ramírez"/>
    <s v="Profesional Universitario (Logístico)"/>
    <s v="3839371"/>
    <s v="juan.arango@antioquia.gov.co"/>
    <s v="N/A"/>
    <s v="N/A"/>
    <s v="N/A"/>
    <s v="N/A"/>
    <s v="N/A"/>
    <s v="N/A"/>
    <n v="7394"/>
    <n v="5149"/>
    <d v="2017-09-01T00:00:00"/>
    <n v="2017060098928"/>
    <n v="4600007212"/>
    <x v="1"/>
    <s v="Comunicación celular S.A. COMCEL S.A."/>
    <s v="En ejecución"/>
    <s v="SE LE ENVIO EL CDP A LA SECRETARIA GENERAL LA CUAL ADELANTA EL PROCESO"/>
    <s v="Diana David"/>
    <s v="Tipo C:  Supervisión"/>
    <s v="Supervisión técnica, jurídica, administrativa y financiera."/>
  </r>
  <r>
    <x v="6"/>
    <s v="81111500                    81112100"/>
    <s v="SERVICIO DE CONECTIVIDAD DE INTERNET PARA LA GOBERNACION DE ANTIOQUIA Y SUS SEDES EXTERNAS"/>
    <d v="2017-07-25T00:00:00"/>
    <s v="16 Meses"/>
    <s v="Contratación Directa - Contratos Interadministrativos"/>
    <s v="Funcionamiento "/>
    <n v="268266060"/>
    <n v="205302936"/>
    <s v="SI"/>
    <s v="Aprobadas"/>
    <s v="Juan Carlos Arango Ramírez"/>
    <s v="Profesional Universitario (Logístico)"/>
    <s v="3839372"/>
    <s v="juan.arango@antioquia.gov.co"/>
    <s v="N/A"/>
    <s v="N/A"/>
    <s v="N/A"/>
    <s v="N/A"/>
    <s v="N/A"/>
    <s v="N/A"/>
    <n v="7392"/>
    <n v="17413"/>
    <d v="2017-08-29T00:00:00"/>
    <n v="2017060098962"/>
    <n v="4600007217"/>
    <x v="1"/>
    <s v="VALOR + SAS"/>
    <s v="En ejecución"/>
    <s v="SE LE ENVIO EL CDP A LA SECRETARIA GENERAL LA CUAL ADELANTA EL PROCESO"/>
    <s v="Alexandar Arias Ocampo"/>
    <s v="Tipo C:  Supervisión"/>
    <s v="Supervisión técnica, jurídica, administrativa y financiera."/>
  </r>
  <r>
    <x v="6"/>
    <n v="78111800"/>
    <s v="Prestación de servicios de transporte terrestre automotor para apoyar la gestión de la Secretaría de Hacienda "/>
    <d v="2017-02-15T00:00:00"/>
    <s v="12 meses"/>
    <s v="Selección Abreviada - Subasta Inversa"/>
    <s v="Funcionamiento "/>
    <n v="424000000"/>
    <n v="324000000"/>
    <s v="NO"/>
    <s v="No solicitadas"/>
    <s v="Norman Harry Posada"/>
    <s v="Director Rentas"/>
    <n v="3838181"/>
    <s v="norman.harry@antioquia.gov.co"/>
    <s v="N/A"/>
    <s v="N/A"/>
    <s v="N/A"/>
    <s v="N/A"/>
    <s v="N/A"/>
    <s v="N/A"/>
    <s v="SA-22-01-2018"/>
    <n v="20235"/>
    <d v="2018-01-02T00:00:00"/>
    <n v="2"/>
    <n v="4600008068"/>
    <x v="1"/>
    <s v="U.T . GOBERNACION DE ANTIOQUIA "/>
    <s v="En ejecución"/>
    <s v="ESTE CONTRATO ESTA EN CABEZ DE LA SECRETARIA GENERAL"/>
    <s v="Javier Gelvez Albarracin "/>
    <s v="Tipo C:  Supervisión"/>
    <s v="Tecnica, Administrativa, Financiera, juridca y contable "/>
  </r>
  <r>
    <x v="6"/>
    <n v="86131504"/>
    <s v="Contrato Interadministrativo de mandato para la promoción, creación, elaboración, desarrollo y conceptualización de las campañas, estrategias y necesidades comunicacionales de la Gobernación de Antioquia"/>
    <d v="2017-02-01T00:00:00"/>
    <s v="16 meses"/>
    <s v="Contratación Directa - Contratos Interadministrativos"/>
    <s v="Funcionamiento "/>
    <n v="700000000"/>
    <n v="300000000"/>
    <s v="SI"/>
    <s v="Aprobadas"/>
    <s v="Norman Harry Posada"/>
    <s v="Director Rentas"/>
    <s v="3838171"/>
    <s v="norman.harry@antioquia.gov.co"/>
    <s v="N/A"/>
    <s v="N/A"/>
    <s v="N/A"/>
    <s v="N/A"/>
    <s v="N/A"/>
    <s v="N/A"/>
    <n v="6359"/>
    <n v="16149"/>
    <d v="2017-01-17T00:00:00"/>
    <n v="20170000231"/>
    <n v="4600006243"/>
    <x v="1"/>
    <s v="TELEANTIOQUIA"/>
    <m/>
    <s v="SE REALIZO PRORROGA POR 6 MESES  Y SE LE ENVIO CDP DE VF A LA OFICINA DE COMUNICACIONES"/>
    <s v="Ines Elvira Arango Valencia"/>
    <s v="Tipo C:  Supervisión"/>
    <s v="Tecnica, Administrativa, Financiera, juridca y contable "/>
  </r>
  <r>
    <x v="7"/>
    <n v="56101522"/>
    <s v="COMPRA DE SILLAS PARA AUDITORIO DE LA GERENCIA INDIGENA"/>
    <d v="2018-06-01T00:00:00"/>
    <s v="3 meses"/>
    <s v="Selección Abreviada - Subasta Inversa"/>
    <s v="Recursos propios"/>
    <n v="2739000"/>
    <n v="2739000"/>
    <s v="NO"/>
    <s v="N/A"/>
    <s v="Gloria María Múnera Velásquez"/>
    <s v="Profesional Universitario"/>
    <s v="3839075"/>
    <s v="gloria.munera@antioquia.gov.co"/>
    <s v="Indígenas con Calidad de Vida"/>
    <s v="Funcionamiento"/>
    <s v="FUNCIONAMIENTO"/>
    <n v="999999"/>
    <s v="Funcionamiento"/>
    <s v="Funcionamiento"/>
    <m/>
    <m/>
    <m/>
    <m/>
    <m/>
    <x v="0"/>
    <m/>
    <m/>
    <s v="Se trasladarán los recursos para que el Proceso sea Adelantado por la Secretaría General"/>
    <s v="Gloria María Múnera Velasquez"/>
    <s v="Tipo C:  Supervisión"/>
    <s v="Tecnica, Administrativa, Financiera."/>
  </r>
  <r>
    <x v="7"/>
    <n v="93141701"/>
    <s v="Prestar servicio para la atención de diferentes eventos capacitación y atención politcas públicas  indígena del Departamento de Antioquia."/>
    <d v="2018-02-01T00:00:00"/>
    <s v="9meses"/>
    <s v="Mínima Cuantía"/>
    <s v="Recursos propios"/>
    <n v="67516200"/>
    <n v="67516200"/>
    <s v="NO"/>
    <s v="N/A"/>
    <s v="Gloria María Múnera Velásquez"/>
    <s v="Profesional Universitario"/>
    <s v="3835591"/>
    <s v="gloria.munera@antioquia.gov.co"/>
    <s v="Indígenas con Calidad de Vida"/>
    <s v="Fortalecimiento de la gobernabilidad, administración y jurisdicción de los pueblos indígenas"/>
    <s v="Fortalecimiento de la gobernabilidad,administración y Jurisdiccion indigena Antioquia"/>
    <n v="70051001"/>
    <s v="Apoyo a talleres de capacitacion"/>
    <s v="Apoyo talleres de capacitación"/>
    <n v="8086"/>
    <n v="21062"/>
    <d v="2018-02-14T00:00:00"/>
    <n v="4600008065"/>
    <n v="4600008065"/>
    <x v="1"/>
    <s v="Empro Evento Organización y Logística"/>
    <s v="En ejecución"/>
    <m/>
    <s v="Gloria María Múnera Velasquez"/>
    <s v="Tipo C:  Supervisión"/>
    <s v="Tecnica, Administrativa, Financiera."/>
  </r>
  <r>
    <x v="7"/>
    <n v="93141500"/>
    <s v="Suministrar elementos de dotacion y logistica para atención social en comunidades indígenas de acuerdo a sus planes de vida"/>
    <d v="2018-03-01T00:00:00"/>
    <s v="9 meses"/>
    <s v="Mínima Cuantía"/>
    <s v="Recursos propios"/>
    <n v="70073007"/>
    <n v="70073007"/>
    <s v="NO"/>
    <s v="N/A"/>
    <s v="Ana Isabel Cruz Gaviria"/>
    <s v="Profesional Universitario"/>
    <s v="3838663"/>
    <s v="ana.cruz@antioquia.gov.co"/>
    <s v="Indígenas con Calidad de Vida"/>
    <s v="Planes de vida para comunidades indigenas del Departamento de Antioquia"/>
    <s v="Planes de vida para comunidades indigenas del Departamento de Antioquia"/>
    <n v="70053001"/>
    <s v="Suministro de bienes sociales"/>
    <s v="Planes de Vida"/>
    <n v="8128"/>
    <n v="21145"/>
    <d v="2018-03-03T00:00:00"/>
    <n v="4600008072"/>
    <n v="4600008072"/>
    <x v="1"/>
    <s v="Empro Evento Organización y Logística"/>
    <s v="En ejecución"/>
    <m/>
    <s v="Grecia María Morales "/>
    <s v="Tipo C:  Supervisión"/>
    <s v="Tecnica, Administrativa, Financiera."/>
  </r>
  <r>
    <x v="7"/>
    <n v="93141506"/>
    <s v="Adicion  al  convenio:  Adelantar actividades necesarias para  la realización de procedimientos de constitución, ampliación, saneamiento y reestructuración de los resguardos  indígenas priorizados en el Departamento de Antioquia"/>
    <d v="2018-02-01T00:00:00"/>
    <s v="8 meses"/>
    <s v="Régimen Especial - Organismos Internacionales"/>
    <s v="Recursos propios"/>
    <n v="50000000"/>
    <n v="50000000"/>
    <s v="NO"/>
    <s v="N/A"/>
    <s v="Berta Inés Ochoa Zapata"/>
    <s v="Profesional Universitario"/>
    <s v="3838664"/>
    <s v="berta.ochoa@antioquia.gov.co"/>
    <s v="Indígenas con Calidad de Vida"/>
    <s v="Fortalecimiento de la gobernabilidad, administración y jurisdicción de los pueblos indígenas"/>
    <s v="Fortalecimiento de la gobernabilidad,administración y Jurisdiccion indigena Antioquia"/>
    <s v="070051001"/>
    <s v="Tener la claridad de los territorios que se gobiernan, genera un fortalecimiento en el gobierno propio"/>
    <s v="Tramites para la constitución de Resguardos indígenas"/>
    <m/>
    <m/>
    <m/>
    <m/>
    <m/>
    <x v="0"/>
    <s v="AMAZON CONSERVATION TEAM"/>
    <s v="En ejecución"/>
    <m/>
    <s v="Berta Inés Ochoa Zapata"/>
    <s v="Tipo C:  Supervisión"/>
    <s v="Tecnica, Administrativa, Financiera."/>
  </r>
  <r>
    <x v="7"/>
    <n v="93141500"/>
    <s v="Apoyar la guardia indígena a través de la dotación de implementos para el desarrollo de sus funciones en el Departamento de Antioquia"/>
    <d v="2018-03-01T00:00:00"/>
    <s v="9 meses"/>
    <s v="Mínima Cuantía"/>
    <s v="Recursos propios"/>
    <n v="50000000"/>
    <n v="50000000"/>
    <s v="NO"/>
    <s v="N/A"/>
    <s v="John Jairo Guerra Acosta"/>
    <s v="Profesional Especializado"/>
    <s v="3839075"/>
    <s v="johnjairo.guerra@antioquia.gov.co"/>
    <s v="Indígenas con Calidad de Vida"/>
    <s v="Fortalecimiento de la gobernabilidad, administración y jurisdicción de los pueblos indígenas"/>
    <s v="Fortalecimiento de la gobernabilidad,administración y Jurisdiccion indigena Antioquia"/>
    <n v="70051001"/>
    <s v="Mejorar la capacidad de la Guardia indígena"/>
    <s v="Capacitación y dotación de Guardia indígena"/>
    <m/>
    <m/>
    <m/>
    <m/>
    <m/>
    <x v="0"/>
    <m/>
    <m/>
    <m/>
    <s v="John Jairo Guerra Acosta"/>
    <s v="Tipo C:  Supervisión"/>
    <s v="Tecnica, Administrativa, Financiera."/>
  </r>
  <r>
    <x v="7"/>
    <n v="93141500"/>
    <s v="Encuentro Departamental de Gobernadores indígenas"/>
    <d v="2018-08-01T00:00:00"/>
    <s v="18 meses"/>
    <s v="Régimen Especial - Artículo 95 Ley 489 de 1998"/>
    <s v="Recursos propios"/>
    <n v="100000000"/>
    <n v="100000000"/>
    <s v="SI"/>
    <s v="N/A"/>
    <s v="Gloria María Múnera Velásquez"/>
    <s v="Profesional Universitario"/>
    <s v="3835591"/>
    <s v="gloria.munera@antioquia.gov.co"/>
    <s v="Indígenas con Calidad de Vida"/>
    <s v="Fortalecimiento de la gobernabilidad, administración y jurisdicción de los pueblos indígenas"/>
    <s v="Fortalecimiento de la gobernabilidad,administración y Jurisdiccion indigena Antioquia"/>
    <n v="70051002"/>
    <s v="Socialización de la actualización de la Ordenanza"/>
    <s v="Encuentro con Autoridades indígenas "/>
    <m/>
    <m/>
    <m/>
    <m/>
    <m/>
    <x v="0"/>
    <m/>
    <m/>
    <s v="Se aporta CDP a Comunicaciones"/>
    <s v="Gloria María Múnera Velasquez"/>
    <s v="Tipo C:  Supervisión"/>
    <s v="Tecnica, Administrativa, Financiera."/>
  </r>
  <r>
    <x v="7"/>
    <n v="93141500"/>
    <s v="Mejoramiento de Casas de Paso "/>
    <d v="2018-06-01T00:00:00"/>
    <s v="5 meses "/>
    <s v="Mínima Cuantía"/>
    <s v="Recursos propios"/>
    <n v="75000000"/>
    <n v="75000000"/>
    <s v="NO"/>
    <s v="N/A"/>
    <s v="John Jairo Guerra Acosta"/>
    <s v="Profesional Especializado"/>
    <s v="3839075"/>
    <s v="johnjairo.guerra@antioquia.gov.co"/>
    <s v="Indígenas con Calidad de Vida"/>
    <s v="Fortalecimiento de la gobernabilidad, administración y jurisdicción de los pueblos indígenas"/>
    <s v="Fortalecimiento de la gobernabilidad,administración y Jurisdiccion indigena Antioquia"/>
    <n v="70051001"/>
    <s v="Mejorar los centros de paso para autoridades indígenas"/>
    <s v="Mejoramiento de Casas de paso"/>
    <m/>
    <m/>
    <m/>
    <m/>
    <m/>
    <x v="0"/>
    <m/>
    <m/>
    <m/>
    <s v="John Jairo Guerra Acosta_x000a_Grecia María Morales "/>
    <s v="Tipo B2: Supervisión colegiada"/>
    <s v="Tecnica, Administrativa, Financiera."/>
  </r>
  <r>
    <x v="7"/>
    <n v="93141500"/>
    <s v="Apoyo iniciativas de emprendimiento  indígena"/>
    <d v="2018-08-01T00:00:00"/>
    <s v="6 meses "/>
    <s v="Régimen Especial - Artículo 96 Ley 489 de 1998"/>
    <s v="Recursos propios"/>
    <n v="50000000"/>
    <n v="50000000"/>
    <s v="NO"/>
    <s v="N/A"/>
    <s v="Grecia María Morales"/>
    <s v="Profesional Universitario"/>
    <s v="3835588"/>
    <s v="grecia.morales@antioquia.gov.co"/>
    <s v="Indígenas con Calidad de Vida"/>
    <s v="Fortalecimiento de la gobernabilidad, administración y jurisdicción de los pueblos indígenas"/>
    <s v="Planes de vida para comunidades indigenas del Departamento de Antioquia"/>
    <n v="70053001"/>
    <s v="Programa de emprendimiento para asociaciones indígenas"/>
    <s v="Emprendimiento empresas indigenas"/>
    <m/>
    <m/>
    <m/>
    <m/>
    <m/>
    <x v="0"/>
    <m/>
    <m/>
    <s v="Se aporta CDP a Productividad"/>
    <s v="Grecia María Morales "/>
    <s v="Tipo C:  Supervisión"/>
    <s v="Tecnica, Administrativa, Financiera."/>
  </r>
  <r>
    <x v="7"/>
    <n v="93141500"/>
    <s v="Cofinanciar Convite comunitario para mejorar calidad de vida en Mutata"/>
    <d v="2018-09-01T00:00:00"/>
    <s v="4 meses "/>
    <s v="Régimen Especial - Artículo 96 Ley 489 de 1999"/>
    <s v="Recursos propios"/>
    <n v="30000000"/>
    <n v="30000000"/>
    <s v="NO"/>
    <s v="N/A"/>
    <s v="John Jairo Guerra Acosta"/>
    <s v="Profesional Especializado"/>
    <s v="3839075"/>
    <s v="johnjairo.guerra@antioquia.gov.co"/>
    <s v="Indígenas con Calidad de Vida"/>
    <s v="Fortalecimiento de la gobernabilidad, administración y jurisdicción de los pueblos indígenas"/>
    <s v="Fortalecimiento de la gobernabilidad,administración y Jurisdiccion indigena Antioquia"/>
    <n v="70051001"/>
    <s v="Mejorar la capacidad calidad de vida de comunidades indigenas"/>
    <s v="Convites comunitarios"/>
    <m/>
    <m/>
    <m/>
    <m/>
    <m/>
    <x v="0"/>
    <m/>
    <m/>
    <m/>
    <s v="John Jairo Guerra Acosta "/>
    <s v="Tipo C:  Supervisión"/>
    <s v="Tecnica, Administrativa, Financiera."/>
  </r>
  <r>
    <x v="7"/>
    <n v="93141501"/>
    <s v="Cofinanciar proyecto Pisicola "/>
    <d v="2018-10-01T00:00:00"/>
    <s v="5 meses "/>
    <s v="Régimen Especial - Artículo 96 Ley 489 de 2000"/>
    <s v="Recursos propios"/>
    <n v="20000000"/>
    <n v="20000000"/>
    <s v="NO"/>
    <s v="N/A"/>
    <s v="John Jairo Guerra Acosta"/>
    <s v="Profesional Especializado"/>
    <s v="3839076"/>
    <s v="johnjairo.guerra@antioquia.gov.co"/>
    <s v="Indígenas con Calidad de Vida"/>
    <s v="Fortalecimiento de la gobernabilidad, administración y jurisdicción de los pueblos indígenas"/>
    <s v="Fortalecimiento de la gobernabilidad,administración y Jurisdiccion indigena Antioquia"/>
    <n v="70051002"/>
    <s v="Mejorar la capacidad calidad de vida de comunidades indigenas"/>
    <s v="Convites comunitarios"/>
    <m/>
    <m/>
    <m/>
    <m/>
    <m/>
    <x v="0"/>
    <m/>
    <m/>
    <s v="Se aporta CDP Agricultura"/>
    <s v="John Jairo Guerra Acosta "/>
    <s v="Tipo C:  Supervisión"/>
    <s v="Tecnica, Administrativa, Financiera."/>
  </r>
  <r>
    <x v="7"/>
    <n v="93141500"/>
    <s v="Cofinanciar Convite comunitario para mejorar calidad de vida en Chigorodó"/>
    <d v="2018-08-01T00:00:00"/>
    <s v="5 meses "/>
    <s v="Mínima Cuantía"/>
    <s v="Recursos propios"/>
    <n v="58169460"/>
    <n v="58169460"/>
    <s v="NO"/>
    <s v="N/A"/>
    <s v="Grecia María Morales"/>
    <s v="Profesional Universitario"/>
    <s v="3835588"/>
    <s v="grecia.morales@antioquia.gov.co"/>
    <s v="Indígenas con Calidad de Vida"/>
    <s v="Fortalecimiento de la gobernabilidad, administración y jurisdicción de los pueblos indígenas"/>
    <s v="Fortalecimiento de la gobernabilidad,administración y Jurisdiccion indigena Antioquia"/>
    <n v="70051001"/>
    <s v="Apoyar Gobierno Indígena"/>
    <s v="Gobierno Indígena"/>
    <m/>
    <m/>
    <m/>
    <m/>
    <m/>
    <x v="0"/>
    <m/>
    <m/>
    <m/>
    <s v="Grecia María Morales "/>
    <s v="Tipo C:  Supervisión"/>
    <s v="Tecnica, Administrativa, Financiera."/>
  </r>
  <r>
    <x v="7"/>
    <n v="93141500"/>
    <s v="Implementación de Plan de vida en comunidad indígena  Proyecto de Mujeres Granjas"/>
    <d v="2018-05-01T00:00:00"/>
    <s v="6 meses"/>
    <s v="Régimen Especial - Artículo 95 Ley 489 de 1998"/>
    <s v="Recursos propios"/>
    <n v="29926993"/>
    <n v="29926993"/>
    <s v="NO"/>
    <s v="N/A"/>
    <s v="Grecia María Morales"/>
    <s v="Profesional Universitario"/>
    <s v="3835588"/>
    <s v="grecia.morales@antioquia.gov.co"/>
    <s v="Indígenas con Calidad de Vida"/>
    <s v="Planes de vida para comunidades indigenas del Departamento de Antioquia"/>
    <s v="Planes de vida para comunidades indigenas del Departamento de Antioquia"/>
    <n v="70053001"/>
    <s v="Proyecto de Mujeres La Granja"/>
    <s v="Planes de Vida"/>
    <m/>
    <m/>
    <m/>
    <m/>
    <m/>
    <x v="0"/>
    <m/>
    <m/>
    <s v="Se aporta CDP Agricultura"/>
    <s v="Grecia María Morales "/>
    <s v="Tipo C:  Supervisión"/>
    <s v="Tecnica, Administrativa, Financiera."/>
  </r>
  <r>
    <x v="7"/>
    <n v="93141500"/>
    <s v="Fortalecer la implementación de los planes de Ordenamiento Territorial y ambiental, por medio de acciones concertadas con las comunidades indígenas de Urabá y Occidente."/>
    <d v="2018-08-24T00:00:00"/>
    <s v="15 meses"/>
    <s v="Régimen Especial - Artículo 96 Ley 489 de 1998"/>
    <s v="Recursos propios"/>
    <n v="300000000"/>
    <n v="300000000"/>
    <s v="SI"/>
    <m/>
    <s v="Gloria María Múnera Velásquez"/>
    <s v="Profesional Universitario"/>
    <s v="3835591"/>
    <s v="gloria.munera@antioquia.gov.co"/>
    <s v="Indígenas con Calidad de Vida"/>
    <s v="Elaboración de estudios de ordenamiento territorial indigena en Antioquia"/>
    <s v="Fortalecimiento de la gobernabilidad,administración y Jurisdiccion indigena Antioquia"/>
    <n v="22005601"/>
    <s v="Realizar el ordenamiento territorial y ambiental en territorios indígenas del Uraba."/>
    <s v="Apoyo a comunidades con ordenamiento territorial"/>
    <m/>
    <m/>
    <m/>
    <m/>
    <m/>
    <x v="0"/>
    <m/>
    <m/>
    <m/>
    <s v="Gloria María Múnera Velasquez"/>
    <s v="Tipo C:  Supervisión"/>
    <s v="Tecnica, Administrativa, Financiera."/>
  </r>
  <r>
    <x v="7"/>
    <n v="93141500"/>
    <s v="Rescatar la memoria cultural "/>
    <d v="2018-08-01T00:00:00"/>
    <s v="6 meses "/>
    <s v="Régimen Especial - Artículo 96 Ley 489 de 1998"/>
    <s v="Recursos propios"/>
    <n v="50000000"/>
    <n v="50000000"/>
    <s v="NO"/>
    <s v="N/A"/>
    <s v="Ana Isabel Cruz Gaviria"/>
    <s v="Profesional Universitario"/>
    <s v="3838663"/>
    <s v="ana.cruz@antioquia.gov.co"/>
    <s v="Indígenas con Calidad de Vida"/>
    <s v="Planes de vida para comunidades indigenas del Departamento de Antioquia"/>
    <s v="Planes de vida para comunidades indigenas del Departamento de Antioquia"/>
    <n v="70053001"/>
    <s v="Estimulos artisticos para indígenas"/>
    <s v="Desarrollar un proceso que  promueva el enfoque diferencial integral y fortalezca la diversidad cultural de los territorios de los grupos poblacionales en Antioquia."/>
    <m/>
    <m/>
    <m/>
    <m/>
    <m/>
    <x v="0"/>
    <m/>
    <m/>
    <m/>
    <s v="Ana Isabel Cruz Gaviria"/>
    <s v="Tipo C:  Supervisión"/>
    <s v="Tecnica, Administrativa, Financiera."/>
  </r>
  <r>
    <x v="8"/>
    <s v="72141003 72141104 72141106"/>
    <s v="AMPLIACIÓN, RECTIFICACIÓN Y PAVIMENTACIÓN DE LA VÍA ANORÍ - EL LIMÓN EN LA SUBREGIÓN NORDESTE DEL DEPARTAMENTO DE ANTIOQUIA_x000a__x000a_Nota: El objeto figura en la planeación de la contratación de 2018 por tratarse de la vigencia futura 2018 del contrato que fue adjudicado el 18/11/2016 _x000a_"/>
    <d v="2016-09-07T00:00:00"/>
    <s v="22 meses"/>
    <s v="Otro Tipo de Contrato"/>
    <s v="Recursos propios"/>
    <n v="35957367691"/>
    <n v="35957367691"/>
    <s v="NO"/>
    <s v="N/A"/>
    <s v="Rodrigo Echeverry Ochoa"/>
    <s v="Director"/>
    <s v="3837980_x000a_3837981"/>
    <s v="rodrigo.echeverry@antioquia.gov.co_x000a_"/>
    <s v="Pavimentación de la Red Vial Secundaria (RVS)"/>
    <s v="Kilómetros de Vías de la RVS pavimentadas (31050101)"/>
    <s v="Construcción y pavimentación de vías en la Red Vial Secundaria RVS de Antioquia"/>
    <n v="182168001"/>
    <s v="Red Vial Secundaria pavimentada"/>
    <s v="Pavimentación El Limón-Anorí_x000a_"/>
    <s v="5970-LIC-20-08-2016"/>
    <s v="14703 de 23/08/2016_x000a__x000a_20511 de 11/01/2018"/>
    <d v="2016-09-07T18:52:00"/>
    <s v="S2016060093628 de 18/11/2016"/>
    <n v="4600006148"/>
    <x v="1"/>
    <s v="CONSORCIO DESARROLLO VIAL ANORI "/>
    <s v="En ejecución"/>
    <s v="Fecha de Firma del Contrato  29 de diciembre de 2016  _x000a_Fecha de Inicio de Ejecución del Contrato  23 de enero de 2017  _x000a_Plazo de Ejecución del Contrato  22 Meses  _x000a_"/>
    <s v="Jorge Mauricio Morales/Interventoría Externa_VELNEC S.A "/>
    <s v="Tipo A1: Supervisión e Interventoría Integral"/>
    <s v="Interventoría técnica, ambiental, jurídica, administrativa, contable y/o financiera"/>
  </r>
  <r>
    <x v="8"/>
    <s v="72141003 72141104 72141106"/>
    <s v="INTERVENTORÍA TÉCNICA, AMBIENTAL, ADMINISTRATIVA, FINANCIERA Y LEGAL PARA LA AMPLIACIÓN, RECTIFICACIÓN Y PAVIMENTACIÓN DE LA VÍA ANORÍ - EL LIMÓN EN LA SUBREGIÓN NORDESTE DEL DEPARTAMENTO DE ANTIOQUIA_x000a__x000a_Nota: El objeto figura en la planeación de la contratación de 2018 por tratarse de la vigencia futura 2018 del contrato que fue adjudicado el 26/12/2016 "/>
    <d v="2016-01-31T00:00:00"/>
    <s v="24 meses"/>
    <s v="Otro Tipo de Contrato"/>
    <s v="Recursos propios"/>
    <n v="3995263077"/>
    <n v="3995263077"/>
    <s v="NO"/>
    <s v="N/A"/>
    <s v="Rodrigo Echeverry Ochoa"/>
    <s v="Director"/>
    <s v="3837980 3837981"/>
    <s v="rodrigo.echeverry@antioquia.gov.co_x000a_"/>
    <s v="Pavimentación de la Red Vial Secundaria (RVS)"/>
    <s v="Kilómetros de Vías de la RVS pavimentadas (31050101)"/>
    <s v="Construcción y pavimentación de vías en la Red Vial Secundaria RVS en el Departamento de Antioquia"/>
    <n v="182168001"/>
    <s v="Red Vial Secundaria pavimentada"/>
    <s v="Pavimentación El Limón-Anorí"/>
    <s v="6052-CON-20-14-2016"/>
    <s v="14704 de 23/08/2016_x000a__x000a_20512 de 11/01/2018"/>
    <d v="2016-10-07T17:09:00"/>
    <s v="S2016060100254 de 26/12/2016"/>
    <n v="4600006158"/>
    <x v="1"/>
    <s v="VELNEC S.A "/>
    <s v="En ejecución"/>
    <s v="Fecha de Firma del Contrato  28 de diciembre de 2016  _x000a_Fecha de Inicio de Ejecución del Contrato  23 de enero de 2017  _x000a_Plazo de Ejecución del Contrato  23 Meses _x000a_"/>
    <s v="Jorge Mauricio Morales"/>
    <s v="Tipo C:  Supervisión"/>
    <s v="Supervisión técnica, ambiental, jurídica, administrativa, contable y/o financiera"/>
  </r>
  <r>
    <x v="8"/>
    <s v="72141003 72141104 72141106"/>
    <s v="MEJORAMIENTO, REHABILITACION Y MANTENIMIENTO DE LAS VÍAS DE LAS SUBREGIONES DE OCCIDENTE  Y URABÁ DEL DEPARTAMENTO DE ANTIOQUIA"/>
    <d v="2017-10-18T14:01:00"/>
    <s v="7 meses"/>
    <s v="Licitación pública"/>
    <s v="Recursos propios"/>
    <n v="5298008866"/>
    <n v="5006830256"/>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LIC-20-02-2017"/>
    <s v="20031 de 04/01/2018_x000a_20032 de 04/01/2018_x000a_20033 de 04/01/2018_x000a_20034 de 04/01/2018"/>
    <d v="2017-10-18T14:01:00"/>
    <s v="S2018060000140 de 03/01/2018"/>
    <s v="2018-OO-20-0005"/>
    <x v="1"/>
    <s v="CONSORCIO OCCIDENTE VIAL 02 (IKON GROUP SAS - 75% - RHINO INFRAESTRUCTURE SAS 25%)"/>
    <s v="En ejecución"/>
    <s v="Fecha de Firma del Contrato 30 de enero de 2018_x000a_Fecha de Inicio de Ejecución del Contrato 01 de marzo de 2018_x000a_Plazo de Ejecución del Contrato 7 Meses_x000a__x000a_En trámite RPC a 17/01/2018 del contrato 2018-OO-20-0005_x000a_RESOLUCION DE ADJUDICACION LIC 20-02-2017_x000a_17-01-2018 04:35 PM _x000a__x000a_INFORME EVALUACION LIC-20-02-2017_x000a_07-12-2017 03:58 PM_x000a_ACTA ADUDIENCIA CIERRE LIC-20-02-2017_x000a_20-11-2017 04:22 PM"/>
    <s v="Eduardo Alfonso Herrera Zambrano/CONSOCIO BRAAVOS 03 (GRUPO POSSO SAS 70% - HUGO ALFREDO POSSO PRADO 30%) "/>
    <s v="Tipo A1: Supervisión e Interventoría Integral"/>
    <s v="Interventoría técnica, ambiental, jurídica, administrativa, contable y/o financiera"/>
  </r>
  <r>
    <x v="8"/>
    <n v="81101510"/>
    <s v="INTERVENTORIA TECNICA, ADMINISTRATIVA, AMBIENTAL, FINANCIERA Y LEGAL PARA EL MEJORAMIENTO, REHABILITACION Y MANTENIMIENTO DE LAS VÍAS DE LAS SUBREGIONES DE OCCIDENTE  Y URABÁ DEL DEPARTAMENTO DE ANTIOQUIA"/>
    <d v="2017-10-31T12:24:00"/>
    <s v="8 meses"/>
    <s v="Concurso de Méritos"/>
    <s v="Recursos propios"/>
    <n v="743071007"/>
    <n v="69277482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CON-20-03-2017"/>
    <s v="20041 de 04/01/2018_x000a_20226 de 09/01/2018"/>
    <d v="2017-10-31T12:24:00"/>
    <s v="S2018060000518 de 09/01/2018"/>
    <s v="2018-SS-20-0007"/>
    <x v="1"/>
    <s v="CONSOCIO BRAAVOS 03 (GRUPO POSSO SAS 70% - HUGO ALFREDO POSSO PRADO 30%)_x000a__x000a_CONSORCIO BRAAVOS 03 INTEGRADO POR GRUPO POSSO SAS. 70% Y HUGO ALFREDO POSSO PRADO 30% representado por HUGO ALFREDO POSSO MONCADA, identificado con cédula de ciudadanía No. 88.197.628, el contrato derivado del Concurso de Méritos No. CON-20-03-2017"/>
    <s v="En ejecución"/>
    <s v="_x000a_Fecha de Firma del Contrato 05 de febrero de 2018_x000a_Fecha de Inicio de Ejecución del Contrato 01 de marzo de 2018_x000a_Plazo de Ejecución del Contrato 8 Meses_x000a__x000a__x000a__x000a_En trámite RPC a 17/01/2018 del contrato 2018-SS-20-0007_x000a__x000a_RESOLUCION DE ADJUDICACION_x000a_26-01-2018 03:46 PM_x000a__x000a_ACTA DE CIERRE Y APERTURA DE PROPUESTAS_x000a_30-11-2017 09:52 AM_x000a_Recursos de vigencias futuras EXCEPCIONALES 2018_x000a__x000a_LISTADO ASISTENCIA AUDIENCIA RIESGOS ACLARACION PLIEGOS CON-20-03-2017_x000a_16-11-2017 04:16 PM"/>
    <s v="Eduardo Alfonso Herrera Zambrano"/>
    <s v="Tipo A1: Supervisión e Interventoría Integral"/>
    <s v="Interventoría técnica, ambiental, jurídica, administrativa, contable y/o financiera"/>
  </r>
  <r>
    <x v="8"/>
    <s v="72141003 72141104 72141106"/>
    <s v="MEJORAMIENTO, REHABILITACION Y MANTENIMIENTO DE LAS VÍAS DE LAS SUBREGIONES NORDESTE Y MAGDALENA MEDIO DEL DEPARTAMENTO DE ANTIOQUIA"/>
    <d v="2017-10-18T11:44:00"/>
    <s v="7 meses"/>
    <s v="Licitación pública"/>
    <s v="Recursos propios"/>
    <n v="5619296375"/>
    <n v="5321334795"/>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LIC-20-03-2017"/>
    <s v="20023 de 04/01/2018_x000a_20026 de 04/01/2018_x000a_20027 de 04/01/2018_x000a_20028 de 04/01/2018"/>
    <d v="2017-10-18T11:44:00"/>
    <s v="S2017060178918 de 28/12/2017"/>
    <s v="2018-OO-20-0006"/>
    <x v="1"/>
    <s v="INGENIERIA Y VIAS S.A.S - INGEVIAS SAS_x000a__x000a_INGEVIAS SAS;  NIT 8000298992 ; NOMBRE REPRESENTANTE LEGAL: JUAN SEBASTIAN RIVERA PALACIO"/>
    <s v="En ejecución"/>
    <s v="_x000a_Fecha de Firma del Contrato 30 de enero de 2018_x000a_Fecha de Inicio de Ejecución del Contrato 01 de marzo de 2018_x000a_Plazo de Ejecución del Contrato 7 Meses_x000a__x000a__x000a_En trámite RPC a 17/01/2017 del contrato 2018-OO-20-0006_x000a__x000a_INFORME DE EVALUACION LIC-20-03-2017_x000a_07-12-2017 03:52 PM_x000a_ACTA DE CIERRE Y APERTURA DE PROPUESTAS LIC 20-03_x000a_20-11-2017 04:29 PM"/>
    <s v="María del Rosario Palacio Sánchez/ CONSORCIO BRAAVOS 04 (GRUPO POSSO SAS 70% - HUGO ALFREDO POSSO PRADO30%) "/>
    <s v="Tipo A1: Supervisión e Interventoría Integral"/>
    <s v="Interventoría técnica, ambiental, jurídica, administrativa, contable y/o financiera"/>
  </r>
  <r>
    <x v="8"/>
    <n v="81101510"/>
    <s v="INTERVENTORÍA TÉCNICA, ADMINISTRATIVA, AMBIENTAL, FINANCIERA Y LEGAL PARA EL MEJORAMIENTO, REHABILITACION Y MANTENIMIENTO DE LAS VÍAS DE LAS SUBREGIONES NORDESTE Y MAGDALENA MEDIO DEL DEPARTAMENTO DE ANTIOQUIA"/>
    <d v="2017-10-31T14:42:00"/>
    <s v="8 meses"/>
    <s v="Concurso de Méritos"/>
    <s v="Recursos propios"/>
    <n v="795675640"/>
    <n v="752605954"/>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CON-20-04-2017"/>
    <s v="20040 de 04/01/2018"/>
    <d v="2017-10-31T14:42:00"/>
    <s v="S2018060000829 de 11/01/2018"/>
    <s v="2018-SS-20-0008"/>
    <x v="1"/>
    <s v=" CONSORCIO BRAAVOS 04 NIT 9011452480 (GRUPO POSSO SAS, NIT 800007208-9 70% - HUGO ALFREDO POSSO PRADO C.C. 4610382 30%); _x000a__x000a_NOMBRE REPRESENTANTE LEGAL: HUGO ALFREDO POSSO MONCADA"/>
    <s v="En ejecución"/>
    <s v="Fecha de Firma del Contrato 29 de enero de 2018_x000a_Fecha de Inicio de Ejecución del Contrato 29 de enero de 2018_x000a_Plazo de Ejecución del Contrato 8 Meses_x000a__x000a_En trámite RPC a 17/01/2017 del contrato 2018-SS-20-0008_x000a__x000a_ACTA CIERRE Y APERTURA_x000a_30-11-2017 04:27 PM_x000a_Recursos de vigencias futuras EXCEPCIONALES 2018_x000a__x000a_ACTA AUDIENCIA RIESGOS Y LISTADO_x000a_15-11-2017 05:13 PM"/>
    <s v="Gladys Estella Hernandez S. "/>
    <s v="Tipo A1: Supervisión e Interventoría Integral"/>
    <s v="Interventoría técnica, ambiental, jurídica, administrativa, contable y/o financiera"/>
  </r>
  <r>
    <x v="8"/>
    <s v="72141003 72141104 72141106"/>
    <s v="MEJORAMIENTO, REHABILITACION Y MANTENIMIENTO DE LAS VÍAS DE LA SUBREGION DEL SUROESTE DEL DEPARTAMENTO DE ANTIOQUIA_x000a_"/>
    <d v="2017-10-18T15:19:00"/>
    <s v="7 meses"/>
    <s v="Licitación pública"/>
    <s v="Recursos propios"/>
    <n v="5770933963"/>
    <n v="5459166391"/>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LIC-20-05-2017"/>
    <s v="20014 de 04/01/2018_x000a_20015 de 04/01/2018_x000a_20016 de 04/01/2018_x000a_20018 de 04/01/2018"/>
    <d v="2017-10-18T15:19:00"/>
    <s v="S2017060179120 de 29/12/2017"/>
    <s v="2018-OO-20-0001"/>
    <x v="1"/>
    <s v="EXPLANAN S.A.; NIT 8909105915 _x000a__x000a_NOMBRE REPRESENTANTE LEGAL: DAVID ARISTIZABAL ZULUAGA"/>
    <s v="Celebrado sin iniciar"/>
    <s v="Fecha de Firma del Contrato 30 de enero de 2018_x000a_Fecha de Inicio de Ejecución del Contrato 30 de enero de 2018_x000a_Plazo de Ejecución del Contrato 7 Meses_x000a__x000a_En trámite RPC a 17/01/2018 del contrato 2018-OO-20-0001_x000a__x000a_INFORME DE EVALUACION_x000a_07-12-2017 06:05 PM_x000a_ACTA DE CIERRE Y APERTURA DE PROPUESTAS LIC 20-05-2017_x000a_21-11-2017 05:28 PM"/>
    <s v="Gloria Patricia Gómez Grisales/CONSORCIO DM O6 (DIEGO FONSECA CHAVEZ SAS 50% MEDINA Y RIVERA INGENIERO ASOCIADOS SAS 50%)"/>
    <s v="Tipo A1: Supervisión e Interventoría Integral"/>
    <s v="Interventoría técnica, ambiental, jurídica, administrativa, contable y/o financiera"/>
  </r>
  <r>
    <x v="8"/>
    <n v="81101510"/>
    <s v="INTERVENTORÍA TÉCNICA, ADMINISTRATIVA, AMBIENTAL, FINANCIERA Y LEGAL PARA EL MEJORAMIENTO, REHABILITACION Y MANTENIMIENTO DE LAS VÍAS DE LA SUBREGION DEL SUROESTE DEL DEPARTAMENTO DE ANTIOQUIA."/>
    <d v="2017-10-31T13:32:00"/>
    <s v="8 meses"/>
    <s v="Concurso de Méritos"/>
    <s v="Recursos propios"/>
    <n v="797700825"/>
    <n v="76673604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CON-20-06-2017"/>
    <s v="20039 de 04/01/2018"/>
    <d v="2017-10-31T13:32:00"/>
    <s v="S2018060000520 de 09/01/2018"/>
    <s v="2018-SS-20-0003"/>
    <x v="1"/>
    <s v="CONSORCIO DM O6 (DIEGO FONSECA CHAVEZ SAS 50% MEDINA Y RIVERA INGENIERO ASOCIADOS SAS 50%)"/>
    <s v="Celebrado sin iniciar"/>
    <s v="_x000a_Fecha de Firma del Contrato 30 de enero de 2018_x000a_Fecha de Inicio de Ejecución del Contrato 30 de enero de 2018_x000a_Plazo de Ejecución del Contrato 8 Meses_x000a__x000a_En trámite RPC a 17/01/2018 del contrato 2018-SS-20-0003_x000a__x000a_ACTA DE CIERRE Y APERTURA DE PROPUESTAS CON 20-06-2017_x000a_30-11-2017 11:50 AM_x000a_Recursos de vigencias futuras EXCEPCIONALES 2018_x000a__x000a_LISTADO DE ASISTENCIA AUDIENCIA RIESGOS CON-20-06-2017_x000a_15-11-2017 05:16 PM"/>
    <s v="Gloria Patricia Gómez Grisales"/>
    <s v="Tipo A1: Supervisión e Interventoría Integral"/>
    <s v="Interventoría técnica, ambiental, jurídica, administrativa, contable y/o financiera"/>
  </r>
  <r>
    <x v="8"/>
    <s v="72141003 72141104 72141106"/>
    <s v="MEJORAMIENTO, REHABILITACIÓN Y MANTENIMIENTO  DE LAS VÍAS DE LA SUBREGION DE ORIENTE DEL DEPARTAMENTO DE ANTIOQUIA"/>
    <d v="2017-10-18T14:33:00"/>
    <s v="7 meses"/>
    <s v="Licitación pública"/>
    <s v="Recursos propios"/>
    <n v="4687748877"/>
    <n v="4436506576"/>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LIC-20-06-2017"/>
    <s v="20008 de 04/01/2018_x000a_20009 de 04/01/2018_x000a_20010 de 04/01/2018_x000a_20011 de 04/01/2018"/>
    <d v="2017-10-18T14:33:00"/>
    <s v="S2017060179103 de 29/12/2017"/>
    <s v="2018-OO-20-0004"/>
    <x v="1"/>
    <s v="INGENIERIA Y VIAS S.A.S - INGEVIAS SAS, NIT 8000298992_x000a__x000a_NOMBRE REPRESENTANTE LEGAL: JUAN SEBASTIAN RIVERA PALACIO"/>
    <s v="En ejecución"/>
    <s v="_x000a_Fecha de Firma del Contrato 30 de enero de 2018_x000a_Fecha de Inicio de Ejecución del Contrato 01 de marzo de 2018_x000a_Plazo de Ejecución del Contrato 7 Meses_x000a__x000a__x000a_En trámite RPC a 17/01/2017 del contrato 2018-OO-20-0004_x000a__x000a_INFORME DE EVALUACION_x000a_07-12-2017 06:13 PM_x000a_ACTA DE CIERRE CON ANEXOS_x000a_23-11-2017 01:30 PM_x000a_RESPUESTA A OBSERVACION EXTEMPORANEA No 2_x000a_17-11-2017 06:16 PM_x000a_RESPUESTA A OBSERVACION EXTEMPORANEA AL PLIEGO_x000a_15-11-2017 02:35 PM"/>
    <s v="Andrés Mauricio Rodríguez Collazos/ONSORCIO VFR (VICTOR GUILLERMO RODRIGUEZ RAMIREZ 50%, FLAVIO RICARDO JIMENEZ MEJIA 25% Y B&amp;H INGENIERIA LTDA BRYAN &amp; HODGSON INGENIERIA LIMITADA 25%) "/>
    <s v="Tipo A1: Supervisión e Interventoría Integral"/>
    <s v="Interventoría técnica, ambiental, jurídica, administrativa, contable y/o financiera"/>
  </r>
  <r>
    <x v="8"/>
    <n v="81101510"/>
    <s v="INTERVENTORÍA TÉCNICA, ADMINISTRATIVA, AMBIENTAL, FINANCIERA Y LEGAL PARA EL MEJORAMIENTO, REHABILITACIÓN Y MANTENIMIENTO  DE LAS VÍAS DE LA SUBREGION DE ORIENTE DEL DEPARTAMENTO DE ANTIOQUIA"/>
    <d v="2017-10-31T14:04:00"/>
    <s v="8 meses"/>
    <s v="Concurso de Méritos"/>
    <s v="Recursos propios"/>
    <n v="797377950"/>
    <n v="742362422"/>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CON-20-07-2017"/>
    <s v="20038 de 04/01/2017"/>
    <d v="2017-10-31T14:04:00"/>
    <s v="S2018060000519 de 09/01/2018"/>
    <s v="2018-SS-20-0004"/>
    <x v="1"/>
    <s v="CONSORCIO VFR; NIT 9011449974 (VICTOR GUILLERMO RODRIGUEZ RAMIREZ 50%, FLAVIO RICARDO JIMENEZ MEJIA 25% Y B&amp;H INGENIERIA LTDA BRYAN &amp; HODGSON INGENIERIA LIMITADA 25%)_x000a__x000a_NOMBRE REPRESENTANTE LEGAL: VICTOR GUILLERMO RODRIGUEZ  "/>
    <s v="En ejecución"/>
    <s v="_x000a_Fecha de Firma del Contrato 01 de febrero de 2018_x000a_Fecha de Inicio de Ejecución del Contrato 01 de marzo de 2018_x000a_Plazo de Ejecución del Contrato 8 Meses_x000a__x000a__x000a__x000a_En trámite RPC a 17/01/2018 del contrato 2018-SS-20-0004_x000a__x000a_ACTA AUDIENCIA CIERRE CON-20-07-2017_x000a_30-11-2017 05:22 PM_x000a_Recursos de vigencias futuras EXCEPCIONALES 2018_x000a__x000a_ACTA AUDIENCIA DE RIESGOS Y ACLARACION DE PLIEGOS CON-20-07-2017_x000a_16-11-2017 04:46 PM"/>
    <s v="Andrés Mauricio Rodríguez Collazos"/>
    <s v="Tipo A1: Supervisión e Interventoría Integral"/>
    <s v="Interventoría técnica, ambiental, jurídica, administrativa, contable y/o financiera"/>
  </r>
  <r>
    <x v="8"/>
    <s v="72141003 72141104 72141106"/>
    <s v="MEJORAMIENTO, REHABILITACION Y MANTENIMIENTO DE LAS VIAS DE LAS SUBREGIONES NORTE Y BAJO CAUCA DEL DEPARTAMENTO DE ANTIOQUIA, SE EXCLUYEN LAS VÍAS DE INFLUENCIA DEL PEAJE DE PAJARITO EN LA SUBREGIÓN NORTE."/>
    <d v="2017-10-18T12:29:00"/>
    <s v="7 meses"/>
    <s v="Licitación pública"/>
    <s v="Recursos propios"/>
    <n v="5016364832"/>
    <n v="4744292572"/>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LIC-20-07-2017"/>
    <s v="19997 de 04/01/2018_x000a_20000 de 04/01/2018_x000a_20003 de 04/01/2018_x000a_20006 de 04/01/2018"/>
    <d v="2017-10-18T12:29:00"/>
    <s v="S2018060000097 de 02/01/2018"/>
    <s v="2018-OO-20-0002"/>
    <x v="1"/>
    <s v="EXPLANACIONES DEL SUR S.A., con NIT 890921363-1_x000a__x000a_NOMBRE REPRESENTANTE LEGAL: JAVIER URREGO HERRERA"/>
    <s v="En ejecución"/>
    <s v="_x000a_Fecha de Firma del Contrato 30 de enero de 2018_x000a_Fecha de Inicio de Ejecución del Contrato 03 de abril de 2018_x000a_Plazo de Ejecución del Contrato 7 Meses_x000a__x000a_En trámite RPC a 17/01/2018 del contrato 2018-OO-20-0002 _x000a__x000a_INFORME EVALUACION LIC-20-07-2017_x000a_ 07-12-2017 04:07 PM_x000a_ACTA DE CIERRE Y APERTURA PROPUESTAS_x000a_23-11-2017 01:28 PM_x000a_RESPUESTA A OBSERVACION EXTEMPORANEA No 2_x000a_17-11-2017 06:17 PM_x000a_RESPUESTA A OBSERVACION EXTEMPORANEA AL PLIEGO_x000a_15-11-2017 02:38 PM"/>
    <s v="Sandra Lucia Orozco Salazar/CONSORCIO INTEC BAJO CAUCA (Ingeniería y Consultoría INGECON S.A.S con un 50% y ESTUTEC S.A.S con un 50%)"/>
    <s v="Tipo A1: Supervisión e Interventoría Integral"/>
    <s v="Interventoría técnica, ambiental, jurídica, administrativa, contable y/o financiera"/>
  </r>
  <r>
    <x v="8"/>
    <n v="81101510"/>
    <s v="INTERVENTORÍA TÉCNICA, ADMINISTRATIVA, AMBIENTAL FINANCIERA Y LEGAL PARA El MEJORAMIENTO, REHABILITACION Y MANTENIMIENTO DE LAS VIAS DE LAS SUBREGIONES NORTE Y BAJO CAUCA DEL DEPARTAMENTO DE ANTIOQUIA, SE EXCLUYEN LAS VÍAS DE INFLUENCIA DEL PEAJE DE PAJARITO EN LA SUBREGIÓN NORTE."/>
    <d v="2017-10-31T12:12:00"/>
    <s v="8 meses"/>
    <s v="Concurso de Méritos"/>
    <s v="Recursos propios"/>
    <n v="804939522"/>
    <n v="7653604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CON-20-08-2017"/>
    <s v="20035 de 04/01/2017"/>
    <d v="2017-10-31T12:12:00"/>
    <s v="S2018060000830 de 11/01/2018"/>
    <s v="2018-SS-20-0005"/>
    <x v="1"/>
    <s v="CONSORCIO INTEC BAJO CAUCA (Ingeniería y Consultoría INGECON S.A.S con un 50% y ESTUTEC S.A.S con un 50%)"/>
    <s v="En ejecución"/>
    <s v="_x000a_Fecha de Firma del Contrato 30 de enero de 2018_x000a_Fecha de Inicio de Ejecución del Contrato 03 de abril de 2018_x000a_Plazo de Ejecución del Contrato 8 Meses_x000a__x000a__x000a_En trámite RPC a 17/01/2018 del contrato  2018-SS-20-0005_x000a__x000a_ACTA DE CIERRE CON-20-08-2017_x000a_30-11-2017 05:48 PM_x000a_Recursos de vigencias futuras EXCEPCIONALES 2018_x000a__x000a_ACTA DE AUDIENCIA RIESGOS Y ACLARACION PLIEGO_x000a_15-11-2017 05:06 PM"/>
    <s v="Jaime Arturo Ospina Giraldo"/>
    <s v="Tipo A1: Supervisión e Interventoría Integral"/>
    <s v="Interventoría técnica, ambiental, jurídica, administrativa, contable y/o financiera"/>
  </r>
  <r>
    <x v="8"/>
    <s v="72141003 72141104 72141106 81101510"/>
    <s v="MEJORAMIENTO, REHABILITACION Y MANTENIMIENTO DE LAS VIAS DE LAS SUBREGIONES DEL DEPARTAMENTO DE ANTIOQUIA_x000a__x000a_Nota: Recursos disponibles para invertir en el  proyecto para el Mantenimiento y Mejoramiento de la RVS en Antioquia"/>
    <d v="2018-01-31T00:00:00"/>
    <s v="11 meses"/>
    <s v="Otro Tipo de Contrato"/>
    <s v="Recursos propios"/>
    <n v="746386982"/>
    <n v="746386982"/>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m/>
    <m/>
    <m/>
    <m/>
    <m/>
    <x v="0"/>
    <m/>
    <m/>
    <m/>
    <s v="Edir Amparo Graciano Gómez"/>
    <s v="Tipo A1: Supervisión e Interventoría Integral"/>
    <s v="Interventoría técnica, ambiental, jurídica, administrativa, contable y/o financiera"/>
  </r>
  <r>
    <x v="8"/>
    <s v="72141003 72141104 72141106"/>
    <s v="MEJORAMIENTO, REHABILITACIÓN Y MANTENIMIENTO DE LAS VÍAS  DE INFLUENCIA DEL PEAJE DE PAJARITO DE LA SUBREGIÓN NORTE DEL DEPARTAMENTO DE ANTIOQUIA_x000a_"/>
    <d v="2017-10-18T14:52:00"/>
    <s v="7 meses"/>
    <s v="Licitación pública"/>
    <s v="Recursos propios"/>
    <n v="5365111637"/>
    <n v="5082441357"/>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Rehabilitación y mantenimiento de vías específicas con recursos del peaje Pajarito en la subregión Norte del departamento de Antioquia"/>
    <n v="183002001"/>
    <s v="Red vial secundaria rehabilitada y mantenida"/>
    <s v="Obra mantenimiento rutinario_x000a_Interventoría mantenimiento rutinario_x000a_Obra intervención puntos críticos_x000a_Interventoría  puntos críticos"/>
    <s v="LIC-20-04-2017"/>
    <s v="19987 de 03/01/2018"/>
    <d v="2017-10-18T14:52:00"/>
    <s v="S2018060000141 de 03/01/2018"/>
    <s v="2018-OO-20-0003"/>
    <x v="1"/>
    <s v="EXPLANAN S.A. ; NIT 8909105915_x000a__x000a_NOMBRE REPRESENTANTE LEGAL: DAVID ARISTIZABAL ZULUAGA"/>
    <s v="Celebrado sin iniciar"/>
    <s v="Fecha de Firma del Contrato 30 de enero de 2018_x000a_Fecha de Inicio de Ejecución del Contrato 30 de enero de 2018_x000a_Plazo de Ejecución del Contrato 7 Meses_x000a__x000a_En trámite RPC a 17/01/2018 del contrato 2018-OO-20-0003_x000a__x000a_INFORME DE EVALUACION_x000a_07-12-2017 05:28 PM_x000a_ACTA DE CIERRE Y APERTURA DE PROPUESTAS LISTADO DE ASISTENCIA HORA LEGAL ACTA DE RECIBO_x000a_21-11-2017 03:43 PM"/>
    <s v="Hernan Giraldo Atheortua/HACE INGENIEROS S.A.S."/>
    <s v="Tipo A1: Supervisión e Interventoría Integral"/>
    <s v="Interventoría técnica, ambiental, jurídica, administrativa, contable y/o financiera"/>
  </r>
  <r>
    <x v="8"/>
    <n v="81101510"/>
    <s v="INTERVENTORÍA TÉCNICA, ADMINISTRATIVA, AMBIENTAL, FINANCIERA Y LEGAL PARA EL MEJORAMIENTO, REHABILITACIÓN Y MANTENIMIENTO DE LAS VÍAS  DE INFLUENCIA DEL PEAJE DE PAJARITO DE LA SUBREGIÓN NORTE DEL DEPARTAMENTO DE ANTIOQUIA_x000a_"/>
    <d v="2017-10-31T12:58:00"/>
    <s v="8 meses"/>
    <s v="Concurso de Méritos"/>
    <s v="Recursos propios"/>
    <n v="667887548"/>
    <n v="634460114"/>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Rehabilitación y mantenimiento de vías específicas con recursos del peaje Pajarito en la subregión Norte del departamento de Antioquia"/>
    <n v="183002001"/>
    <s v="Red vial secundaria rehabilitada y mantenida"/>
    <s v="Obra mantenimiento rutinario_x000a_Interventoría mantenimiento rutinario_x000a_Obra intervención puntos críticos_x000a_Interventoría  puntos críticos"/>
    <s v="CON-20-05-2017"/>
    <s v="19988 de 03/01/2018"/>
    <d v="2017-10-31T12:58:00"/>
    <s v="S2018060000828 de 11/01/2018"/>
    <s v="2018-SS-20-0006"/>
    <x v="1"/>
    <s v="HACE INGENIEROS S.A.S.; NIT 8001297891_x000a__x000a_NOMBRE REPRESENTANTE LEGAL: ANTONIO ESTEBAN SANCHEZ"/>
    <s v="Celebrado sin iniciar"/>
    <s v="Fecha de Firma del Contrato 29 de enero de 2018_x000a_Fecha de Inicio de Ejecución del Contrato 29 de enero de 2018_x000a_Plazo de Ejecución del Contrato 8 Meses_x000a__x000a_En trámite RPC a 17/01/2018 del contrato 2018-SS-20-0006_x000a__x000a_ACTA DE CIERRE Y APERTURA DE PROPUESTA_x000a_30-11-2017 03:51 PM_x000a_Recursos de vigencias futuras EXCEPCIONALES 2018_x000a__x000a_ACTA DE AUDIENCIA PARA PACTAR RIESGOS Y ACLARAR PLIEGOS_x000a_15-11-2017 05:01 PM"/>
    <s v="Hernan Giraldo Atheortua"/>
    <s v="Tipo A1: Supervisión e Interventoría Integral"/>
    <s v="Interventoría técnica, ambiental, jurídica, administrativa, contable y/o financiera"/>
  </r>
  <r>
    <x v="8"/>
    <s v="72141003 72141104 72141106"/>
    <s v="MEJORAMIENTO, REHABILITACIÓN Y MANTENIMIENTO DE LAS VÍAS  DE INFLUENCIA DEL PEAJE DE PAJARITO DE LA SUBREGIÓN NORTE DEL DEPARTAMENTO DE ANTIOQUIA."/>
    <d v="2018-01-31T00:00:00"/>
    <s v="11 meses"/>
    <s v="Otro Tipo de Contrato"/>
    <s v="Recursos propios"/>
    <n v="144469830"/>
    <n v="460567544"/>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Rehabilitación y mantenimiento de vías específicas con recursos del peaje Pajarito en la subregión Norte del departamento de Antioquia"/>
    <n v="183002001"/>
    <s v="Red vial secundaria rehabilitada y mantenida"/>
    <s v="Obra mantenimiento rutinario_x000a_Interventoría mantenimiento rutinario_x000a_Obra intervención puntos críticos_x000a_Interventoría  puntos críticos"/>
    <m/>
    <m/>
    <m/>
    <m/>
    <m/>
    <x v="0"/>
    <m/>
    <m/>
    <m/>
    <s v="Edir Amparo Graciano Gómez"/>
    <s v="Tipo A1: Supervisión e Interventoría Integral"/>
    <s v="Interventoría técnica, ambiental, jurídica, administrativa, contable y/o financiera"/>
  </r>
  <r>
    <x v="8"/>
    <s v="81101510_x000a_"/>
    <s v="ESTUDIOS Y DISEÑOS TÉCNICOS PARA EL MEJORAMIENTO, REHABILITACION Y/O PAVIMENTACION DEL TRAMO DE VIA COLORADO-NECHI (CODIGO DE VIA 25AN18) EN LA SUBREGION BAJO CAUCA DEL DEPARTAMENTO DE ANTIOQUIA"/>
    <d v="2017-10-24T15:00:00"/>
    <s v="3 meses"/>
    <s v="Concurso de Méritos"/>
    <s v="Recursos propios"/>
    <n v="377400000"/>
    <n v="377400000"/>
    <s v="NO"/>
    <s v="N/A"/>
    <s v="Rodrigo Echeverry Ochoa"/>
    <s v="Director"/>
    <s v="3837980 3837981"/>
    <s v="rodrigo.echeverry@antioquia.gov.co_x000a_"/>
    <s v="Estudios y seguimientos para la planeación y desarrollo de la Infraestructura de transporte"/>
    <s v="Estudios de infraestructura elaborados (31050212)_x000a__x000a_310502000"/>
    <s v="Estudios de infraestructura en la Red Vial Secundaria"/>
    <n v="180038001"/>
    <s v="Estudios y diseños realizados"/>
    <s v="Estudios y diseños técnicos"/>
    <n v="7705"/>
    <s v="20692 de 16/01/2018_x000a__x000a_18958 de 26/09/2017_x000a_21197 de 05/03/2018"/>
    <d v="2017-10-24T15:00:00"/>
    <s v="S2017060178050 de 21/12/2017"/>
    <m/>
    <x v="4"/>
    <s v="Adjudicar al proponente ESTRUCTURAS, INTERVENTORÍAS Y PROYECTOS S.A.S.., representado por Jaider Eugenio Sepúlveda García, mayor de edad, identificado con la Cedula de Ciudadanía N° 71.661.365, el Contrato derivado del concurso de méritos 7705"/>
    <s v="En etapa precontractual"/>
    <s v="A 27/12/2017 en trámite RPC del contrato 4600007991 _x000a_Estado del Proceso Adjudicado_x000a_RESOLUCIÓN ADJUDICACIÓN 7705 22-12-2017 12:28 PM_x000a__x000a_INFORME DE EVALUACION 7705_x000a_24-11-2017 04:52 PM_x000a__x000a_SOLICITUD DE SUBSANACIONES Y ACLARACIONES_x000a_21-11-2017 05:13 PM_x000a__x000a_ACTA DE CIERRE 7705 CON ANEXOS_x000a_15-11-2017 02:55 PM"/>
    <s v="Oscar Ivan Osorio Pelaez"/>
    <s v="Tipo A2: Supervisión e Interventoría Técnica"/>
    <s v="Supervisión técnica, ambiental, jurídica, administrativa, contable y/o financiera"/>
  </r>
  <r>
    <x v="8"/>
    <s v="81101510_x000a_"/>
    <s v="INTERVENTORIA TECNICA, ADMINISTRATIVA, AMBIENTAL, FINANCIERA Y LEGAL PARA LOS ESTUDIOS Y DISEÑOS PARA EL MEJORAMIENTO, REHABILITACION Y/O PAVIMENTACION DEL TRAMO DE VIA COLORADO-NECHI (CODIGO DE VIA 25AN18) EN LA SUBREGION BAJO CAUCA DEL DEPARTAMENTO DE ANTIOQUIA"/>
    <d v="2017-11-20T11:22:00"/>
    <s v="3.5 meses"/>
    <s v="Mínima Cuantía"/>
    <s v="Recursos propios"/>
    <n v="47600000"/>
    <n v="47600000"/>
    <s v="NO"/>
    <s v="N/A"/>
    <s v="Rodrigo Echeverry Ochoa"/>
    <s v="Director"/>
    <s v="3837980 3837981"/>
    <s v="rodrigo.echeverry@antioquia.gov.co_x000a_"/>
    <s v="Estudios y seguimientos para la planeación y desarrollo de la Infraestructura de transporte"/>
    <s v="Estudios de infraestructura elaborados (31050212)_x000a__x000a_310502000"/>
    <s v="Estudios de infraestructura en la red vial secundaria"/>
    <n v="180038001"/>
    <s v="Estudios y diseños realizados"/>
    <s v="Estudios y diseños técnicos"/>
    <n v="7968"/>
    <s v="18959 de 26/09/2017 "/>
    <d v="2017-11-20T11:22:00"/>
    <s v="S2017060111364 de 28/11/2017 "/>
    <m/>
    <x v="4"/>
    <m/>
    <s v="Desierto"/>
    <s v="Estado del Proceso  Terminado Anormalmente después de Convocado_x000a_Motivo de Terminación Anormal Después de Convocado:  NO SE PRESENTARON OFERENTES_x000a_28-11-2017 05:28 PM"/>
    <s v="Oscar Ivan Osorio Pelaez"/>
    <s v="Tipo B2: Supervisión Colegiada"/>
    <s v="Supervisión técnica, ambiental, jurídica, administrativa, contable y/o financiera"/>
  </r>
  <r>
    <x v="8"/>
    <n v="22101600"/>
    <s v="PRESTAR EL SERVICIO DE ADMINISTRACIÓN Y OPERACIÓN DE MAQUINARIA PARA EL DEPARTAMENTO DE ANTIOQUIA"/>
    <d v="2017-11-07T17:27:00"/>
    <s v="11,5 meses"/>
    <s v="Contratación Directa - Contratos Interadministrativos"/>
    <s v="Recursos propios"/>
    <n v="4600000000"/>
    <n v="4600000000"/>
    <s v="NO"/>
    <s v="N/A"/>
    <s v="Rodrigo Echeverry Ochoa"/>
    <s v="Director"/>
    <s v="3837980 3837981"/>
    <s v="rodrigo.echeverry@antioquia.gov.co_x000a_"/>
    <s v="Mantenimiento, mejoramiento y/o rehabilitación de la RVS"/>
    <s v="km de vías de la RVS mantenidas, mejoradas y/o rehabilitadas en afirmado (31050305),_x000a__x000a_ _x000a_km de vías de la RVS mantenidas, mejoradas y/o rehabilitadas en pavimento (31050306)."/>
    <s v="Conservación de la transitabilidad en vías en el Departamento"/>
    <n v="180030001"/>
    <s v="Vías atendidas o mantenidas"/>
    <s v="Kit maquinaria restaurar transitabilidad,_x000a_Fortalecimiento Institucional"/>
    <s v="CD-20-02-2017"/>
    <s v="19989 de 03/01/2018"/>
    <d v="2017-11-07T17:27:00"/>
    <s v="S2017060108506 de 08/1/2017"/>
    <s v="2017-SS-20-0003"/>
    <x v="1"/>
    <s v="RENTING DE ANTIOQUIA S.A.S"/>
    <s v="En ejecución"/>
    <s v="Fecha de Firma del Contrato 10 de noviembre de 2017_x000a_Fecha de Inicio de Ejecución del Contrato 02 de enero de 2018_x000a_Plazo de Ejecución del Contrato 345 Dí­as_x000a__x000a_Recursos de vigencias futuras EXCEPCIONALES 2018"/>
    <s v="Henry Alzate Aguirre"/>
    <s v="Tipo C:  Supervisión"/>
    <s v="Supervisión técnica, ambiental, jurídica, administrativa, contable y/o financiera"/>
  </r>
  <r>
    <x v="8"/>
    <s v="95121634; 72141108; 72141103_x000a_"/>
    <s v="CONSTRUCCIÓN DEL PROYECTO TÚNEL DEL TOYO Y SUS VÍAS DE ACCESO EN SUS FASES DE PRECONSTRUCCIÓN, CONSTRUCCIÓN, OPERACIÓN Y MANTENIMIENTO _x000a__x000a_Nota: El objeto se registra en la planeación de la contratación de 2018 por tratarse de la vigencia futura 2018 de los contratos del proyecto adjudicados en diciembre de 2015"/>
    <d v="2015-06-01T16:16:00"/>
    <s v="12 meses"/>
    <s v="Otro Tipo de Contrato"/>
    <s v="Recursos del crédito"/>
    <n v="0"/>
    <n v="0"/>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001"/>
    <s v="Red vial concesionada construída"/>
    <s v="Construcción Túnel del Toyo,_x000a_Fortalecimiento Institucional."/>
    <s v="4396-LIC-20-18-2015"/>
    <s v="9722 de 06/03/2015"/>
    <d v="2015-06-01T16:16:00"/>
    <s v="201500300434 14/10/2015"/>
    <n v="4600004806"/>
    <x v="1"/>
    <s v="CONSORCIO ANTIOQUIA AL MAR "/>
    <s v="En ejecución"/>
    <s v="Fecha de Firma del Contrato  11 de diciembre de 2015  _x000a_Fecha de Inicio de Ejecución del Contrato  24 de diciembre de 2015  _x000a_Plazo de Ejecución del Contrato  120 Meses  _x000a_"/>
    <s v="CONSORCIO INTEGRAL TÚNEL EL TOYO integrado por INTEGRAL INGENIERÍA DE SUPERVISIÓN S.A.S 49% e INTEGRAL DISEÑOS E INTERVENTORÍA S.A.S. 51%./Luis Eduardo Tobón Cardona"/>
    <s v="Tipo A1: Supervisión e Interventoría Integral"/>
    <s v="Interventoría técnica, ambiental, jurídica, administrativa, contable y/o financiera"/>
  </r>
  <r>
    <x v="8"/>
    <s v="95121634; 72141108; 72141103_x000a_"/>
    <s v="CONSTRUCCIÓN DEL PROYECTO TÚNEL DEL TOYO Y SUS VÍAS DE ACCESO EN SUS FASES DE PRECONSTRUCCIÓN, CONSTRUCCIÓN, OPERACIÓN Y MANTENIMIENTO _x000a__x000a_Nota: El objeto se registra en la planeación de la contratación de 2018 por tratarse de la INDEXACION de las VF, de los contratos del proyecto adjudicados en diciembre de 2015"/>
    <d v="2015-06-01T16:16:00"/>
    <s v="12 meses"/>
    <s v="Otro Tipo de Contrato"/>
    <s v="Recursos propios"/>
    <n v="22319442051"/>
    <n v="22319442051"/>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001"/>
    <s v="Red vial concesionada construída"/>
    <s v="Construcción Túnel del Toyo,_x000a_Fortalecimiento Institucional."/>
    <s v="4396-LIC-20-18-2015"/>
    <s v="9722 de 06/03/2015"/>
    <d v="2015-06-01T16:16:00"/>
    <s v="201500300434 14/10/2015"/>
    <n v="4600004806"/>
    <x v="1"/>
    <s v="CONSORCIO ANTIOQUIA AL MAR "/>
    <s v="En ejecución"/>
    <s v="Fecha de Firma del Contrato  11 de diciembre de 2015  _x000a_Fecha de Inicio de Ejecución del Contrato  24 de diciembre de 2015  _x000a_Plazo de Ejecución del Contrato  120 Meses  _x000a_"/>
    <s v="CONSORCIO INTEGRAL TÚNEL EL TOYO integrado por INTEGRAL INGENIERÍA DE SUPERVISIÓN S.A.S 49% e INTEGRAL DISEÑOS E INTERVENTORÍA S.A.S. 51%./Luis Eduardo Tobón Cardona"/>
    <s v="Tipo A1: Supervisión e Interventoría Integral"/>
    <s v="Interventoría técnica, ambiental, jurídica, administrativa, contable y/o financiera"/>
  </r>
  <r>
    <x v="8"/>
    <s v="95121634; 72141108; 72141103_x000a_"/>
    <s v="Actualización vigencia futura 6000001756 Contrucción del Proyecto Túnel del Toyo y sus Vías de Acceso en sus fases de Preconstrucción, Construcción, Operación y Mantenimiento_x000a_"/>
    <d v="2018-02-15T00:00:00"/>
    <s v="12 meses"/>
    <s v="Otro Tipo de Contrato"/>
    <s v="Recursos del crédito"/>
    <n v="80515439350"/>
    <n v="80515439350"/>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001"/>
    <s v="Red vial concesionada construída"/>
    <s v="Construcción Túnel del Toyo,_x000a_Fortalecimiento Institucional."/>
    <s v="4396-LIC-20-18-2015"/>
    <s v="21147 de 15/02/2018"/>
    <d v="2015-06-01T16:16:00"/>
    <s v="201500300434 de 14/10/2015"/>
    <n v="4600004806"/>
    <x v="1"/>
    <s v="CONSORCIO ANTIOQUIA AL MAR_x000a__x000a_Integrado por COLOMBIANA DE INFRAESTRUCTURAS S.A.S (40%), CASS CONSTRUCTORES &amp; CIA SCA (20%), CARLOS ALBERTO SOLARTE SOLARTE (20%) y ESTYMA ESTUDIOS Y MANEJOS S.A (20%)."/>
    <s v="En ejecución"/>
    <s v="Fecha de Firma del Contrato  11 de diciembre de 2015  _x000a_Fecha de Inicio de Ejecución del Contrato  24 de diciembre de 2015  _x000a_Plazo de Ejecución del Contrato  120 Meses  _x000a__x000a_Vigencia 2018: Actualización vigencia futura 6000001756  _x000a_A-F.9.1/1120/0-8115/310504000/183023001 $80.515.439.350 Necesidad 21147 de 15/02/2018"/>
    <s v="CONSORCIO INTEGRAL TÚNEL EL TOYO_x000a__x000a_Integrado por INTEGRAL INGENIERÍA DE SUPERVISIÓN S.A.S 49% e INTEGRAL DISEÑOS E INTERVENTORÍA S.A.S. 51%. Representante Legal del CONSORCIO INTEGRAL TÚNEL EL TOYO, señor ROGELIO DE JESÚS SOSA BARRERA, identificado con la cédula de ciudadanía No. 8.391.298 expedida en la Ciudad de Bello, Antioquia"/>
    <s v="Tipo A1: Supervisión e Interventoría Integral"/>
    <s v="Interventoría técnica, ambiental, jurídica, administrativa, contable y/o financiera"/>
  </r>
  <r>
    <x v="8"/>
    <s v="95121634; 72141108; 72141103_x000a_"/>
    <s v="Actualización vigencia futura 6000001756 Interventorìa Técnica, Administrativa, Financiera, Ambiental, Social, Predial Y Legal Para La Construcción Del Proyecto Túnel Del Toyo Y Sus Vías De Acceso En Sus Fases De Preconstrucciòn, Construcción, Operación Y Mantenimiento"/>
    <d v="2018-02-15T00:00:00"/>
    <s v="12 meses"/>
    <s v="Otro Tipo de Contrato"/>
    <s v="Recursos del crédito"/>
    <n v="4149836066"/>
    <n v="4149836066"/>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001"/>
    <s v="Red vial concesionada construída"/>
    <s v="Construcción Túnel del Toyo,_x000a_Fortalecimiento Institucional."/>
    <s v="4752-CON-20-16-2015"/>
    <s v="21148 de 15/02/2018"/>
    <n v="42228.688888888886"/>
    <s v="2015000305149 de  17/11/2015"/>
    <n v="4600004805"/>
    <x v="1"/>
    <s v="CONSORCIO INTEGRAL TÚNEL EL TOYO_x000a__x000a_Integrado por INTEGRAL INGENIERÍA DE SUPERVISIÓN S.A.S 49% e INTEGRAL DISEÑOS E INTERVENTORÍA S.A.S. 51%. Representante Legal del CONSORCIO INTEGRAL TÚNEL EL TOYO, señor ROGELIO DE JESÚS SOSA BARRERA, identificado con la cédula de ciudadanía No. 8.391.298 expedida en la Ciudad de Bello, Antioquia"/>
    <s v="En ejecución"/>
    <s v="Fecha de Firma del Contrato 11 de diciembre de 2015_x000a_Fecha de Inicio de Ejecución del Contrato 23 de diciembre de 2015_x000a_Plazo de Ejecución del Contrato 126 Meses_x000a__x000a__x000a_Vigencia 2018: Actualización vigencia futura 6000001756_x000a_A-F.9.1/1120/0-8115/310504000/183023001 $4.149.836.066 Necesidad 21148 de 15/02/2018"/>
    <s v="CONSORCIO GERENCIA TÚNEL DEL TOYO_x000a__x000a_Integrado por COMPAÑÍA COLOMBIANA DE CONSULTORES S.A. (CCC) en un (50%) y RESTREPO Y URIBE S.A.S en un (50%)."/>
    <s v="Tipo A1: Supervisión e Interventoría Integral"/>
    <s v="Interventoría técnica, ambiental, jurídica, administrativa, contable y/o financiera"/>
  </r>
  <r>
    <x v="8"/>
    <s v="95121634; 72141108; 72141103_x000a_"/>
    <s v="Actualización vigencia futura 6000001756 Contratación de la Gerencia del Proyecto, Encargada de efectuar la Administración integral de los contratos asociados a el Proyecto Túnel del Toyo y sus vías de acceso en todos los aspectos Técnicos Financieros, contables, Administrativos, Prediales, Ambientales, Documentales, Sociales y Juridicos_x000a_"/>
    <d v="2018-02-15T00:00:00"/>
    <s v="12 meses"/>
    <s v="Otro Tipo de Contrato"/>
    <s v="Recursos del crédito"/>
    <n v="1856720917"/>
    <n v="1856720917"/>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001"/>
    <s v="Red vial concesionada construída"/>
    <s v="Construcción Túnel del Toyo,_x000a_Fortalecimiento Institucional."/>
    <s v="4793-CON-20-17-2015"/>
    <s v="21149 de 15/02/2018"/>
    <n v="42278.670138888891"/>
    <s v="201500357156 de 24/12/2015"/>
    <n v="4600004840"/>
    <x v="1"/>
    <s v="CONSORCIO GERENCIA TÚNEL DEL TOYO_x000a__x000a_Integrado por COMPAÑÍA COLOMBIANA DE CONSULTORES S.A. (CCC) en un (50%) y RESTREPO Y URIBE S.A.S en un (50%)."/>
    <s v="En ejecución"/>
    <s v="Fecha de Firma del Contrato 30 de diciembre de 2015_x000a_Fecha de Inicio de Ejecución del Contrato 19 de diciembre de 2016_x000a_Plazo de Ejecución del Contrato 132 Meses_x000a__x000a_Vigencia 2018: Actualización vigencia futura 6000001756_x000a_A-F.9.1/1120/0-8115/310504000/183023001 $ 1.856.720.917  Necesidad 21149 de 15/02/2018"/>
    <s v="Luis Eduardo Tobón Cardona"/>
    <s v="Tipo C:  Supervisión"/>
    <s v="Interventoría técnica, ambiental, jurídica, administrativa, contable y/o financiera"/>
  </r>
  <r>
    <x v="8"/>
    <s v="95121634; 72141108; 72141103_x000a_"/>
    <s v="Actualización vigencia futura 6000001756 Contrato interadministrativo entre el Departamenteo de Antioquia y el Instituto Para el Desarrollo de Antioquia - IDEA- para la administración y pagos para el manejo de los recursos del proyecto túnel del Toyo y sus conexiones viales, en el Departamento de Antioquia en el marco del Contrato 2015-AS-20-0006"/>
    <d v="2018-02-15T00:00:00"/>
    <s v="12 meses"/>
    <s v="Otro Tipo de Contrato"/>
    <s v="Recursos del crédito"/>
    <n v="97500000"/>
    <n v="97500000"/>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001"/>
    <s v="Red vial concesionada construída"/>
    <s v="Construcción Túnel del Toyo,_x000a_Fortalecimiento Institucional."/>
    <n v="4600003495"/>
    <s v="21150 de 15/02/2018"/>
    <n v="42139.411805555559"/>
    <n v="42123"/>
    <n v="4600003495"/>
    <x v="1"/>
    <s v="INSTITUTO PARA EL DESARROLLO DE ANTIOQUIA (IDEA)"/>
    <s v="En ejecución"/>
    <s v="Fecha de Firma del Contrato 29 de abril de 2015_x000a_Fecha de Inicio de Ejecución del Contrato 29 de abril de 2015_x000a_Plazo de Ejecución del Contrato 132 Meses_x000a__x000a_Vigencia 2018: Actualización vigencia futura 6000001756 _x000a_A-F.9.1/1120/0-8115/310504000/183023001 $97.500.000  Necesidad 21150 de 15/02/2018"/>
    <s v="RODRIGO ECHEVERRY OCHOA"/>
    <s v="Tipo C:  Supervisión"/>
    <s v="Interventoría técnica, ambiental, jurídica, administrativa, contable y/o financiera"/>
  </r>
  <r>
    <x v="8"/>
    <s v="95121634; 72141108; 72141103_x000a_"/>
    <s v="Actualización vigencia futura 6000001756 Construcción del Proyecto Túnel del Toyo y sus Vías de Acceso en sus fases de Preconstrucción, Construcción, Operación y Mantenimiento - IMPREVISTOS"/>
    <d v="2018-02-15T00:00:00"/>
    <s v="12 meses"/>
    <s v="Otro Tipo de Contrato"/>
    <s v="Recursos del crédito"/>
    <n v="2152729000"/>
    <n v="2152729000"/>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001"/>
    <s v="Red vial concesionada construída"/>
    <s v="Construcción Túnel del Toyo,_x000a_Fortalecimiento Institucional."/>
    <s v="4396-LIC-20-18-2015"/>
    <s v="21151 de 15/02/2018"/>
    <n v="42156.677777777775"/>
    <s v="201500300434 de 14/10/2015"/>
    <n v="4600004806"/>
    <x v="1"/>
    <s v="CONSORCIO ANTIOQUIA AL MAR_x000a__x000a_Integrado por COLOMBIANA DE INFRAESTRUCTURAS S.A.S (40%), CASS CONSTRUCTORES &amp; CIA SCA (20%), CARLOS ALBERTO SOLARTE SOLARTE (20%) y ESTYMA ESTUDIOS Y MANEJOS S.A (20%)."/>
    <s v="En ejecución"/>
    <s v="Fecha de Firma del Contrato  11 de diciembre de 2015  _x000a_Fecha de Inicio de Ejecución del Contrato  24 de diciembre de 2015  _x000a_Plazo de Ejecución del Contrato  120 Meses  _x000a__x000a_Vigencia 2018: Actualización vigencia futura 6000001756 - IMPREVISTOS_x000a_A-F.9.1/1120/0-8115/310504000/183023001 $2.152.729.000  Necesidad 21151 de 15/02/2018"/>
    <s v="CONSORCIO INTEGRAL TÚNEL EL TOYO_x000a__x000a_Integrado por INTEGRAL INGENIERÍA DE SUPERVISIÓN S.A.S 49% e INTEGRAL DISEÑOS E INTERVENTORÍA S.A.S. 51%. Representante Legal del CONSORCIO INTEGRAL TÚNEL EL TOYO, señor ROGELIO DE JESÚS SOSA BARRERA, identificado con la cédula de ciudadanía No. 8.391.298 expedida en la Ciudad de Bello, Antioquia"/>
    <s v="Tipo A1: Supervisión e Interventoría Integral"/>
    <s v="Interventoría técnica, ambiental, jurídica, administrativa, contable y/o financiera"/>
  </r>
  <r>
    <x v="8"/>
    <s v="95121634; 72141108; 72141103_x000a_"/>
    <s v="Actualización vigencia futura 6000001756 Construcción del Proyecto Túnel del Toyo y sus Vías de Acceso en sus fases de Preconstrucción, Construcción, Operación y Mantenimiento -PROVISION CONTINGENTES"/>
    <d v="2018-02-15T00:00:00"/>
    <s v="12 meses"/>
    <s v="Otro Tipo de Contrato"/>
    <s v="Recursos del crédito"/>
    <n v="8727774667"/>
    <n v="8727774667"/>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001"/>
    <s v="Red vial concesionada construída"/>
    <s v="Construcción Túnel del Toyo,_x000a_Fortalecimiento Institucional."/>
    <s v="4396-LIC-20-18-2015"/>
    <s v="21152  de 15/02/2018"/>
    <n v="42156.677777777775"/>
    <s v="201500300434 de 14/10/2015"/>
    <n v="4600004806"/>
    <x v="1"/>
    <s v="CONSORCIO ANTIOQUIA AL MAR_x000a__x000a_Integrado por COLOMBIANA DE INFRAESTRUCTURAS S.A.S (40%), CASS CONSTRUCTORES &amp; CIA SCA (20%), CARLOS ALBERTO SOLARTE SOLARTE (20%) y ESTYMA ESTUDIOS Y MANEJOS S.A (20%)."/>
    <s v="En ejecución"/>
    <s v="Fecha de Firma del Contrato  11 de diciembre de 2015  _x000a_Fecha de Inicio de Ejecución del Contrato  24 de diciembre de 2015  _x000a_Plazo de Ejecución del Contrato  120 Meses  _x000a__x000a_Vigencia 2018: Actualización vigencia futura 6000001756 -PROVISION CONTINGENTES_x000a_A-F.9.1/1120/0-8115/310504000/183023001 $8.727.774.667  Necesidad 21152  de 15/02/2018"/>
    <s v="CONSORCIO INTEGRAL TÚNEL EL TOYO_x000a__x000a_Integrado por INTEGRAL INGENIERÍA DE SUPERVISIÓN S.A.S 49% e INTEGRAL DISEÑOS E INTERVENTORÍA S.A.S. 51%. Representante Legal del CONSORCIO INTEGRAL TÚNEL EL TOYO, señor ROGELIO DE JESÚS SOSA BARRERA, identificado con la cédula de ciudadanía No. 8.391.298 expedida en la Ciudad de Bello, Antioquia"/>
    <s v="Tipo A1: Supervisión e Interventoría Integral"/>
    <s v="Interventoría técnica, ambiental, jurídica, administrativa, contable y/o financiera"/>
  </r>
  <r>
    <x v="8"/>
    <n v="72141103"/>
    <s v="EL DEPARTAMENTO DE ANTIOQUIA COLABORA AL MUNICIPIO DE YOLOMBO CON RECURSOS ECONOMICOS PARA QUE ESTE LLEVE A CABO LA PAVIMENTACION DE VIAS TERCIARIAS."/>
    <d v="2017-11-09T15:49:00"/>
    <s v="14 meses"/>
    <s v="Régimen Especial - Artículo 95 Ley 489 de 1998"/>
    <s v="Recursos del crédito"/>
    <n v="3000000000"/>
    <n v="30000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12-2017"/>
    <s v="19939 de 03/01/2018"/>
    <d v="2017-11-09T15:49:00"/>
    <s v="S2017060108702 de 08/11/2017"/>
    <s v="2017-AS-20-0012"/>
    <x v="1"/>
    <s v="MUNICIPIO DE YOLOMBO"/>
    <s v="En ejecución"/>
    <s v="Fecha de Firma del Contrato  09 de noviembre de 2017  _x000a_Fecha de Inicio de Ejecución del Contrato  20 de noviembre de 2017  _x000a_Plazo de Ejecución del Contrato  14 Meses_x000a_"/>
    <s v="Luis Alberto Correa Ossa"/>
    <s v="Tipo C:  Supervisión"/>
    <s v="Supervisión técnica, ambiental, jurídica, administrativa, contable y/o financiera"/>
  </r>
  <r>
    <x v="8"/>
    <n v="72141103"/>
    <s v="EL DEPARTAMENTO DE ANTIOQUIA COLABORA AL MUNICIPIO DE BRICEÑO CON RECURSOS ECONOMICOS PARA QUE ESTE LLEVE A CABO LA PAVIMENTACION DE VIAS TERCIARIAS. BRICEÑO LAS AURAS"/>
    <d v="2017-11-09T17:12:00"/>
    <s v="13 meses"/>
    <s v="Régimen Especial - Artículo 95 Ley 489 de 1998"/>
    <s v="Recursos del crédito"/>
    <n v="2074971000"/>
    <n v="2074971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13-2017"/>
    <s v="19942 de 03/01/2018"/>
    <d v="2017-11-09T17:12:00"/>
    <s v="S2017060109249 de 10/11/2017"/>
    <s v="2017-AS-20-0013"/>
    <x v="1"/>
    <s v="MUNICIPIO DE BRICEÑO"/>
    <s v="En ejecución"/>
    <s v="Fecha de Firma del Contrato 10 de noviembre de 2017_x000a_Fecha de Inicio de Ejecución del Contrato 26 de diciembre de 2017_x000a_Plazo de Ejecución del Contrato 13 Meses_x000a__x000a_Recursos de vigencias futuras EXCEPCIONALES 2018"/>
    <s v="Margarita Rosa Lopera Duque_x000a_"/>
    <s v="Tipo C:  Supervisión"/>
    <s v="Supervisión técnica, ambiental, jurídica, administrativa, contable y/o financiera"/>
  </r>
  <r>
    <x v="8"/>
    <n v="72141103"/>
    <s v="EL DEPARTAMENTO DE ANTIOQUIA COLABORA AL MUNICIPIO DE EL CARMEN DE VIBORAL CON RECURSOS ECONOMICOS PARA QUE ESTE LLEVE A CABO LA PAVIMENTACION DE VIAS TERCIARIAS."/>
    <d v="2017-11-09T14:34:00"/>
    <s v="16 meses"/>
    <s v="Régimen Especial - Artículo 95 Ley 489 de 1998"/>
    <s v="Recursos del crédito"/>
    <n v="1200000000"/>
    <n v="12000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14-2017"/>
    <s v="19943 de 03/01/2018"/>
    <d v="2017-11-09T14:34:00"/>
    <s v="S2017060108691 de 08/11/2017"/>
    <s v="2017-AS-20-0014"/>
    <x v="1"/>
    <s v="MUNICIPIO DE EL CARMEN DE VIBORAL"/>
    <s v="En ejecución"/>
    <s v="Fecha de Firma del Contrato 09 de noviembre de 2017_x000a_Fecha de Inicio de Ejecución del Contrato 20 de diciembre de 2017_x000a_Plazo de Ejecución del Contrato 16 Meses_x000a__x000a_Recursos de vigencias futuras EXCEPCIONALES 2018"/>
    <s v="Daisy Lorena Duque Sepulveda"/>
    <s v="Tipo C:  Supervisión"/>
    <s v="Supervisión técnica, ambiental, jurídica, administrativa, contable y/o financiera"/>
  </r>
  <r>
    <x v="8"/>
    <n v="72141103"/>
    <s v="EL DEPARTAMENTO DE ANTIOQUIA COLABORA AL MUNICIPIO DE EL SANTUARIO CON RECURSOS ECONOMICOS PARA QUE ESTE LLEVE A CABO LA PAVIMENTACION DE VIAS TERCIARIAS."/>
    <d v="2017-11-09T14:49:00"/>
    <s v="13 meses"/>
    <s v="Régimen Especial - Artículo 95 Ley 489 de 1998"/>
    <s v="Recursos del crédito"/>
    <n v="709947096"/>
    <n v="709947096"/>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15-2017"/>
    <s v="19945 de 03/01/2018"/>
    <d v="2017-11-09T14:49:00"/>
    <s v="S2017060108693 de 08/11/2017"/>
    <s v="2017-AS-20-0015"/>
    <x v="1"/>
    <s v="MUNICIPIO DE EL SANTUARIO"/>
    <s v="En ejecución"/>
    <s v="Fecha de Firma del Contrato 09 de noviembre de 2017_x000a_Fecha de Inicio de Ejecución del Contrato 13 de diciembre de 2017_x000a_Plazo de Ejecución del Contrato 13 Meses_x000a__x000a_Recursos de vigencias futuras EXCEPCIONALES 2018"/>
    <s v="Daisy Lorena Duque Sepulveda"/>
    <s v="Tipo C:  Supervisión"/>
    <s v="Supervisión técnica, ambiental, jurídica, administrativa, contable y/o financiera"/>
  </r>
  <r>
    <x v="8"/>
    <n v="72141103"/>
    <s v="EL DEPARTAMENTO DE ANTIOQUIA COLABORA AL MUNICIPIO DE MARINILLA CON RECURSOS ECONOMICOS PARA QUE ESTE LLEVE A CABO LA PAVIMENTACION DE VIAS TERCIARIAS."/>
    <d v="2017-11-09T14:53:00"/>
    <s v="14 meses"/>
    <s v="Régimen Especial - Artículo 95 Ley 489 de 1998"/>
    <s v="Recursos del crédito"/>
    <n v="3332190062"/>
    <n v="3332190062"/>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16-2017"/>
    <s v="19949 de 03/01/2018"/>
    <d v="2017-11-09T14:53:00"/>
    <s v="S2017060108696 de 08/11/2017"/>
    <s v="2017-AS-20-0016"/>
    <x v="1"/>
    <s v="MUNICIPIO DE MARINILLA"/>
    <s v="En ejecución"/>
    <s v="Fecha de Firma del Contrato 09 de noviembre de 2017_x000a_Fecha de Inicio de Ejecución del Contrato 13 de diciembre de 2017_x000a_Plazo de Ejecución del Contrato 14 Meses_x000a__x000a_Recursos de vigencias futuras EXCEPCIONALES 2018"/>
    <s v="Daisy Lorena Duque Sepulveda"/>
    <s v="Tipo C:  Supervisión"/>
    <s v="Supervisión técnica, ambiental, jurídica, administrativa, contable y/o financiera"/>
  </r>
  <r>
    <x v="8"/>
    <n v="72141103"/>
    <s v="EL DEPARTAMENTO DE ANTIOQUIA COLABORA AL MUNICIPIO DE CONCORDIA CON RECURSOS ECONOMICOS PARA QUE ESTE LLEVE A CABO LA PAVIMENTACION DE VIAS TERCIARIAS."/>
    <d v="2017-11-09T14:28:00"/>
    <s v="14 meses"/>
    <s v="Régimen Especial - Artículo 95 Ley 489 de 1998"/>
    <s v="Recursos del crédito"/>
    <n v="314460928"/>
    <n v="314460928"/>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17-2017"/>
    <s v="19952 de 03/01/2018"/>
    <d v="2017-11-09T14:28:00"/>
    <s v="S2017060108700 de 08/11/2017"/>
    <s v="2017-AS-20-0017"/>
    <x v="1"/>
    <s v="MUNICIPIO DE CONCORDIA"/>
    <s v="En ejecución"/>
    <s v="Fecha de Firma del Contrato 09 de noviembre de 2017_x000a_Fecha de Inicio de Ejecución del Contrato 13 de diciembre de 2017_x000a_Plazo de Ejecución del Contrato 14 Meses_x000a__x000a_Recursos de vigencias futuras EXCEPCIONALES 2018"/>
    <s v="Luis Alberto Correa Ossa"/>
    <s v="Tipo C:  Supervisión"/>
    <s v="Supervisión técnica, ambiental, jurídica, administrativa, contable y/o financiera"/>
  </r>
  <r>
    <x v="8"/>
    <n v="72141103"/>
    <s v="EL DEPARTAMENTO DE ANTIOQUIA COLABORA AL MUNICIPIO DE VENECIA CON RECURSOS ECONOMICOS PARA QUE ESTE LLEVE A CABO LA PAVIMENTACION DE VIAS TERCIARIAS."/>
    <d v="2017-11-09T14:43:00"/>
    <s v="14 meses"/>
    <s v="Régimen Especial - Artículo 95 Ley 489 de 1998"/>
    <s v="Recursos del crédito"/>
    <n v="1368430914"/>
    <n v="1368430914"/>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18-2017"/>
    <s v="19954 de 03/01/2018"/>
    <d v="2017-11-09T14:43:00"/>
    <s v="S2017060108701 de 08/11/2017"/>
    <s v="2017-AS-20-0018"/>
    <x v="1"/>
    <s v="MUNICIPIO DE VENECIA"/>
    <s v="En ejecución"/>
    <s v="Fecha de Firma del Contrato 09 de noviembre de 2017_x000a_Fecha de Inicio de Ejecución del Contrato 04 de diciembre de 2017_x000a_Plazo de Ejecución del Contrato 14 Meses_x000a__x000a_Recursos de vigencias futuras EXCEPCIONALES 2018"/>
    <s v="Luis Alberto Correa Ossa"/>
    <s v="Tipo C:  Supervisión"/>
    <s v="Supervisión técnica, ambiental, jurídica, administrativa, contable y/o financiera"/>
  </r>
  <r>
    <x v="8"/>
    <n v="72141103"/>
    <s v="EL DEPARTAMENTO DE ANTIOQUIA COLABORA AL MUNICIPIO DE SAN PEDRO DE URABA CON RECURSOS ECONOMICOS PARA QUE ESTE LLEVE A CABO LA PAVIMENTACION DE VIAS TERCIARIAS."/>
    <d v="2017-11-09T14:56:00"/>
    <s v="14 meses"/>
    <s v="Régimen Especial - Artículo 95 Ley 489 de 1998"/>
    <s v="Recursos del crédito"/>
    <n v="2000000000"/>
    <n v="20000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19-2017"/>
    <s v="19956 de 03/01/2018"/>
    <d v="2017-11-09T14:56:00"/>
    <s v="S2017060108704 de 08/11/2017"/>
    <s v="2017-AS-20-0019"/>
    <x v="1"/>
    <s v="MUNICIPIO DE SAN PEDRO DE URABA"/>
    <s v="En ejecución"/>
    <s v="Fecha de Firma del Contrato 09 de noviembre de 2017_x000a_Fecha de Inicio de Ejecución del Contrato 19 de enero de 2018_x000a_Plazo de Ejecución del Contrato 14 Meses_x000a__x000a_Recursos de vigencias futuras EXCEPCIONALES 2018"/>
    <s v="Dalis Milena Hincapié Piedrahita"/>
    <s v="Tipo C:  Supervisión"/>
    <s v="Supervisión técnica, ambiental, jurídica, administrativa, contable y/o financiera"/>
  </r>
  <r>
    <x v="8"/>
    <n v="72141103"/>
    <s v="EL DEPARTAMENTO DE ANTIOQUIA COLABORA AL MUNICIPIO DE VEGACHI CON RECURSOS ECONOMICOS PARA QUE ESTE LLEVE A CABO LA PAVIMENTACION DE VIAS URBANAS."/>
    <d v="2017-11-09T16:09:00"/>
    <s v="13 meses"/>
    <s v="Régimen Especial - Artículo 95 Ley 489 de 1998"/>
    <s v="Recursos del crédito"/>
    <n v="1190047485"/>
    <n v="1190047485"/>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20-2017"/>
    <s v="19964 de 03/01/2018"/>
    <d v="2017-11-09T16:09:00"/>
    <s v="S2017060108685 de 08/11/2017"/>
    <s v="2017-AS-20-0020"/>
    <x v="1"/>
    <s v="MUNICIPIO DE VEGACHI"/>
    <s v="En ejecución"/>
    <s v="Fecha de Firma del Contrato 09 de noviembre de 2017_x000a_Fecha de Inicio de Ejecución del Contrato 21 de diciembre de 2017_x000a_Plazo de Ejecución del Contrato 13 Meses_x000a__x000a_Recursos de vigencias futuras EXCEPCIONALES 2018"/>
    <s v="Luis Alberto Correa Ossa"/>
    <s v="Tipo C:  Supervisión"/>
    <s v="Supervisión técnica, ambiental, jurídica, administrativa, contable y/o financiera"/>
  </r>
  <r>
    <x v="8"/>
    <n v="72141103"/>
    <s v="EL DEPARTAMENTO DE ANTIOQUIA COLABORA AL MUNICIPIO DE AMAGA CON RECURSOS ECONOMICOS PARA QUE ESTE LLEVE A CABO LA PAVIMENTACION DE VIAS URBANAS."/>
    <d v="2017-11-09T15:27:00"/>
    <s v="13 meses"/>
    <s v="Régimen Especial - Artículo 95 Ley 489 de 1998"/>
    <s v="Recursos del crédito"/>
    <n v="3000000000"/>
    <n v="30000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21-2017"/>
    <s v="19966 de 03/01/2018"/>
    <d v="2017-11-09T15:27:00"/>
    <s v="S2017060108695 de 08/11/2017"/>
    <s v="2017-AS-20-0021"/>
    <x v="1"/>
    <s v="MUNICIPIO DE AMAGA"/>
    <s v="En ejecución"/>
    <s v="Fecha de Firma del Contrato 09 de noviembre de 2017_x000a_Fecha de Inicio de Ejecución del Contrato 30 de noviembre de 2017_x000a_Plazo de Ejecución del Contrato 13 Meses_x000a__x000a_Recursos de vigencias futuras EXCEPCIONALES 2018"/>
    <s v="Adriana Patricia Muñoz Londoño"/>
    <s v="Tipo C:  Supervisión"/>
    <s v="Supervisión técnica, ambiental, jurídica, administrativa, contable y/o financiera"/>
  </r>
  <r>
    <x v="8"/>
    <n v="72141103"/>
    <s v="EL DEPARTAMENTO DE ANTIOQUIA COLABORA AL MUNICIPIO DE SAN VICENTE FERRER CON RECURSOS ECONOMICOS PARA QUE ESTE LLEVE A CABO LA PAVIMENTACION DE VIAS URBANAS."/>
    <d v="2017-11-09T15:12:00"/>
    <s v="14 meses"/>
    <s v="Régimen Especial - Artículo 95 Ley 489 de 1998"/>
    <s v="Recursos del crédito"/>
    <n v="571904350.79999995"/>
    <n v="571904350.79999995"/>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22-2017"/>
    <s v="19969 de 03/01/2018"/>
    <d v="2017-11-09T15:12:00"/>
    <s v="S2017060108699 de 08/11/2017"/>
    <s v="2017-AS-20-0022"/>
    <x v="1"/>
    <s v="MUNICIPIO DE SAN VICENTE FERRER"/>
    <s v="En ejecución"/>
    <s v="Fecha de Firma del Contrato 09 de noviembre de 2017_x000a_Fecha de Inicio de Ejecución del Contrato 13 de diciembre de 2017_x000a_Plazo de Ejecución del Contrato 14 Meses_x000a__x000a_Recursos de vigencias futuras EXCEPCIONALES 2018"/>
    <s v="Daisy Lorena Duque Sepulveda"/>
    <s v="Tipo C:  Supervisión"/>
    <s v="Supervisión técnica, ambiental, jurídica, administrativa, contable y/o financiera"/>
  </r>
  <r>
    <x v="8"/>
    <n v="72141103"/>
    <s v="EL DEPARTAMENTO DE ANTIOQUIA COLABORA AL MUNICIPIO DE VALDIVIA CON RECURSOS ECONOMICOS Y EN ESPECIE PARA QUE ESTE LLEVE A CABO LA REHABILITACION Y PAVIMENTACION DE LA VIA TERCIARIA MONTEBLANCO - LA SIBERIA, EN EL MUNICIPIO DE VALDIVIA_x000a__x000a_Nota: La competencia para la contratación de este objeto es de la Secretaría de Infraestructura, el proceso será adelantado por esta dependencia. Como la Secretaría de Gobierno también participa en el proceso, ha entregado el CDP respectivo por valor de $70.000.000 a la Secretaría de Infraestructura para su contratación."/>
    <d v="2017-11-10T08:05:00"/>
    <s v="12 meses"/>
    <s v="Régimen Especial - Artículo 95 Ley 489 de 1998"/>
    <s v="Recursos del crédito"/>
    <n v="1000000000"/>
    <n v="10000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2"/>
    <s v="Red vial terciaria construída"/>
    <s v="Pavimentación Placa Huella,_x000a_Interventoría."/>
    <s v="RE-20-24-2017"/>
    <s v="19961 de 03/01/2018"/>
    <d v="2017-11-10T08:05:00"/>
    <s v="S2017060109257 de 10/11/2017"/>
    <s v="2017-AS-20-0023"/>
    <x v="1"/>
    <s v="MUNICIPIO DE VALDIVIA"/>
    <s v="Celebrado sin iniciar"/>
    <s v="Fecha de Firma del Contrato  10 de noviembre de 2017  _x000a_Fecha de Inicio de Ejecución del Contrato  10 de noviembre de 2017  _x000a_Plazo de Ejecución del Contrato  12 Meses _x000a__x000a_Recursos de vigencias futuras EXCEPCIONALES 2018_x000a_Secretaría de Infraestructura $1.000.000.000 y Secretaría de Gobierno $70.000.000"/>
    <s v="Margarita Rosa Lopera Duque_x000a_"/>
    <s v="Tipo C:  Supervisión"/>
    <s v="Supervisión técnica, ambiental, jurídica, administrativa, contable y/o financiera"/>
  </r>
  <r>
    <x v="8"/>
    <n v="72141103"/>
    <s v="EL DEPARTAMENTO DE ANTIOQUIA COLABORA AL MUNICIPIO DE GOMEZ PLATA CON RECURSOS ECONOMICOS PARA QUE ESTE LLEVE A CABO LA PAVIMENTACION DE VIAS URBANAS EN EL CORREGIMIENTO EL SALTO EN EL MUNICIPIO DE GOMEZ PLATA"/>
    <d v="2017-11-10T09:43:00"/>
    <s v="14 meses"/>
    <s v="Régimen Especial - Artículo 95 Ley 489 de 1998"/>
    <s v="Recursos del crédito"/>
    <n v="404500000"/>
    <n v="4045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2"/>
    <s v="Red vial terciaria construída"/>
    <s v="Pavimentación Placa Huella,_x000a_Interventoría."/>
    <s v="RE-20-25-2017"/>
    <s v="19974 de 03/01/2018"/>
    <d v="2017-11-10T09:43:00"/>
    <s v="S2017060109243 de 10/11/2017"/>
    <s v="2017-AS-20-0024"/>
    <x v="1"/>
    <s v="MUNICIPIO DE GOMEZ PLATA"/>
    <s v="En ejecución"/>
    <s v="Fecha de Firma del Contrato 10 de noviembre de 2017_x000a_Fecha de Inicio de Ejecución del Contrato 18 de diciembre de 2017_x000a_Plazo de Ejecución del Contrato 14 Meses_x000a__x000a_Recursos de vigencias futuras EXCEPCIONALES 2018"/>
    <s v="Margarita Rosa Lopera Duque_x000a_"/>
    <s v="Tipo C:  Supervisión"/>
    <s v="Supervisión técnica, ambiental, jurídica, administrativa, contable y/o financiera"/>
  </r>
  <r>
    <x v="8"/>
    <s v="72141103 30111601"/>
    <s v="EL DEPARTAMENTO DE ANTIOQUIA COLABORARÁ A LOS MUNICIPIOS CON RECURSOS ECONOMICOS PARA QUE ESTOS LLEVEN A CABO LA PAVIMENTACION DE VÍAS URBANAS"/>
    <d v="2017-04-03T00:00:00"/>
    <s v="6 meses"/>
    <s v="Otro Tipo de Contrato"/>
    <s v="Recursos del crédito"/>
    <n v="6833548164"/>
    <n v="6833548164"/>
    <s v="NO"/>
    <s v="N/A"/>
    <s v="Rodrigo Echeverry Ochoa"/>
    <s v="Director"/>
    <s v="3837980 3837981"/>
    <s v="rodrigo.echeverry@antioquia.gov.co_x000a_"/>
    <s v="Proyectos de infraestructura cofinanciados en los municipios"/>
    <s v="Km de vías urbanas mejoradas (31050601)"/>
    <s v="Apoyo al mejoramiento de vías urbanas en algunos municipios de Antioquia"/>
    <s v="180041001"/>
    <s v="Red vial urbana construída"/>
    <s v="Intervención en vías urbanas,_x000a_Intervención en senderos peatonales,_x000a_Fortalecimiento Institucional."/>
    <m/>
    <m/>
    <m/>
    <m/>
    <m/>
    <x v="0"/>
    <m/>
    <m/>
    <m/>
    <s v="Jaime Alejandro Gomez Restrepo"/>
    <s v="Tipo C:  Supervisión"/>
    <s v="Supervisión técnica, ambiental, jurídica, administrativa, contable y/o financiera"/>
  </r>
  <r>
    <x v="8"/>
    <n v="84111507"/>
    <s v="FORMULACIÓN TITULACIÓN DE PREDIOS RELACIONADOS CON LA INFRAESTRUCTURA DE TRANSPORTE DE ANTIOQUIA. LA GESTIÓN PREDIAL DE PROYECTOS VIALES ENTRE ELLOS EL PROYECTO ANORÍ-LIMON._x000a_"/>
    <d v="2018-02-28T00:00:00"/>
    <s v="1 mes"/>
    <s v="Régimen Especial - Artículo 14 Ley 9 de 1989, Ley 388 de 1997 "/>
    <s v="Recursos propios"/>
    <n v="1097566000"/>
    <n v="1097566000"/>
    <s v="NO"/>
    <s v="N/A"/>
    <s v="Rodrigo Echeverry Ochoa"/>
    <s v="Director"/>
    <s v="3837980 3837981"/>
    <s v="rodrigo.echeverry@antioquia.gov.co_x000a_"/>
    <s v="Estudios y seguimientos para la planeación y desarrollo de la Infraestructura de transporte"/>
    <s v="% de avance en el inventario para la legalización de predios en las vías a cargo del departamento realizado (31050201)_x000a__x000a_Predios para proyectos de infraestructura RVS adquiridos y/o saneados (31050202)"/>
    <s v="Formulación titulación de predios relacionados con la infraestructura de transporte de Antioquia"/>
    <n v="180072001"/>
    <s v="Predios adquiridos"/>
    <s v="Saneamiento predial en vías,_x000a_Adquisición y/o saneamiento de predios."/>
    <m/>
    <m/>
    <m/>
    <m/>
    <m/>
    <x v="0"/>
    <m/>
    <m/>
    <m/>
    <s v="Armid Benjamin Muñoz Ramirez"/>
    <s v="Tipo C:  Supervisión"/>
    <s v="Supervisión técnica, ambiental, jurídica, administrativa, contable y/o financiera"/>
  </r>
  <r>
    <x v="8"/>
    <n v="81101510"/>
    <s v="CONSULTORÍA PARA EFECTUAR ESTUDIOS Y ALTERNATIVAS DE DISEÑO EN DIFERENTES PUNTOS CRÍTICOS DE ORIGEN GEOMORFOLÓGICO E HIDROCLIMÁTICO, EN LA RED VIAL A CARGO DEL DEPARTAMENTO DE ANTIOQUIA"/>
    <d v="2018-02-28T00:00:00"/>
    <s v="8 meses"/>
    <s v="Concurso de Méritos"/>
    <s v="Recursos propios"/>
    <n v="800000000"/>
    <n v="800000000"/>
    <s v="NO"/>
    <s v="N/A"/>
    <s v="Rodrigo Echeverry Ochoa"/>
    <s v="Director"/>
    <s v="3837980 3837981"/>
    <s v="rodrigo.echeverry@antioquia.gov.co_x000a_"/>
    <s v="Estudios y seguimientos para la planeación y desarrollo de la Infraestructura de transporte"/>
    <s v="Estudios de infraestructura elaborados (31050212)"/>
    <s v="Estudios de infraestructura en la red vial secundaria en Antioqua"/>
    <n v="180038001"/>
    <s v="Estudios y diseños realizados"/>
    <s v="Estudios y diseños técnicos"/>
    <m/>
    <m/>
    <m/>
    <m/>
    <m/>
    <x v="0"/>
    <m/>
    <m/>
    <m/>
    <s v="Luis Eduardo Tobón Cardona"/>
    <s v="Tipo C:  Supervisión"/>
    <s v="Supervisión técnica, ambiental, jurídica, administrativa, contable y/o financiera"/>
  </r>
  <r>
    <x v="8"/>
    <n v="77100000"/>
    <s v="CONSULTORÍA PARA EFECTUAR ESTUDIOS AMBIENTALES EN LA RED VIAL A CARGO DEL DEPARTAMENTO DE ANTIOQUIA"/>
    <d v="2018-02-28T00:00:00"/>
    <s v="8 meses"/>
    <s v="Concurso de Méritos"/>
    <s v="Recursos propios"/>
    <n v="400000000"/>
    <n v="400000000"/>
    <s v="NO"/>
    <s v="N/A"/>
    <s v="Rodrigo Echeverry Ochoa"/>
    <s v="Director"/>
    <s v="3837980 3837981"/>
    <s v="rodrigo.echeverry@antioquia.gov.co_x000a_"/>
    <s v="Estudios y seguimientos para la planeación y desarrollo de la Infraestructura de transporte"/>
    <s v="Estudios de infraestructura elaborados (31050212)"/>
    <s v="Estudios de infraestructura en la red vial secundaria en Antioqua"/>
    <n v="180038001"/>
    <s v="Estudios y diseños realizados"/>
    <s v="Estudios y diseños técnicos"/>
    <m/>
    <m/>
    <m/>
    <m/>
    <m/>
    <x v="0"/>
    <m/>
    <m/>
    <m/>
    <s v="Luis Eduardo Tobón Cardona"/>
    <s v="Tipo C:  Supervisión"/>
    <s v="Supervisión técnica, ambiental, jurídica, administrativa, contable y/o financiera"/>
  </r>
  <r>
    <x v="8"/>
    <n v="81101510"/>
    <s v="CONSULTORÍA PARA EFECTUAR ESTUDIOS Y DISEÑOS DE VIAS EN LA RED VIAL A CARGO DEL DEPARTAMENTO DE ANTIOQUIA"/>
    <d v="2018-02-28T00:00:00"/>
    <s v="8 meses"/>
    <s v="Concurso de Méritos"/>
    <s v="Recursos propios"/>
    <n v="800000000"/>
    <n v="800000000"/>
    <s v="NO"/>
    <s v="N/A"/>
    <s v="Rodrigo Echeverry Ochoa"/>
    <s v="Director"/>
    <s v="3837980 3837981"/>
    <s v="rodrigo.echeverry@antioquia.gov.co_x000a_"/>
    <s v="Estudios y seguimientos para la planeación y desarrollo de la Infraestructura de transporte"/>
    <s v="Estudios de infraestructura elaborados (31050212)"/>
    <s v="Estudios de infraestructura en la red vial secundaria en Antioqua"/>
    <n v="180038001"/>
    <s v="Estudios y diseños realizados"/>
    <s v="Estudios y diseños técnicos"/>
    <m/>
    <m/>
    <m/>
    <m/>
    <m/>
    <x v="0"/>
    <m/>
    <m/>
    <m/>
    <s v="Luis Eduardo Tobón Cardona"/>
    <s v="Tipo C:  Supervisión"/>
    <s v="Supervisión técnica, ambiental, jurídica, administrativa, contable y/o financiera"/>
  </r>
  <r>
    <x v="8"/>
    <n v="22101600"/>
    <s v="ADICION 1 AL CONTRATO INTERADMINISTRATIVO 2017-SS-20-0003 - PRESTAR EL SERVICIO DE ADMINISTRACIÓN Y OPERACIÓN DE MAQUINARIA PARA EL DEPARTAMENTO DE ANTIOQUIA_x000a__x000a__x000a__x000a_Conservación de la transitabilidad en vías en el Departamento_x000a__x000a_NOTA: Recursos para adicionar en el año 2018 el contrato 2017-SS-20-0003-PRESTAR EL SERVICIO DE ADMINISTRACIÓN Y OPERACIÓN DE MAQUINARIA PARA EL DEPARTAMENTO DE ANTIOQUIA"/>
    <d v="2017-11-07T17:27:00"/>
    <s v="11,5 meses"/>
    <s v="Contratación Directa - Contratos Interadministrativos"/>
    <s v="Recursos propios"/>
    <n v="2174556500"/>
    <n v="2174556500"/>
    <s v="NO"/>
    <s v="N/A"/>
    <s v="Rodrigo Echeverry Ochoa"/>
    <s v="Director"/>
    <s v="3837980 3837981"/>
    <s v="rodrigo.echeverry@antioquia.gov.co_x000a_"/>
    <s v="Mantenimiento, mejoramiento y/o rehabilitación de la RVS"/>
    <s v="km de vías de la RVS mantenidas, mejoradas y/o rehabilitadas en afirmado (31050305),_x000a__x000a_ _x000a_km de vías de la RVS mantenidas, mejoradas y/o rehabilitadas en pavimento (31050306)."/>
    <s v="Conservación de la transitabilidad en vías en el Departamento"/>
    <n v="180030001"/>
    <s v="Vías atendidas o mantenidas"/>
    <s v="Kit maquinaria restaurar transitabilidad,_x000a_Fortalecimiento Institucional"/>
    <s v="CD-20-02-2017"/>
    <s v="21261 de 03/04/2018"/>
    <d v="2017-11-07T17:27:00"/>
    <s v="S2017060108506 de 08/1/2017"/>
    <s v="2017-SS-20-0003"/>
    <x v="1"/>
    <s v="RENTING DE ANTIOQUIA S.A.S"/>
    <s v="En ejecución"/>
    <s v="ADICION 1 en trámite a 03/04/2018_x000a__x000a_Fecha de Firma del Contrato 10 de noviembre de 2017_x000a_Fecha de Inicio de Ejecución del Contrato 02 de enero de 2018_x000a_Plazo de Ejecución del Contrato 345 Dí­as_x000a__x000a_Recursos de vigencias futuras EXCEPCIONALES 2018"/>
    <s v="Henry Alzate Aguirre"/>
    <s v="Tipo C:  Supervisión"/>
    <s v="Supervisión técnica, ambiental, jurídica, administrativa, contable y/o financiera"/>
  </r>
  <r>
    <x v="8"/>
    <n v="81101510"/>
    <s v="PAVIMENTACIÓN DE LA VÍA PUERTO NARE-PUERTO TRIUNFO DEL DEPARTAMENTO DE ANTIOQUIA"/>
    <d v="2018-01-31T00:00:00"/>
    <s v="7 meses"/>
    <s v="Licitación pública"/>
    <s v="Recursos propios"/>
    <n v="18000000000"/>
    <n v="18000000000"/>
    <s v="SI"/>
    <s v="No solicitadas"/>
    <s v="Rodrigo Echeverry Ochoa"/>
    <s v="Director"/>
    <s v="3837980 3837981"/>
    <s v="rodrigo.echeverry@antioquia.gov.co_x000a_"/>
    <s v="Estudios y seguimientos para la planeación y desarrollo de la Infraestructura de transporte"/>
    <s v="Estudios de infraestructura elaborados (31050212)"/>
    <s v="Estudios de infraestructura en la red vial secundaria"/>
    <n v="180038001"/>
    <s v="Estudios y diseños realizados"/>
    <s v="Estudios y diseños técnicos"/>
    <m/>
    <m/>
    <m/>
    <m/>
    <m/>
    <x v="0"/>
    <m/>
    <m/>
    <m/>
    <s v="Edir Amparo Graciano Gómez "/>
    <s v="Tipo A1: Supervisión e Interventoría Integral"/>
    <s v="Interventoría técnica, ambiental, jurídica, administrativa, contable y/o financiera"/>
  </r>
  <r>
    <x v="8"/>
    <n v="81101510"/>
    <s v="INTERVENTORÍA TECNICA, ADMINISTRATIVA, AMBIENTAL, FINANCIERA Y LEGAL PARA LA  PAVIMENTACIÓN DE LA VÍA PUERTO NARE-PUERTO TRIUNFO DEL DEPARTAMENTO DE ANTIOQUIA"/>
    <d v="2018-01-31T00:00:00"/>
    <s v="8 meses"/>
    <s v="Concurso de Méritos"/>
    <s v="Recursos propios"/>
    <n v="2000000000"/>
    <n v="2000000000"/>
    <s v="SI"/>
    <s v="No solicitadas"/>
    <s v="Rodrigo Echeverry Ochoa"/>
    <s v="Director"/>
    <s v="3837980 3837981"/>
    <s v="rodrigo.echeverry@antioquia.gov.co_x000a_"/>
    <s v="Estudios y seguimientos para la planeación y desarrollo de la Infraestructura de transporte"/>
    <s v="Estudios de infraestructura elaborados (31050212)"/>
    <s v="Estudios de infraestructura en la red vial secundaria"/>
    <n v="180038001"/>
    <s v="Estudios y diseños realizados"/>
    <s v="Estudios y diseños técnicos"/>
    <m/>
    <m/>
    <m/>
    <m/>
    <m/>
    <x v="0"/>
    <m/>
    <m/>
    <m/>
    <s v="Edir Amparo Graciano Gómez "/>
    <s v="Tipo C:  Supervisión"/>
    <s v="Supervisión técnica, ambiental, jurídica, administrativa, contable y/o financiera"/>
  </r>
  <r>
    <x v="8"/>
    <s v="95111603 95121909 95121645 95111500"/>
    <s v="Aportes al Contrato de Concesión O97-CO-20-1738 &quot;Desarrollo Vial del Aburrá Norte&quot; de acuerdo a compromiso adquirido en el Otrosí 21 a través del mecanismo de valorización._x000a__x000a_NOTA: pago a realizar al concesionario a traves del recaudo de la valorizacion de la via"/>
    <d v="2018-01-31T00:00:00"/>
    <s v="12 meses"/>
    <s v="Otro Tipo de Contrato"/>
    <s v="Recursos propios"/>
    <n v="4189222000"/>
    <n v="5158776177"/>
    <s v="NO"/>
    <s v="N/A"/>
    <s v="Rodrigo Echeverry Ochoa"/>
    <s v="Director"/>
    <s v="3837980 3837981"/>
    <s v="rodrigo.echeverry@antioquia.gov.co_x000a_"/>
    <s v="Proyectos estratégicos Departamentales"/>
    <s v="km de vías en el desarrollo vial Aburrá-Norte construidas, operadas, mantenidas y rehabilitadas 31050403"/>
    <s v="Mejoramiento Conexión Vial Aburrá Norte"/>
    <n v="180034001"/>
    <s v="Red vial operada y mantenida"/>
    <s v="Mantenimiento y operación de vías"/>
    <s v="Contrato de Concesión 97-CO-20-1738"/>
    <s v="21437 de 26/04/2018_x000a_21438 de 26/04/2018"/>
    <m/>
    <m/>
    <s v="97-CO-20-1738"/>
    <x v="5"/>
    <s v="HATOVIAL S.A.S."/>
    <s v="En ejecución"/>
    <s v="Aportes al Contrato de Concesión O97-CO-20-1738 &quot;Desarrollo Vial del Aburrá Norte&quot; de acuerdo a compromiso adquirido en el Otrosí 21 a través del mecanismo de valorización_x000a__x000a_"/>
    <s v="Gilberto Quintero Zapata/Interventoría Externa"/>
    <s v="Tipo A1: Supervisión e Interventoría Integral"/>
    <s v="Interventoría técnica, ambiental, jurídica, administrativa, contable y/o financiera"/>
  </r>
  <r>
    <x v="8"/>
    <s v="72141003 72141104 72141106"/>
    <s v="Rehabilitación y mantenimiento de vías específicas con recursos del peaje Pajarito en la subregión Norte del departamento._x000a__x000a_NOTA: Recursos disponibles para inversión en la vía de pajarito y/o en el contrato derivado del proceso de contratación LIC-20-04-2017 - MEJORAMIENTO, REHABILITACIÓN Y MANTENIMIENTO DE LAS VÍAS  DE INFLUENCIA DEL PEAJE DE PAJARITO DE LA SUBREGIÓN NORTE DEL DEPARTAMENTO DE ANTIOQUIA._x000a_"/>
    <d v="2018-01-31T00:00:00"/>
    <s v="11 meses"/>
    <s v="Otro Tipo de Contrato"/>
    <s v="Recursos propios"/>
    <n v="126567985"/>
    <n v="126567985"/>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m/>
    <m/>
    <m/>
    <m/>
    <m/>
    <x v="0"/>
    <m/>
    <m/>
    <m/>
    <s v="Hernan Giraldo Atheortua"/>
    <s v="Tipo A1: Supervisión e Interventoría Integral"/>
    <s v="Interventoría técnica, ambiental, jurídica, administrativa, contable y/o financiera"/>
  </r>
  <r>
    <x v="8"/>
    <s v="72141002 55121704 55121712 55121715 55121718"/>
    <s v="CONVENIO INTERADMINISTRATIVO CON LA AGENCIA DE SEGURIDAD VIAL PARA EL SUMINISTRO E INSTALACIÓN DE LA SEÑALIZACIÓN VERTICAL Y HORIZONTAL EN LA RED VIAL A CARGO DEL DEPARTAMENTO DE ANTIOQUIA"/>
    <d v="2018-03-01T00:00:00"/>
    <s v="4,5 meses"/>
    <s v="Régimen Especial - Artículo 95 Ley 489 de 1998"/>
    <s v="Recursos propios"/>
    <n v="500000000"/>
    <n v="500000000"/>
    <s v="NO"/>
    <s v="N/A"/>
    <s v="Rodrigo Echeverry Ochoa"/>
    <s v="Director"/>
    <s v="3837980 3837981"/>
    <s v="rodrigo.echeverry@antioquia.gov.co_x000a_"/>
    <s v="Mantenimiento, mejoramiento y/o rehabilitación de la RVS"/>
    <s v="km de vías de la RVS señalizadas (31050307)_x000a__x000a__x000a_Programa: Infraestructura de vías terciarias como apoyo a la comercialización de productos agropecuarios, pesqueros y forestales/´Producto: señalización RVT realizada (32040209)_x000a__x000a_310503000_x000a_320402000"/>
    <s v="Renovación y aumento de la señalización en las vías de la red vial Secundaria en el Departamento de Antioquia _x000a__x000a_Renovación y aumento de la señalización en las vías de la red vial Terciaria en el Departamento de Antioquia "/>
    <s v="180031001_x000a_180067001_x000a_"/>
    <s v="RVS señalizada_x000a_RVT señalizada"/>
    <s v="Señaización vial,_x000a_Fortalecimiento Institucional RVS"/>
    <m/>
    <m/>
    <m/>
    <m/>
    <m/>
    <x v="0"/>
    <m/>
    <m/>
    <m/>
    <s v="Paulo Andrés Pérez Giraldo/Interventoría Externa"/>
    <s v="Tipo A1: Supervisión e Interventoría Integral"/>
    <s v="Interventoría técnica, ambiental, jurídica, administrativa, contable y/o financiera"/>
  </r>
  <r>
    <x v="8"/>
    <n v="72141002"/>
    <s v="SUMINISTRO E INSTALACIÓN DE LA SEÑALIZACIÓN VERTICAL INFORMATIVA ELEVADA EN LA RED VIAL A CARGO DEL DEPARTAMENTO DE ANTIOQUIA, SUBREGIÓN DEL SUROESTE Y ORIENTE."/>
    <d v="2018-04-30T00:00:00"/>
    <s v="4,5 meses"/>
    <s v="Licitación pública"/>
    <s v="Recursos propios"/>
    <n v="1380000000"/>
    <n v="1380000000"/>
    <s v="NO"/>
    <s v="N/A"/>
    <s v="Rodrigo Echeverry Ochoa"/>
    <s v="Director"/>
    <s v="3837980 3837981"/>
    <s v="rodrigo.echeverry@antioquia.gov.co_x000a_"/>
    <s v="Mantenimiento, mejoramiento y/o rehabilitación de la RVS"/>
    <s v="km de vías de la RVS señalizadas (31050307)_x000a__x000a__x000a_Programa: Infraestructura de vías terciarias como apoyo a la comercialización de productos agropecuarios, pesqueros y forestales/´Producto: señalización RVT realizada (32040209)_x000a__x000a_310503000_x000a_320402000"/>
    <s v="Renovación y aumento de la señalización en las vías de la red vial Secundaria en el Departamento de Antioquia _x000a__x000a_Renovación y aumento de la señalización en las vías de la red vial Terciaria en el Departamento de Antioquia "/>
    <s v="180031001_x000a_180067001_x000a_"/>
    <s v="RVS señalizada_x000a_RVT señalizada"/>
    <s v="Señaización vial,_x000a_Fortalecimiento Institucional RVS"/>
    <m/>
    <s v="21221 de 13/03/2018_x000a_21222 de 13/03/2018_x000a__x000a_21410 de 17/04/2018_x000a_21411 de 17/04/2018"/>
    <m/>
    <m/>
    <m/>
    <x v="2"/>
    <m/>
    <m/>
    <m/>
    <s v="Paulo Andrés Pérez Giraldo/Interventoría Externa"/>
    <s v="Tipo A1: Supervisión e Interventoría Integral"/>
    <s v="Interventoría técnica, ambiental, jurídica, administrativa, contable y/o financiera"/>
  </r>
  <r>
    <x v="8"/>
    <n v="81101510"/>
    <s v="INTERVENTORIA TÉCNICA, ADMINISTRATIVA, FINANCIERA, AMBIENTAL Y LEGAL PARA EL SUMINISTRO E INSTALACIÓN DE LA SEÑALIZACIÓN VERTICAL INFORMATIVA ELEVADA EN LA RED VIAL A CARGO DEL DEPARTAMENTO DE ANTIOQUIA, SUBREGIÓN DEL SUROESTE Y ORIENTE."/>
    <d v="2018-04-30T00:00:00"/>
    <s v="5 meses"/>
    <s v="Concurso de Méritos"/>
    <s v="Recursos propios"/>
    <n v="120000000"/>
    <n v="120000000"/>
    <s v="NO"/>
    <s v="N/A"/>
    <s v="Rodrigo Echeverry Ochoa"/>
    <s v="Director"/>
    <s v="3837980 3837981"/>
    <s v="rodrigo.echeverry@antioquia.gov.co_x000a_"/>
    <s v="Mantenimiento, mejoramiento y/o rehabilitación de la RVS"/>
    <s v="km de vías de la RVS señalizadas (31050307)_x000a__x000a__x000a_Programa: Infraestructura de vías terciarias como apoyo a la comercialización de productos agropecuarios, pesqueros y forestales/´Producto: señalización RVT realizada (32040209)_x000a__x000a_310503000_x000a_320402000"/>
    <s v="Renovación y aumento de la señalización en las vías de la red vial Secundaria en el Departamento de Antioquia _x000a__x000a_Renovación y aumento de la señalización en las vías de la red vial Terciaria en el Departamento de Antioquia "/>
    <s v="180031001_x000a_180067001_x000a_"/>
    <s v="RVS señalizada_x000a_RVT señalizada"/>
    <s v="Señaización vial,_x000a_Fortalecimiento Institucional RVS"/>
    <m/>
    <s v="21223 de 13/03/2018_x000a__x000a_21412 de 17/04/2018"/>
    <m/>
    <m/>
    <m/>
    <x v="2"/>
    <m/>
    <m/>
    <m/>
    <s v="Paulo Andrés Pérez Giraldo"/>
    <s v="Tipo C:  Supervisión"/>
    <s v="Supervisión técnica, ambiental, jurídica, administrativa, contable y/o financiera"/>
  </r>
  <r>
    <x v="8"/>
    <n v="81101510"/>
    <s v="CONSTRUCCIÓN DEL PUENTE EN LA VÍA 25AN02 SANTA BÁRBARA (RUTA 25) -YE A FREDONIA en el km16+00, EN LA SUBREGIÓN SUROESTE DEL DEPARTAMENTO DE ANTIOQUIA"/>
    <d v="2018-02-28T00:00:00"/>
    <s v="4 meses"/>
    <s v="Licitación pública"/>
    <s v="Recursos propios"/>
    <n v="1140000000"/>
    <n v="1140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0"/>
    <m/>
    <m/>
    <m/>
    <s v="Edir Amparo Graciano Gómez "/>
    <s v="Tipo A1: Supervisión e Interventoría Integral"/>
    <s v="Interventoría técnica, ambiental, jurídica, administrativa, contable y/o financiera"/>
  </r>
  <r>
    <x v="8"/>
    <n v="81101510"/>
    <s v="INTERVENTORÍA TECNICA, ADMINISTRATIVA, AMBIENTAL, FINANCIERA Y LEGAL PARA LA CONSTRUCCIÓN DEL PUENTE EN LA VÍA 25AN02 SANTA BÁRBARA (RUTA 25) -YE A FREDONIA en el km16+00, EN LA SUBREGIÓN SUROESTE DEL DEPARTAMENTO DE ANTIOQUIA"/>
    <d v="2018-02-28T00:00:00"/>
    <s v="4 meses"/>
    <s v="Concurso de Méritos"/>
    <s v="Recursos propios"/>
    <n v="127000000"/>
    <n v="127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0"/>
    <m/>
    <m/>
    <m/>
    <s v="Edir Amparo Graciano Gómez "/>
    <s v="Tipo C:  Supervisión"/>
    <s v="Supervisión técnica, ambiental, jurídica, administrativa, contable y/o financiera"/>
  </r>
  <r>
    <x v="8"/>
    <s v="72141107 72141109 81101505"/>
    <s v="LA CONSTRUCCIÓN DE CINCO (5) PUENTES VEHICULARES DISTRIBUIDOS EN LAS SUBREGIONES DE URABÁ Y SUROESTE EN LAS VIAS SECUNDARIAS DEL DEPARTAMENTO DE ANTIOQUIA_x000a_"/>
    <d v="2018-02-28T00:00:00"/>
    <s v="6 MESES"/>
    <s v="Licitación pública"/>
    <s v="Recursos propios"/>
    <n v="1140000000"/>
    <n v="1140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0"/>
    <m/>
    <m/>
    <m/>
    <s v="Edir Amparo Graciano Gómez "/>
    <s v="Tipo A1: Supervisión e Interventoría Integral"/>
    <s v="Interventoría técnica, ambiental, jurídica, administrativa, contable y/o financiera"/>
  </r>
  <r>
    <x v="8"/>
    <s v="72141107 72141109 81101505"/>
    <s v="INTERVENTORÍA TECNICA, ADMINISTRATIVA, AMBIENTAL, FINANCIERA Y LEGAL PARA LA CONSTRUCCIÓN DE CINCO (5) PUENTES VEHICULARES DISTRIBUIDOS EN LAS SUBREGIONES DE URABÁ Y SUROESTE EN LAS VIAS SECUNDARIAS DEL DEPARTAMENTO DE ANTIOQUIA_x000a_"/>
    <d v="2018-02-28T00:00:00"/>
    <s v="6 MESES"/>
    <s v="Concurso de Méritos"/>
    <s v="Recursos propios"/>
    <n v="127000000"/>
    <n v="127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0"/>
    <m/>
    <m/>
    <m/>
    <s v="Edir Amparo Graciano Gómez "/>
    <s v="Tipo C:  Supervisión"/>
    <s v="Supervisión técnica, ambiental, jurídica, administrativa, contable y/o financiera"/>
  </r>
  <r>
    <x v="8"/>
    <s v="72141107 72141109 81101505"/>
    <s v="CONSTRUCCIÓN DE CINCO(5) PUENTES VEHICULARES DISTRIBUIDOS EN LAS SUBREGIONES DEL NORTE, MAGDALENA MEDIO Y OCCIDENTE EN LAS VIAS SECUNDARIAS DEL DEPARTAMENTO DE ANTIOQUIA_x000a_"/>
    <d v="2018-02-28T00:00:00"/>
    <s v="6 MESES"/>
    <s v="Licitación pública"/>
    <s v="Recursos propios"/>
    <n v="1140000000"/>
    <n v="1140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0"/>
    <m/>
    <m/>
    <m/>
    <s v="Edir Amparo Graciano Gómez "/>
    <s v="Tipo A1: Supervisión e Interventoría Integral"/>
    <s v="Interventoría técnica, ambiental, jurídica, administrativa, contable y/o financiera"/>
  </r>
  <r>
    <x v="8"/>
    <s v="72141107 72141109 81101505"/>
    <s v="INTERVENTORÍA TECNICA, ADMINISTRATIVA, AMBIENTAL, FINANCIERA Y LEGAL PARA LA CONSTRUCCIÓN DE CINCO(5) PUENTES VEHICULARES DISTRIBUIDOS EN LAS SUBREGIONES DEL NORTE, MAGDALENA MEDIO Y OCCIDENTE EN LAS VIAS SECUNDARIAS DEL DEPARTAMENTO DE ANTIOQUIA_x000a_"/>
    <d v="2018-02-28T00:00:00"/>
    <s v="6 MESES"/>
    <s v="Concurso de Méritos"/>
    <s v="Recursos propios"/>
    <n v="127000000"/>
    <n v="127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0"/>
    <m/>
    <m/>
    <m/>
    <s v="Edir Amparo Graciano Gómez "/>
    <s v="Tipo C:  Supervisión"/>
    <s v="Supervisión técnica, ambiental, jurídica, administrativa, contable y/o financiera"/>
  </r>
  <r>
    <x v="8"/>
    <s v="72141107 72141109 81101505"/>
    <s v="CONSTRUCCIÓN DE PUENTES VEHICULARES EN LAS VIAS SECUNDARIAS DEL DEPARTAMENTO DE ANTIOQUIA_x000a_"/>
    <d v="2018-02-28T00:00:00"/>
    <s v="6 MESES"/>
    <s v="Licitación pública"/>
    <s v="Recursos propios"/>
    <n v="1140000000"/>
    <n v="1140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s v=""/>
    <m/>
    <x v="0"/>
    <m/>
    <m/>
    <m/>
    <s v="Edir Amparo Graciano Gómez "/>
    <s v="Tipo A1: Supervisión e Interventoría Integral"/>
    <s v="Interventoría técnica, ambiental, jurídica, administrativa, contable y/o financiera"/>
  </r>
  <r>
    <x v="8"/>
    <s v="72141107 72141109 81101505"/>
    <s v="INTERVENTORÍA TECNICA, ADMINISTRATIVA, AMBIENTAL, FINANCIERA Y LEGAL PARA LA CONSTRUCCIÓN DE PUENTES VEHICULARES EN LAS VIAS SECUNDARIAS DEL DEPARTAMENTO DE ANTIOQUIA"/>
    <d v="2018-02-28T00:00:00"/>
    <s v="6 MESES"/>
    <s v="Concurso de Méritos"/>
    <s v="Recursos propios"/>
    <n v="128376161"/>
    <n v="128376161"/>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s v=""/>
    <m/>
    <x v="0"/>
    <m/>
    <m/>
    <m/>
    <s v="Edir Amparo Graciano Gómez "/>
    <s v="Tipo C:  Supervisión"/>
    <s v="Supervisión técnica, ambiental, jurídica, administrativa, contable y/o financiera"/>
  </r>
  <r>
    <x v="8"/>
    <n v="95121511"/>
    <s v="(2) EL DEPARTAMENTO DE ANTIOQUIA COLABORARÁ A LOS MUNICIPIOS CON RECURSOS ECONOMICOS PARA LLEVAR A CABO LAS OBRAS DE MEJORAMIENTO Y MANTENIMIENTO DEL ESPACIO PUBLICO DEL PARQUE PRINCIPAL DEL MUNICIPIO"/>
    <d v="2018-01-31T00:00:00"/>
    <s v="8 meses"/>
    <s v="Régimen Especial - Artículo 95 Ley 489 de 1998"/>
    <s v="Recursos propios"/>
    <n v="2877880263"/>
    <n v="2877880263"/>
    <s v="NO"/>
    <s v="N/A"/>
    <s v="Rodrigo Echeverry Ochoa"/>
    <s v="Director"/>
    <s v="3837980 3837981"/>
    <s v="rodrigo.echeverry@antioquia.gov.co_x000a_"/>
    <s v="Proyectos de infraestructura cofinanciados en los municipios"/>
    <s v="Espacios públicos municipales intervenidos (31050602)"/>
    <s v="Apoyo a la intervención de espacios públicos Municipales"/>
    <n v="180043001"/>
    <s v="Espacios de diálogo social fortalecidos"/>
    <s v="Intervención de espacios públicos"/>
    <m/>
    <m/>
    <m/>
    <m/>
    <m/>
    <x v="0"/>
    <m/>
    <m/>
    <m/>
    <s v="Jaime Alejandro Gomez Restrepo"/>
    <s v="Tipo C:  Supervisión"/>
    <s v="Supervisión técnica, ambiental, jurídica, administrativa, contable y/o financiera"/>
  </r>
  <r>
    <x v="8"/>
    <n v="95121511"/>
    <s v="(2) EL DEPARTAMENTO DE ANTIOQUIA COLABORARÁ A LOS MUNICIPIOS CON RECURSOS ECONOMICOS PARA LLEVAR A CABO LAS OBRAS DE MEJORAMIENTO Y MANTENIMIENTO DE Otros espacios públicos (muelles, malecones, entre otros) construidos y/o mantenidos (31050603)"/>
    <d v="2018-01-31T00:00:00"/>
    <s v="5 meses"/>
    <s v="Régimen Especial - Artículo 95 Ley 489 de 1998"/>
    <s v="Recursos propios"/>
    <n v="2600000000"/>
    <n v="2600000000"/>
    <s v="NO"/>
    <s v="N/A"/>
    <s v="Rodrigo Echeverry Ochoa"/>
    <s v="Director"/>
    <s v="3837980 3837981"/>
    <s v="rodrigo.echeverry@antioquia.gov.co_x000a_"/>
    <s v="Proyectos de infraestructura cofinanciados en los municipios"/>
    <s v="Otros espacios públicos (muelles, malecones, entre otros) construidos y/o mantenidos (31050603)"/>
    <s v="Apoyo a otros espacios públicos (muelles, malecones, entre otros) en Antioquia"/>
    <n v="180114001"/>
    <s v="Espacios de diálogo social fortalecidos"/>
    <s v="Construcción de espacios públicos,_x000a_Mantenimiento de espacios públicos,_x000a_Estudios otros espacios."/>
    <m/>
    <m/>
    <m/>
    <m/>
    <m/>
    <x v="0"/>
    <m/>
    <m/>
    <m/>
    <s v="Jaime Alejandro Gomez Restrepo"/>
    <s v="Tipo C:  Supervisión"/>
    <s v="Supervisión técnica, ambiental, jurídica, administrativa, contable y/o financiera"/>
  </r>
  <r>
    <x v="8"/>
    <s v="72141103_x000a_"/>
    <s v="(15) EL DEPARTAMENTO DE ANTIOQUIA COLABORA A LOS MUNICIPIOS CON RECURSOS ECONOMICOS PARA QUE ESTOS LLEVEN A CABO LA PAVIMENTACION DE VIAS TERCIARIAS"/>
    <d v="2018-01-31T00:00:00"/>
    <s v="9 meses"/>
    <s v="Régimen Especial - Artículo 95 Ley 489 de 1998"/>
    <s v="Recursos propios"/>
    <n v="6280557949"/>
    <n v="6280557949"/>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
    <s v="Construcción de Placa Huella en la Red Víal Terciaria de Antioquia"/>
    <n v="180032001"/>
    <s v="Vías pavimentadas"/>
    <s v="Pavimentación de vías"/>
    <m/>
    <m/>
    <m/>
    <m/>
    <m/>
    <x v="0"/>
    <m/>
    <m/>
    <m/>
    <s v="Jaime Alejandro Gomez Restrepo"/>
    <s v="Tipo C:  Supervisión"/>
    <s v="Supervisión técnica, ambiental, jurídica, administrativa, contable y/o financiera"/>
  </r>
  <r>
    <x v="8"/>
    <s v="72141107 72141109"/>
    <s v="(4) EL DEPARTAMENTO DE ANTIOQUIA COFINANCIA A LOS MUNICIPIOS PARA LA CONSTRUCCION DE PUENTES VEHICULARES DE LA RED VIAL TERCIARIA"/>
    <d v="2018-01-31T00:00:00"/>
    <s v="2 meses"/>
    <s v="Régimen Especial - Artículo 95 Ley 489 de 1998"/>
    <s v="Recursos propios"/>
    <n v="2500000000"/>
    <n v="2500000000"/>
    <s v="NO"/>
    <s v="N/A"/>
    <s v="Rodrigo Echeverry Ochoa"/>
    <s v="Director"/>
    <s v="3837980 3837981"/>
    <s v="rodrigo.echeverry@antioquia.gov.co_x000a_"/>
    <s v="Infraestructura de vías terciarias como apoyo a la comercialización de productos agropecuarios, pesqueros y forestales"/>
    <s v="Puentes de la RVT construidos, rehabilitados y/o mantenidos (32040203,)_x000a__x000a_Construcción, rehabilitación y/o mantenimiento de puentes peatonales RVT (32040204)_x000a_"/>
    <s v="Apoyo a la construcción o mejoramiento de puentes en los municipios"/>
    <n v="180070001"/>
    <s v="Puentes en la red vial terciaria rehabilitados_x000a_Puentes de la RVT construidos,_x000a_Puentes de la RVT  mantenidos "/>
    <s v="Intervención de puentes vehiculares_x000a_Intervención de puentes peatonales"/>
    <m/>
    <m/>
    <m/>
    <m/>
    <m/>
    <x v="0"/>
    <m/>
    <m/>
    <m/>
    <s v="Jaime Alejandro Gomez Restrepo"/>
    <s v="Tipo C:  Supervisión"/>
    <s v="Supervisión técnica, ambiental, jurídica, administrativa, contable y/o financiera"/>
  </r>
  <r>
    <x v="8"/>
    <n v="72141003"/>
    <s v="(8) EL DEPARTAMENTO DE ANTIOQUIA COLABORARA PARA LA EJECUCION DEL PROYECTO DE LOS CAMINOS DE HERRADURA EN JURISDICCION DE LOS MUNICIPIOS DEL DEPARTAMENTO DE ANTIOQUIA"/>
    <d v="2018-01-31T00:00:00"/>
    <s v="6 meses"/>
    <s v="Régimen Especial - Artículo 95 Ley 489 de 1998"/>
    <s v="Recursos propios"/>
    <n v="400000000"/>
    <n v="400000000"/>
    <s v="NO"/>
    <s v="N/A"/>
    <s v="Rodrigo Echeverry Ochoa"/>
    <s v="Director"/>
    <s v="3837980 3837981"/>
    <s v="rodrigo.echeverry@antioquia.gov.co_x000a_"/>
    <s v="Vías para sistemas alternativos de transporte"/>
    <s v="Caminos de Herradura mejorados (32040206,)_x000a__x000a_Caminos de Herradura mantenidos (32040207,)_x000a__x000a_Moto-rutas en caminos de herradura intervenidos (32040208)"/>
    <s v="Apoyo al mejoramiento de caminos de herradura o motorrutas en Antioquia"/>
    <n v="180039001"/>
    <s v="Caminos de heradura rehabilitadoas o mantenidos"/>
    <s v="Mejoramiento de caminos,_x000a_Mantenimiento de caminos,_x000a_Mejoramiento de motorrutas."/>
    <m/>
    <m/>
    <m/>
    <m/>
    <m/>
    <x v="0"/>
    <m/>
    <m/>
    <m/>
    <s v="Jaime Alejandro Gomez Restrepo"/>
    <s v="Tipo C:  Supervisión"/>
    <s v="Supervisión técnica, ambiental, jurídica, administrativa, contable y/o financiera"/>
  </r>
  <r>
    <x v="8"/>
    <n v="81101605"/>
    <s v="MANTENIMIENTO DE CABLES AÉREOS EN ANTIOQUIA"/>
    <d v="2018-01-31T00:00:00"/>
    <s v="6 meses"/>
    <s v="Licitación pública"/>
    <s v="Recursos propios"/>
    <n v="2160000000"/>
    <n v="2160000000"/>
    <s v="NO"/>
    <s v="N/A"/>
    <s v="Rodrigo Echeverry Ochoa"/>
    <s v="Director"/>
    <s v="3837980 3837981"/>
    <s v="rodrigo.echeverry@antioquia.gov.co_x000a_"/>
    <s v="Plan de cables aéreos"/>
    <s v="Cables aéreos operados y mantenidos (32040301)"/>
    <s v="Mantenimiento y operación de cables aéreos en Antioquia"/>
    <n v="180042001"/>
    <s v="Obras de protección y adecuación realizados"/>
    <s v="Mantenimiento de cables aéreos,_x000a_Operación de cables aéreos,_x000a_Estudios sostenibilidad cables."/>
    <m/>
    <m/>
    <m/>
    <m/>
    <m/>
    <x v="0"/>
    <m/>
    <m/>
    <m/>
    <s v="Joan Manuel Galeano"/>
    <s v="Tipo C:  Supervisión"/>
    <s v="Supervisión técnica, ambiental, jurídica, administrativa, contable y/o financiera"/>
  </r>
  <r>
    <x v="8"/>
    <n v="81101605"/>
    <s v="INTERVENTORÍA TECNICA, ADMINISTRATIVA, AMBIENTAL, FINANCIERA Y LEGAL PARA EL MANTENIMIENTO DE CABLES AÉREOS EN ANTIOQUIA"/>
    <d v="2018-01-31T00:00:00"/>
    <s v="6 meses"/>
    <s v="Concurso de Méritos"/>
    <s v="Recursos propios"/>
    <n v="240000000"/>
    <n v="240000000"/>
    <s v="NO"/>
    <s v="N/A"/>
    <s v="Rodrigo Echeverry Ochoa"/>
    <s v="Director"/>
    <s v="3837980 3837981"/>
    <s v="rodrigo.echeverry@antioquia.gov.co_x000a_"/>
    <s v="Plan de cables aéreos"/>
    <s v="Cables aéreos operados y mantenidos (32040301)"/>
    <s v="Mantenimiento y operación de cables aéreos en Antioquia"/>
    <n v="180042001"/>
    <s v="Obras de protección y adecuación realizados"/>
    <s v="Mantenimiento de cables aéreos,_x000a_Operación de cables aéreos,_x000a_Estudios sostenibilidad cables."/>
    <m/>
    <m/>
    <m/>
    <m/>
    <m/>
    <x v="0"/>
    <m/>
    <m/>
    <m/>
    <s v="Joan Manuel Galeano"/>
    <s v="Tipo C:  Supervisión"/>
    <s v="Supervisión técnica, ambiental, jurídica, administrativa, contable y/o financiera"/>
  </r>
  <r>
    <x v="8"/>
    <s v="81112501 81122000 81111500 43232100 43232200"/>
    <s v="ADQUIRIR LA SUSCRIPCIÓN DE ADOBE CREATIVE CLOUD FOR TEAMS PARA LAS DIFERENTES DEPENDENCIAS DE LA GOBERNACIÓN DE ANTIOQUIA, INCLUYENDO SOPORTE TÉCNICO. _x000a__x000a__x000a_Nota: La competencia para la contratación de este objeto es de la Dirección de Informática, el proceso de contratación será adelantado por la Secretaría General y entregado el CDP respectivo para su contratación (Centro de Costos 112000G222)_x000a_"/>
    <d v="2018-04-01T00:00:00"/>
    <s v="1 meses"/>
    <s v="Selección Abreviada - Subasta Inversa"/>
    <s v="Recursos propios"/>
    <n v="45000000"/>
    <n v="450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0"/>
    <m/>
    <m/>
    <s v="Nota: La competencia para la contratación de este objeto es de la Dirección de Informática, el proceso de contratación será adelantado por la Secretaría General y entregado el CDP respectivo para su contratación (Centro de Costos 112000G222)_x000a_"/>
    <s v="Cristian Alberto Quiceno Gutierrez"/>
    <s v="Tipo C:  Supervisión"/>
    <s v="Supervisión técnica, ambiental, jurídica, administrativa, contable y/o financiera"/>
  </r>
  <r>
    <x v="8"/>
    <s v="81112501 43231500"/>
    <s v="SUSCRIPCIÓN DE OFFICE 365 (SERVICIO DE CORREO ELECTRONICO)_x000a__x000a_Nota: La competencia para la contratación de este objeto es de la Dirección de Informática, el proceso de contratación será adelantado por la Secretaría General y entregado el CDP respectivo para su contratación (Centro de Costos 112000G222)"/>
    <d v="2018-04-01T00:00:00"/>
    <s v="1 mes"/>
    <s v="Selección Abreviada - Acuerdo Marco de Precios"/>
    <s v="Recursos propios"/>
    <n v="50000000"/>
    <n v="50000000"/>
    <s v="NO"/>
    <s v="N/A"/>
    <s v="Rodrigo Echeverry Ochoa"/>
    <s v="Director"/>
    <s v="3837980 3837981"/>
    <s v="rodrigo.echeverry@antioquia.gov.co_x000a_"/>
    <s v="Estudios y seguimientos para la planeación y desarrollo de la Infraestructura de transporte"/>
    <s v="Estudios de Sistemas viales subregionales elaborados (31050205)_x000a__x000a_310502000"/>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0"/>
    <m/>
    <m/>
    <s v="Nota: La competencia para la contratación de este objeto es de la Dirección de Informática, el proceso de contratación será adelantado por la Secretaría General y entregado el CDP respectivo para su contratación (Centro de Costos 112000G222)_x000a_"/>
    <s v="Cristian Alberto Quiceno Gutierrez"/>
    <s v="Tipo C:  Supervisión"/>
    <s v="Supervisión técnica, ambiental, jurídica, administrativa, contable y/o financiera"/>
  </r>
  <r>
    <x v="8"/>
    <s v="81112501 81110000"/>
    <s v="ADQUISICIÓN Y ACTUALIZACIÓN DE LICENCIAS DE ARCGIS PARA LOS ORGANISMOS DE LA GOBERNACIÓN DE ANTIOQUIA INCLUYENDO SOPORTE TÉCNICO, A TRAVÉS DE ACUERDO MARCO DE PRECIOS._x000a__x000a__x000a_Nota: La competencia para la contratación de este objeto es de la Dirección de Informática, el proceso de contratación será adelantado por la Secretaría General y entregado el CDP respectivo para su contratación (Centro de Costos 112000G222)"/>
    <d v="2018-04-01T00:00:00"/>
    <s v="1 mes"/>
    <s v="Selección Abreviada - Acuerdo Marco de Precios"/>
    <s v="Recursos propios"/>
    <n v="165000000"/>
    <n v="1650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0"/>
    <m/>
    <m/>
    <s v="Nota: La competencia para la contratación de este objeto es de la Dirección de Informática, el proceso de contratación será adelantado por la Secretaría General y entregado el CDP respectivo para su contratación (Centro de Costos 112000G222)"/>
    <s v="Cristian Alberto Quiceno Gutierrez"/>
    <s v="Tipo C:  Supervisión"/>
    <s v="Supervisión técnica, ambiental, jurídica, administrativa, contable y/o financiera"/>
  </r>
  <r>
    <x v="8"/>
    <n v="78111800"/>
    <s v="PRESTACIÓN DE SERVICIOS DE TRANSPORTE TERRESTRE AUTOMOTOR PARA APOYAR LA GESTIÓN DE LAS DEPENDENCIAS DE LA GOBERNACIÓN_x000a__x000a_Nota: La competencia para la contratación de este objeto es de la Secretaría General, el proceso será adelantado por dicha dependencia y entregado el CDP respectivo para su contratación (Centro de Costos 112000G222)"/>
    <d v="2018-01-31T00:00:00"/>
    <s v="11 meses"/>
    <s v="Selección Abreviada - Subasta Inversa"/>
    <s v="Recursos propios"/>
    <n v="756500000"/>
    <n v="731282941"/>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_x000a_ _x000a_km de vías de la RVS mantenidas, mejoradas y/o rehabilitadas en pavimento (31050306)_x000a_310503000_x000a_"/>
    <s v="Mantenimiento y Mejoramiento de la RVS en Antioquia_x000a_"/>
    <n v="180035001"/>
    <s v="Red vial secundaria rehabilitada y mantenida"/>
    <s v="Mantenimiento rutinario,_x000a_Intervención de puntos críticos,_x000a_Fortalecimiento Institucional."/>
    <m/>
    <s v="20103 de 05/01/2018"/>
    <m/>
    <m/>
    <m/>
    <x v="2"/>
    <m/>
    <m/>
    <m/>
    <s v="Blanca Margarita Granda Cortes/La supervisión del contrato la realiza la Secretaría General"/>
    <s v="Tipo C:  Supervisión"/>
    <s v="Supervisión técnica, ambiental, jurídica, administrativa, contable y/o financiera"/>
  </r>
  <r>
    <x v="8"/>
    <n v="80111600"/>
    <s v="ADICIÓN 1 Y PRORROGA 1 AL CONTRATO INTERADMINISTRATIVO 4600006343 DE 2017 BRINDAR APOYO TÉCNICO, ADMINISTRATIVO, FINANCIERO, CONTABLE, PREDIAL,  LEGAL, SOCIAL, AMBIENTAL DE LOS PROYECTOS,   PROCESOS Y CONTRATOS LLEVADOS A CABO EN LA SECRETARIA DE INFRAESTRUCTURA FISICA DEL DEPARTAMENTO DE ANTIOQUIA"/>
    <d v="2017-03-01T00:00:00"/>
    <s v="14 meses"/>
    <s v="Contratación Directa - Contratos Interadministrativos"/>
    <s v="Recursos propios"/>
    <n v="1498842510"/>
    <n v="1498842511"/>
    <s v="NO"/>
    <s v="N/A"/>
    <s v="Rodrigo Echeverry Ochoa"/>
    <s v="Director"/>
    <s v="3837980 3837981"/>
    <s v="rodrigo.echeverry@antioquia.gov.co_x000a_"/>
    <s v="Mantenimiento, mejoramiento y/o rehabilitación de la RVS_x000a_Infraestructura de vías terciarias como apoyo a la comercialización de productos agropecuarios, pesqueros y forestales"/>
    <s v="Puntos críticos de la RVS intervenidos (31050303)_x000a__x000a_km de vías de la RVS mantenidas, mejoradas y/o rehabilitadas en afirmado (31050305)_x000a_ _x000a_km de vías de la RVS mantenidas, mejoradas y/o rehabilitadas en pavimento (31050306)_x000a__x000a_Vías con placa huella intervenidas (32040205)_x000a_320402000_x000a_"/>
    <s v="Mantenimiento y Mejoramiento de la RVS en Antioquia_x000a__x000a_Apoyo al mejoramiento y/o mantenimiento de la RVT en Antioquia"/>
    <s v="180035001  _x000a_180068001  _x000a_"/>
    <s v="Red vial secundaria y terciaria rehabilitada y mantenida"/>
    <s v="Mantenimiento rutinario,_x000a_Intervención de puntos críticos,_x000a_Fortalecimiento Institucional."/>
    <n v="6455"/>
    <s v="_x000a_20967 de 26/01/2018_x000a_20968 de 26/01/2018_x000a__x000a_17979 de 20/06/2017 _x000a_17980 de 20/06/2017 _x000a_17981 de 20/06/2017 _x000a_17982 de 20/06/2017 _x000a_17983 de 20/06/2017 _x000a_17984 de 20/06/2017 _x000a_17985 de 20/06/2017_x000a_POR SUSTITUCION FONDO DEL CDP 3500036559_x000a__x000a_16710 de 14/02/2017_x000a_16712 de 14/02/2017_x000a_16713 de 14/02/2017_x000a_16714 de 14/02/2017_x000a_16715 de 14/02/2017_x000a_16716 de 14/02/2017_x000a_16717 de 14/02/2017_x000a_16718 de 14/02/2017"/>
    <d v="2017-03-04T09:07:00"/>
    <s v="S2017060043284 de 09/03/2017 "/>
    <n v="4600006343"/>
    <x v="1"/>
    <s v="TECNOLOGICO DE ANTIOQUIA"/>
    <s v="En ejecución"/>
    <s v="Fecha de Firma del Contrato 10 de marzo de 2017_x000a_Fecha de Inicio de Ejecución del Contrato 16 de marzo de 2017_x000a_Plazo de Ejecución del Contrato 9 Meses, sin sobrepasar el 15/12/2017_x000a_Prórroga 1: 5 meses más con nueva fecha de terminación 14/05/2018_x000a__x000a_26/01/2018: ACTUALIZACION VIGENCIA FUTURA 6000002370, 6000002371  ADICIÓN 1 Y PRORROGA 1 AL CONTRATO INTERADMINISTRATIVO 4600006343 DE 2017_x000a_Se realizó modificación al CDP y al RPC del contato por sustitución de FONDOS."/>
    <s v="Blanca Margarita Granda Cortes/Juan Carlos Arroyave Pelaez"/>
    <s v="Tipo B2: Supervisión Colegiada"/>
    <s v="Supervisión técnica, jurídica, administrativa, contable y/o financiera"/>
  </r>
  <r>
    <x v="8"/>
    <n v="80111600"/>
    <s v="BRINDAR APOYO TÉCNICO, ADMINISTRATIVO, FINANCIERO, CONTABLE, PREDIAL,  LEGAL, SOCIAL, AMBIENTAL DE LOS PROYECTOS,   PROCESOS Y CONTRATOS LLEVADOS A CABO EN LA SECRETARIA DE INFRAESTRUCTURA FISICA DEL DEPARTAMENTO DE ANTIOQUIA"/>
    <d v="2018-03-31T00:00:00"/>
    <s v="7 meses"/>
    <s v="Contratación Directa - Contratos Interadministrativos"/>
    <s v="Recursos propios"/>
    <n v="1000000000"/>
    <n v="1000000000"/>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 _x000a_ _x000a_km de vías de la RVS mantenidas, mejoradas y/o rehabilitadas en pavimento (31050306)"/>
    <s v="Mantenimiento y Mejoramiento de la RVS en Antioquia"/>
    <n v="180035001"/>
    <s v="Red vial secundaria rehabilitada y mantenida"/>
    <s v="Mantenimiento rutinario,_x000a_Intervención de puntos críticos,_x000a_Fortalecimiento Institucional."/>
    <m/>
    <m/>
    <m/>
    <m/>
    <m/>
    <x v="0"/>
    <m/>
    <m/>
    <m/>
    <s v="Blanca Margarita Granda Cortes/Juan Carlos Arroyave Pelaez"/>
    <s v="Tipo B2: Supervisión Colegiada"/>
    <s v="Supervisión técnica, jurídica, administrativa, contable y/o financiera"/>
  </r>
  <r>
    <x v="8"/>
    <n v="80111600"/>
    <s v="Designar estudiantes de las universidades públicas para la realización de la práctica académica, con el fin de brindar apoyo a la gestión del Departamento de Antioquia y sus subregiones durante el año de 2018._x000a__x000a_Nota: La competencia para la contratación de este objeto es de la Secretaría de Gestión Humana y Desarrollo Organizacional - Dirección de Desarrollo Organizacional, el proceso será adelantado por dicha dependencia y entregado el CDP respectivo para su contratación (Centro de Costos 112000F124)"/>
    <d v="2018-01-31T00:00:00"/>
    <s v="10 meses"/>
    <s v="Contratación Directa - Contratos Interadministrativos"/>
    <s v="Recursos propios"/>
    <n v="200000000"/>
    <n v="200000000"/>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_x000a_ _x000a_km de vías de la RVS mantenidas, mejoradas y/o rehabilitadas en pavimento (31050306)_x000a__x000a_310503000"/>
    <s v="Mantenimiento y Mejoramiento de la RVS en Antioquia"/>
    <n v="180035001"/>
    <s v="Red vial secundaria rehabilitada y mantenida"/>
    <s v="Mantenimiento rutinario,_x000a_Intervención de puntos críticos,_x000a_Fortalecimiento Institucional."/>
    <m/>
    <s v="20336 de 10/01/2018"/>
    <m/>
    <m/>
    <m/>
    <x v="2"/>
    <m/>
    <m/>
    <m/>
    <s v="Blanca Margarita Granda Cortes/La supervisión del contrato la realiza la Secretaría de Gestión Humana y Desarrollo Organizacional - Dirección de Desarrollo Organizacional "/>
    <s v="Tipo C:  Supervisión"/>
    <s v="Supervisión técnica, jurídica, administrativa, contable y/o financiera"/>
  </r>
  <r>
    <x v="8"/>
    <n v="86131504"/>
    <s v="Contrato  interadministrativo de mandato  para la promoción, creación, elaboración desarrollo y conceptualización de las campañas, estrategias y necesidades comunicacionales de la Gobernación de Antioquia._x000a__x000a_Nota: La competencia para la contratación de este objeto es de la Gerencia de Comunicaciones, el proceso será adelantado por dicha dependencia y entregado el CDP respectivo para su contratación (Centro Costos 112000A311).  "/>
    <d v="2018-06-30T00:00:00"/>
    <s v="6 meses"/>
    <s v="Contratación Directa - Contratos Interadministrativos"/>
    <s v="Recursos propios"/>
    <n v="400000000"/>
    <n v="400000000"/>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_x000a_ _x000a_km de vías de la RVS mantenidas, mejoradas y/o rehabilitadas en pavimento (31050306)_x000a__x000a_310503000"/>
    <s v="Mantenimiento y Mejoramiento de la RVS en Antioquia"/>
    <n v="180035001"/>
    <s v="Red vial secundaria rehabilitada y mantenida"/>
    <s v="Mantenimiento rutinario,_x000a_Intervención de puntos críticos,_x000a_Fortalecimiento Institucional."/>
    <m/>
    <m/>
    <m/>
    <m/>
    <m/>
    <x v="0"/>
    <m/>
    <m/>
    <m/>
    <s v="Blanca Margarita Granda Cortes/ La supervisión del contrato la realiza la Gerencia de Comunicaciones de la Gobernación de Antioquia "/>
    <s v="Tipo C:  Supervisión"/>
    <s v="Supervisión técnica, ambiental, jurídica, administrativa, contable y/o financiera"/>
  </r>
  <r>
    <x v="8"/>
    <n v="80141607"/>
    <s v="Contrato interadministrativo de prestación de servicios como operador logístico para la organización, administración, ejecución y demás acciones logísticas necesarias para la realización de los eventos programados por la Gobernación de Antioquia_x000a__x000a__x000a_Nota: La competencia para la contratación de este objeto es de la Gerencia de Comunicaciones, el proceso será adelantado por dicha dependencia y entregado el CDP respectivo para su contratación (Centro Costos 112000A311).   "/>
    <d v="2018-06-30T00:00:00"/>
    <s v="6 meses"/>
    <s v="Contratación Directa - Contratos Interadministrativos"/>
    <s v="Recursos propios"/>
    <n v="400000000"/>
    <n v="400000000"/>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_x000a_ _x000a_km de vías de la RVS mantenidas, mejoradas y/o rehabilitadas en pavimento (31050306)_x000a__x000a_310503000"/>
    <s v="Mantenimiento y Mejoramiento de la RVS en Antioquia"/>
    <n v="180035001"/>
    <s v="Red vial secundaria rehabilitada y mantenida"/>
    <s v="Mantenimiento rutinario,_x000a_Intervención de puntos críticos,_x000a_Fortalecimiento Institucional."/>
    <m/>
    <m/>
    <m/>
    <m/>
    <m/>
    <x v="0"/>
    <m/>
    <m/>
    <m/>
    <s v="Blanca Margarita Granda Cortes/ La supervisión del contrato la realiza la Gerencia de Comunicaciones de la Gobernación de Antioquia "/>
    <s v="Tipo C:  Supervisión"/>
    <s v="Supervisión técnica, ambiental, jurídica, administrativa, contable y/o financiera"/>
  </r>
  <r>
    <x v="8"/>
    <s v="95121634 72141108 72141103 72141003"/>
    <s v="Construcción, mantenimiento y operación conexión vial Aburrá Oriente (Km de Túnel de Oriente construido)_x000a__x000a_Nota: DERECHOS DE CONECTIVIDAD: SI SE DA LA OPERACIÓN CON EL IDEA POR LA VENTA DE LOS FLUJOS FUTUROS DE ESTA RENTA NO SE DEBEN PRESUPUESTAR"/>
    <d v="2018-01-31T00:00:00"/>
    <s v="12 meses"/>
    <s v="Otro Tipo de Contrato"/>
    <s v="Recursos propios"/>
    <n v="18921331000"/>
    <n v="18921331000"/>
    <s v="NO"/>
    <s v="N/A"/>
    <s v="Rodrigo Echeverry Ochoa"/>
    <s v="Director"/>
    <s v="3837980 3837981"/>
    <s v="rodrigo.echeverry@antioquia.gov.co_x000a_"/>
    <s v="Proyectos estratégicos Departamentales"/>
    <s v="km del Túnel de Oriente construido (31050401)"/>
    <s v="Construcción, mantenimiento y operación vial Aburrá Oriente"/>
    <s v="182317001"/>
    <s v="Túnel de Oriente construido"/>
    <s v="Construcción Túnel de Oriente, operación y mantenimento"/>
    <m/>
    <m/>
    <m/>
    <m/>
    <m/>
    <x v="0"/>
    <m/>
    <m/>
    <m/>
    <s v="Gilberto Quintero Zapata/Interventoría Externa"/>
    <s v="Tipo A1: Supervisión e Interventoría Integral"/>
    <s v="Interventoría técnica, ambiental, jurídica, administrativa, contable y/o financiera"/>
  </r>
  <r>
    <x v="8"/>
    <s v="95121634; 72141108; 72141103_x000a_"/>
    <s v="Construcción, mantenimiento y operación conexión vial Aburrá Oriente (Km de Túnel de Oriente construido)_x000a__x000a_Nota: El objeto se registra en la planeación de la contratación de 2018 por tratarse de la vigencia futura 2018 del contrato de Concesión no incluida en el presupuesto "/>
    <d v="2018-01-31T00:00:00"/>
    <s v="12 meses"/>
    <s v="Otro Tipo de Contrato"/>
    <s v="Recursos propios"/>
    <n v="28000000000"/>
    <n v="28000000000"/>
    <s v="NO"/>
    <s v="N/A"/>
    <s v="Rodrigo Echeverry Ochoa"/>
    <s v="Director"/>
    <s v="3837980 3837981"/>
    <s v="rodrigo.echeverry@antioquia.gov.co_x000a_"/>
    <s v="Proyectos estratégicos Departamentales"/>
    <s v="km del Túnel de Oriente construido (31050401)"/>
    <s v="Construcción, mantenimiento y operación vial Aburrá Oriente"/>
    <s v="182317001"/>
    <s v="Vías atendidas o mantenidas"/>
    <s v="Inversión Túnel de Oriente,_x000a_Mantenimiento Las Palmas y Santa Elena."/>
    <m/>
    <m/>
    <m/>
    <m/>
    <m/>
    <x v="0"/>
    <m/>
    <m/>
    <m/>
    <s v="Gilberto Quintero Zapata/Interventoría Externa"/>
    <s v="Tipo A1: Supervisión e Interventoría Integral"/>
    <s v="Supervisión técnica, ambiental, jurídica, administrativa, contable y/o financiera"/>
  </r>
  <r>
    <x v="8"/>
    <n v="81102101"/>
    <s v="INVESTIGACION PARA REVERSION DEL PROCESO DE EROSION EN LAS COSTAS DEL MAR DE ANTIOQUIA_x000a__x000a_Nota: La competencia para la contratación de este objeto es de la Secretaría de Infraestructura, el proceso será adelantado por esta dependencia. Como el DAPARD también participa en el proceso, será entregada la VF respectiva a la Secretaría de Infraestructura para su contratación."/>
    <d v="2017-11-03T00:00:00"/>
    <s v="12 meses"/>
    <s v="Contratación Directa - Contratos Interadministrativos"/>
    <s v="Recursos propios"/>
    <n v="1500000000"/>
    <n v="1500000000"/>
    <s v="NO"/>
    <s v="N/A"/>
    <s v="Rodrigo Echeverry Ochoa"/>
    <s v="Director"/>
    <s v="3837980 3837981"/>
    <s v="rodrigo.echeverry@antioquia.gov.co_x000a_"/>
    <s v="Proyectos de infraestructura cofinanciados en los municipios"/>
    <s v="Otros espacios públicos (muelles, malecones, entre otros) construidos y/o mantenidos (31050603)"/>
    <s v="Apoyo a otros espacios públicos (muelles, malecones, entre otros) en Antioquia"/>
    <n v="180114001"/>
    <s v="Espacios de diálogo social fortalecidos"/>
    <s v="Construcción de espacios públicos,_x000a_Mantenimiento de espacios públicos,_x000a_Estudios otros espacios."/>
    <s v="CD-20-03-2017"/>
    <s v="21192 de 02/03/2018"/>
    <d v="2017-11-10T19:44:00"/>
    <s v="S2017060109204 de 10/11/2017"/>
    <s v="2017-SS-20-0004"/>
    <x v="1"/>
    <s v="UNIVERSIDAD DE ANTIOQUIA"/>
    <s v="En ejecución"/>
    <s v="Fecha de Firma del Contrato 10 de noviembre de 2017_x000a_Fecha de Inicio de Ejecución del Contrato  2 de abril de 2018_x000a_Plazo de Ejecución del Contrato 12 Meses_x000a_Cuantía Definitiva del Contrato $3,499,118,895.00_x000a__x000a_Vigencia Futura 2018 se aprueban el martes  07/11/2017_x000a_Valor total $3.499.073.988 Aportes DAPARD+Infraestructura"/>
    <s v="Luis Eduardo Tobón Cardona"/>
    <s v="Tipo C:  Supervisión"/>
    <s v="Supervisión técnica, ambiental, jurídica, administrativa, contable y/o financiera"/>
  </r>
  <r>
    <x v="8"/>
    <s v="22101600 22101502 22101511  22101509  25101601"/>
    <s v="ADQUISICIÓN DE MAQUINARIA Y VEHÍCULOS NUEVOS, PARA LA CONSERVACIÓN Y EL MANTENIMIENTO DE LA RED VIAL TERCIARIA Y OTRAS OBRAS DE INFRAESTRUCTURA MUNICIPALES EN EL DEPARTAMENTO DE ANTIOQUIA"/>
    <d v="2018-04-02T00:00:00"/>
    <s v="6 meses"/>
    <s v="Selección Abreviada - Subasta Inversa"/>
    <s v="Recursos propios"/>
    <n v="19642000000"/>
    <n v="1904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n v="180068001"/>
    <s v="Vías mantenidas con mantenimiento rutinario"/>
    <s v="Mantenimiento rutinario"/>
    <s v="SA-20-01-2018"/>
    <s v="21231 de 16/03/2018_x000a_21232 de 16/03/2018_x000a_21241 de 20/03/2018"/>
    <d v="2018-03-21T16:04:00"/>
    <m/>
    <m/>
    <x v="3"/>
    <m/>
    <s v="En etapa precontractual"/>
    <s v="Rubro: VI.9.4/1120/4-1010/320402000/000050  Vigencia:2018  Valor  $10,000,000,000_x000a__x000a_Con recursos de DEPARTAMENTO Y 55 MUNICIPIOS DE ANTIOQUIA"/>
    <s v="Santiago Diaz Marin"/>
    <s v="Tipo C:  Supervisión"/>
    <s v="Supervisión técnica, ambiental, jurídica, administrativa, contable y/o financiera"/>
  </r>
  <r>
    <x v="8"/>
    <n v="90121502"/>
    <s v="ADQUISICIÓN DE TIQUETES AÉREOS PARA LA GOBERNACIÓN DE ANTIOQUIA_x000a__x000a_Nota: La competencia para la contratación de este objeto es de la Secretaría General, el proceso será adelantado por dicha dependencia y entregado el CDP respectivo para su contratación (Centro de Costos 112000G222)"/>
    <d v="2017-10-03T00:00:00"/>
    <s v="15 meses"/>
    <s v="Contratación Directa - Contratos Interadministrativos"/>
    <s v="Recursos propios"/>
    <n v="120000000"/>
    <n v="120000000"/>
    <s v="NO"/>
    <s v="N/A"/>
    <s v="Rodrigo Echeverry Ochoa"/>
    <s v="Director"/>
    <s v="3837980 3837981"/>
    <s v="rodrigo.echeverry@antioquia.gov.co_x000a_"/>
    <s v="FUNCIONAMIENTO"/>
    <s v="N.A."/>
    <s v="N.A."/>
    <s v="N.A."/>
    <s v="N.A."/>
    <s v="N.A."/>
    <n v="7571"/>
    <s v="20969 de 26/01/2018_x000a_18643 de 29/08/2017"/>
    <d v="2017-10-05T10:12:00"/>
    <s v="S2017060102139 de 22/09/2017"/>
    <n v="4600007506"/>
    <x v="1"/>
    <s v="SERVICIO AEREO A TERRITORIOS NACIONALES SA SATENA"/>
    <s v="En ejecución"/>
    <s v="Fecha de Firma del Contrato  03 de octubre de 2017  _x000a_Fecha de Inicio de Ejecución del Contrato  03 de octubre de 2017  _x000a_Plazo de Ejecución del Contrato  15 Meses_x000a_Fecha de terminación 31 de Diciembre de 2018 _x000a__x000a_NOTA: ACTUALIZACION VIGENCIA FUTURA 6000002254 de 02/08/2017 CONTRATO 4600007506 DE 2017 por $120.000.000  Necesidad 20969 de 26/01/2018 con CDP 3700010395 de 30/01/2018_x000a_"/>
    <s v="Blanca Margarita Granda Cortes/Maria Victoria Hoyos Velasquez: Supervisor del contrato de la Secretaría General"/>
    <s v="Tipo C:  Supervisión"/>
    <s v="Supervisión técnica, jurídica, administrativa, contable y/o financiera"/>
  </r>
  <r>
    <x v="8"/>
    <n v="93151610"/>
    <s v="ADICION 1 Y PRORROGA 1 AL CONTRATO 4600006532 DE 2017 ADMINISTRACIÓN Y OPERACIÓN DE LA ESTACIÓN DE PEAJE PAJARITO EN LA VÍA PAJARITO - SAN PEDRO DE LOS MILAGROS - LA YE -  ENTRERRÍOS - SANTA ROSA DE OSOS EN EL DEPARTAMENTO DE ANTIOQUIA"/>
    <d v="2017-02-01T00:00:00"/>
    <s v="9 meses"/>
    <s v="Licitación pública"/>
    <s v="Recursos propios"/>
    <n v="432128476"/>
    <n v="432128476"/>
    <s v="NO"/>
    <s v="N/A"/>
    <s v="Rodrigo Echeverry Ochoa"/>
    <s v="Director"/>
    <s v="3837980 3837981"/>
    <s v="rodrigo.echeverry@antioquia.gov.co_x000a_"/>
    <s v="FUNCIONAMIENTO"/>
    <s v="N.A."/>
    <s v="N.A."/>
    <s v="N.A."/>
    <s v="N.A."/>
    <s v="N.A."/>
    <n v="6370"/>
    <s v="19936 de 09/01/2018_x000a__x000a_15845 de 12/01/2017_x000a_"/>
    <d v="2017-02-07T17:22:00"/>
    <s v="S2017060052841 de 21/03/2017"/>
    <n v="4600006532"/>
    <x v="1"/>
    <s v="THOMAS INSTRUMENTS S.A.S."/>
    <s v="En ejecución"/>
    <s v="Fecha de Firma del Contrato  27 de marzo de 2017  _x000a_Fecha de Inicio de Ejecución del Contrato  01 de abril de 2017  _x000a_Plazo de Ejecución del Contrato  9 Meses_x000a__x000a_ADICIÓN 1 con VF de 2018 Y PRORROGA 1  con fecha de 17/11/2017_x000a_Fecha de Firma de Adición 1 y Prorroga 1:  17 de noviembre de 2017. _x000a_Valor Adicionado por $432,128,476.00_x000a_Tiempo Adicionado: 4 meses _x000a_Nueva Fecha de terminación: 30 de abril de 2018"/>
    <s v="Jesus Dairo Restrepo Restrepo"/>
    <s v="Tipo C:  Supervisión"/>
    <s v="Supervisión técnica, ambiental, jurídica, administrativa, contable y/o financiera"/>
  </r>
  <r>
    <x v="8"/>
    <s v="93151610_x000a__x000a_93151600_x000a_93151500_x000a_80161500"/>
    <s v="ADMINISTRACIÓN Y OPERACIÓN DE LA ESTACIÓN DE PEAJE PAJARITO EN LA VÍA PAJARITO - SAN PEDRO DE LOS MILAGROS - LA YE -  ENTRERRÍOS - SANTA ROSA DE OSOS EN EL DEPARTAMENTO DE ANTIOQUIA"/>
    <d v="2018-01-31T00:00:00"/>
    <s v="8 meses"/>
    <s v="Licitación pública"/>
    <s v="Recursos propios"/>
    <n v="1293081524"/>
    <n v="913182033"/>
    <s v="NO"/>
    <s v="N/A"/>
    <s v="Rodrigo Echeverry Ochoa"/>
    <s v="Director"/>
    <s v="3837980 3837981"/>
    <s v="rodrigo.echeverry@antioquia.gov.co_x000a_"/>
    <s v="FUNCIONAMIENTO"/>
    <s v="N.A."/>
    <s v="N.A."/>
    <s v="N.A."/>
    <s v="N.A."/>
    <s v="N.A."/>
    <n v="8041"/>
    <s v="19938 de 03/01/2018"/>
    <d v="2018-02-08T16:46:00"/>
    <s v="2018060034378 de 12/04/2018"/>
    <n v="4600008086"/>
    <x v="1"/>
    <s v="Contratista REGENCY S.A.S._x000a_Identificación del Contratista Nit de Persona Jurídica No. 8050099083_x000a_País y Departamento/Provincia de ubicación del Contratista Colombia : Antioquia_x000a_Nombre del Representante Legal del Contratista JOSE FERNANDO OROZCO SADOVNIK_x000a_Identificación del Representante Legal Cédula de Ciudadanía No. 6105742"/>
    <s v="Celebrado sin iniciar"/>
    <s v="_x000a__x000a_Fecha de Firma del Contrato 18 de abril de 2018_x000a_Fecha de Inicio de Ejecución del Contrato 18 de abril de 2018_x000a_Plazo de Ejecución del Contrato 8 Meses_x000a__x000a__x000a__x000a__x000a__x000a_AUDIENCIA DE RIESGOS 8041 _x000a_01-03-2018 04:54 PM_x000a_RESOLUCION APERTURA 2018060024493 _x000a_23-02-2018 03:50 PM_x000a_EP creado, 17 de enero de 2018 5:06 p. m."/>
    <s v="Jesus Dairo Restrepo Restrepo"/>
    <s v="Tipo C:  Supervisión"/>
    <s v="Supervisión técnica, ambiental, jurídica, administrativa, contable y/o financiera"/>
  </r>
  <r>
    <x v="8"/>
    <n v="14111700"/>
    <s v="SUMINISTRO DE PAPELERÍA, INSUMOS DE ASEO Y CAFETERÍA  _x000a__x000a_Nota: La competencia para la contratación de este objeto es de la Secretaría General, se trata de un objeto derivado de un proceso de selección de mayor cuantía que será adelantado por dicha dependencia y entregado el CDP respectivo para su contratación."/>
    <d v="2018-01-31T00:00:00"/>
    <s v="3  meses"/>
    <s v="Selección Abreviada - Subasta Inversa"/>
    <s v="Recursos propios"/>
    <n v="50000000"/>
    <n v="50000000"/>
    <s v="NO"/>
    <s v="N/A"/>
    <s v="Rodrigo Echeverry Ochoa"/>
    <s v="Director"/>
    <s v="3837980 3837981"/>
    <s v="rodrigo.echeverry@antioquia.gov.co_x000a_"/>
    <s v="FUNCIONAMIENTO"/>
    <s v="N.A."/>
    <s v="N.A."/>
    <s v="N.A."/>
    <s v="N.A."/>
    <s v="N.A."/>
    <m/>
    <m/>
    <m/>
    <m/>
    <m/>
    <x v="0"/>
    <m/>
    <m/>
    <m/>
    <s v="Blanca Margarita Granda Cortes/Supervisión del contrato realizada por de la Secretaría General"/>
    <s v="Tipo C:  Supervisión"/>
    <s v="Supervisión técnica, jurídica, administrativa, contable y/o financiera"/>
  </r>
  <r>
    <x v="8"/>
    <n v="55101504"/>
    <s v="SUSCRIPCIÓN A LOS PERIÓDICOS MUNDO Y COLOMBIANO PARA EL DESPACHO DEL SECRETARIO_x000a__x000a_Nota: La competencia para la contratación de este objeto es de la Secretaría General, el proceso será adelantado por dicha dependencia y entregado el CDP respectivo para su contratación."/>
    <d v="2018-01-31T00:00:00"/>
    <s v="2 meses"/>
    <s v="Contratación Directa - No pluralidad de oferentes"/>
    <s v="Recursos propios"/>
    <n v="15000000"/>
    <n v="15000000"/>
    <s v="NO"/>
    <s v="N/A"/>
    <s v="Rodrigo Echeverry Ochoa"/>
    <s v="Director"/>
    <s v="3837980 3837981"/>
    <s v="rodrigo.echeverry@antioquia.gov.co_x000a_"/>
    <s v="FUNCIONAMIENTO"/>
    <s v="N.A."/>
    <s v="N.A."/>
    <s v="N.A."/>
    <s v="N.A."/>
    <s v="N.A."/>
    <m/>
    <m/>
    <m/>
    <m/>
    <m/>
    <x v="0"/>
    <m/>
    <m/>
    <m/>
    <s v="Blanca Margarita Granda Cortes/Supervisión del contrato realizada por de la Secretaría General"/>
    <s v="Tipo C:  Supervisión"/>
    <s v="Supervisión técnica, jurídica, administrativa, contable y/o financiera"/>
  </r>
  <r>
    <x v="8"/>
    <n v="55101504"/>
    <s v="ADQUISICION DE SERVICIOS RELACIONADOS CON LA EDICIÓN DE FORMAS, ESCRITOS, PUBLICACIONES, REVISTAS Y LIBROS, ETC ENTRE OTROS.    _x000a__x000a_Nota: La competencia para la contratación de este objeto es de la Secretaría General, el proceso será adelantado por dicha dependencia y entregado el CDP respectivo para su contratación."/>
    <d v="2018-01-31T00:00:00"/>
    <s v="2 meses"/>
    <s v="Contratación Directa - No pluralidad de oferentes"/>
    <s v="Recursos propios"/>
    <n v="29496000"/>
    <n v="29496000"/>
    <s v="NO"/>
    <s v="N/A"/>
    <s v="Rodrigo Echeverry Ochoa"/>
    <s v="Director"/>
    <s v="3837980 3837981"/>
    <s v="rodrigo.echeverry@antioquia.gov.co_x000a_"/>
    <s v="FUNCIONAMIENTO"/>
    <s v="N.A."/>
    <s v="N.A."/>
    <s v="N.A."/>
    <s v="N.A."/>
    <s v="N.A."/>
    <m/>
    <m/>
    <m/>
    <m/>
    <m/>
    <x v="0"/>
    <m/>
    <m/>
    <m/>
    <s v="Blanca Margarita Granda Cortes/Supervisión del contrato realizada por de la Secretaría General"/>
    <s v="Tipo C:  Supervisión"/>
    <s v="Supervisión técnica, jurídica, administrativa, contable y/o financiera"/>
  </r>
  <r>
    <x v="8"/>
    <n v="55101504"/>
    <s v="ARRENDAMIENTO DE BIENES MUEBLES E INMUEBLES PARA EL FUNCIONAMIENTO A CARGO DE LA ENTIDAD _x000a__x000a_Nota: La competencia para la contratación de este objeto es de la Secretaría General, el proceso será adelantado por dicha dependencia y entregado el CDP respectivo para su contratación."/>
    <d v="2018-01-31T00:00:00"/>
    <s v="2 meses"/>
    <s v="Contratación Directa - Arrendamiento o Adquisición de Bienes Inmuebles"/>
    <s v="Recursos propios"/>
    <n v="76032000"/>
    <n v="76032000"/>
    <s v="NO"/>
    <s v="N/A"/>
    <s v="Rodrigo Echeverry Ochoa"/>
    <s v="Director"/>
    <s v="3837980 3837981"/>
    <s v="rodrigo.echeverry@antioquia.gov.co_x000a_"/>
    <s v="FUNCIONAMIENTO"/>
    <s v="N.A."/>
    <s v="N.A."/>
    <s v="N.A."/>
    <s v="N.A."/>
    <s v="N.A."/>
    <m/>
    <m/>
    <m/>
    <m/>
    <m/>
    <x v="0"/>
    <m/>
    <m/>
    <m/>
    <s v="Blanca Margarita Granda Cortes/Supervisión del contrato realizada por de la Secretaría General"/>
    <s v="Tipo C:  Supervisión"/>
    <s v="Supervisión técnica, jurídica, administrativa, contable y/o financiera"/>
  </r>
  <r>
    <x v="8"/>
    <n v="44101700"/>
    <s v="MANTENIMIENTO PREVENTIVO PARA PLOTTER HP T2300 EXISTENTE EN LA SECRETARÍA DE INFRAESTRUCTURA FÏSICA, QUE COMPRENDE: LIMPIEZA INTERNA Y EXTERNA,  DESENSAMBLE COMPLETO Y LIMPIEZA DE TODOS SUS COMPONENTES,  Y CALIBRACION, Y SUMINISTRO DE PIEZAS Y ELEMENTOS QUE SE REQUIERAN._x000a__x000a_Nota: La competencia para la contratación de este objeto es de la Secretaría General, se trata de un objeto derivado de un proceso de selección de mayor cuantía que será adelantado por dicha dependencia y entregado el CDP respectivo para su contratación."/>
    <d v="2018-04-30T00:00:00"/>
    <s v="1 mes"/>
    <s v="Mínima Cuantía"/>
    <s v="Recursos propios"/>
    <n v="5573000"/>
    <n v="5573000"/>
    <s v="NO"/>
    <s v="N/A"/>
    <s v="Rodrigo Echeverry Ochoa"/>
    <s v="Director"/>
    <s v="3837980 3837981"/>
    <s v="rodrigo.echeverry@antioquia.gov.co_x000a_"/>
    <s v="FUNCIONAMIENTO"/>
    <s v="N.A."/>
    <s v="N.A."/>
    <s v="N.A."/>
    <s v="N.A."/>
    <s v="N.A."/>
    <m/>
    <m/>
    <m/>
    <m/>
    <m/>
    <x v="0"/>
    <m/>
    <m/>
    <m/>
    <s v="Blanca Margarita Granda Cortes"/>
    <s v="Tipo C:  Supervisión"/>
    <s v="Supervisión técnica, jurídica, administrativa, contable y/o financiera"/>
  </r>
  <r>
    <x v="8"/>
    <s v="72141003 72141104 72141106"/>
    <s v="MEJORAMIENTO Y CONSTRUCCIÓN DE OBRAS COMPLEMENTARIAS SOBRE EL CORREDOR VIAL CONCEPCIÓN-ALEJANDRIA (CODIGO 62AN19-1), DE LA SUBREGION ORIENTE"/>
    <d v="2017-12-31T00:00:00"/>
    <s v="5 meses"/>
    <s v="Licitación pública"/>
    <s v="Recursos de Regalías-Recursos Propios"/>
    <n v="3899582222"/>
    <n v="3741087625"/>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89"/>
    <s v="18677 de 01/09/2017_x000a_19152 de 10/10/2017_x000a_21102 de 13/02/2018"/>
    <d v="2018-01-24T09:58:00"/>
    <s v="2018060034377 de 12/04/2018"/>
    <m/>
    <x v="4"/>
    <s v="UNIÓN TEMPORAL SAN MARCOS - LUIS GUILLERMO RUIZ MACHADO 70%, GERMAN_x000a_VILLANUEVA CALDERÓN 30%"/>
    <s v="En etapa precontractual"/>
    <s v="A 19 de abril de 2018 3:45 p. m. en trámite RPC del contrato 4600008088_x000a__x000a__x000a__x000a_Estado del Proceso Adjudicado_x000a_ RESOLUCION DE ADJUDICACION 12-04-2018 07:50 PM_x000a_INFORME DE EVALUACION 15-03-2018 11:26 PM_x000a_RESOLUCION DE ADJUDICACION 12-04-2018 07:50 PM_x000a_RESOLUCION DE APERTURA 14-02-2018 07:10 PM_x000a_EP de 01 de diciembre de 2017 10:11 a.m._x000a_Recursos de Regalías-Recursos Propios"/>
    <s v="LINA MARÍA CÓRDOBA DÍAZ/Interventoría Externa"/>
    <s v="Tipo A1: Supervisión e Interventoría Integral"/>
    <s v="Supervisión técnica, ambiental, jurídica, administrativa, contable y/o financiera"/>
  </r>
  <r>
    <x v="8"/>
    <n v="81101510"/>
    <s v="INTERVENTORIA TECNICA, ADMINISTRATIVA, AMBIENTAL, FINANCIERA Y LEGAL PARA EL MEJORAMIENTO Y CONSTRUCCIÓN DE OBRAS COMPLEMENTARIAS SOBRE EL CORREDOR VIAL CONCEPCIÓN-ALEJANDRIA (CODIGO 62AN19-1), DE LA SUBREGION ORIENTE"/>
    <d v="2017-12-31T00:00:00"/>
    <s v="5,5 meses"/>
    <s v="Concurso de Méritos"/>
    <s v="Recursos de Regalías-Recursos Propios"/>
    <n v="292074754"/>
    <n v="292074754"/>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8002"/>
    <s v="18678 de 01/09/2017_x000a_19153 de 10/10/2017_x000a_21103 de 13/02/2018"/>
    <d v="2018-01-29T15:41:00"/>
    <m/>
    <m/>
    <x v="3"/>
    <m/>
    <s v="En etapa precontractual"/>
    <s v="Estado del Proceso Convocado_x000a_ACTA DE CIERRE Y APERTURA DE PROPUESTAS 06-03-2018 11:07 AM_x000a__x000a__x000a_Estado del Proceso Borrador_x000a_Recursos de Regalías-Recursos Propios"/>
    <s v="LINA MARÍA CÓRDOBA DÍAZ"/>
    <s v="Tipo C:  Supervisión"/>
    <s v="Supervisión técnica, ambiental, jurídica, administrativa, contable y/o financiera"/>
  </r>
  <r>
    <x v="8"/>
    <s v="72141003 72141104 72141106"/>
    <s v="MEJORAMIENTO Y CONSTRUCCIÓN DE OBRAS COMPLEMENTARIAS SOBRE EL CORREDOR VIAL SAN JERÓNIMO-POLEAL (62AN16), DE LA SUBREGION OCCIDENTE_x000a_"/>
    <d v="2017-12-31T00:00:00"/>
    <s v="5 meses"/>
    <s v="Licitación pública"/>
    <s v="Recursos de Regalías-Recursos Propios"/>
    <n v="4051037793"/>
    <n v="3996833229"/>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85"/>
    <s v="18679 de 01/09/2017_x000a_19155 de 10/10/2017_x000a_21165 de 21/02/2018"/>
    <d v="2018-01-24T16:00:00"/>
    <m/>
    <m/>
    <x v="3"/>
    <m/>
    <s v="En etapa precontractual"/>
    <s v="Estado del Proceso Convocado_x000a_ACTA DE CIERRE Y APERTURA PTAS 22-03-2018 05:30 PM_x000a_RESOLUCION DE APERTURA 19-02-2018 05:47 PM_x000a__x000a_EP de 29 de noviembre de 2017 05:13 p.m._x000a_Recursos de Regalías-Recursos Propios"/>
    <s v="Santiago Marín Diaz/Interventoría Externa"/>
    <s v="Tipo A1: Supervisión e Interventoría Integral"/>
    <s v="Supervisión técnica, ambiental, jurídica, administrativa, contable y/o financiera"/>
  </r>
  <r>
    <x v="8"/>
    <n v="81101510"/>
    <s v="INTERVENTORIA TECNICA, ADMINISTRATIVA, AMBIENTAL, FINANCIERA Y LEGAL PARA EL MEJORAMIENTO Y CONSTRUCCIÓN DE OBRAS COMPLEMENTARIAS SOBRE EL CORREDOR VIAL SAN JERÓNIMO-POLEAL (62AN16), DE LA SUBREGION OCCIDENTE"/>
    <d v="2017-12-31T00:00:00"/>
    <s v="5,5 meses"/>
    <s v="Concurso de Méritos"/>
    <s v="Recursos de Regalías-Recursos Propios"/>
    <n v="341434034"/>
    <n v="341434034"/>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8000"/>
    <s v="18680 de 01/09/2017_x000a_19156 de 10/10/2017_x000a_21166 de 21/02/2018"/>
    <d v="2018-01-29T18:49:00"/>
    <m/>
    <m/>
    <x v="3"/>
    <m/>
    <s v="En etapa precontractual"/>
    <s v="Estado del Proceso Borrador_x000a_Recursos de Regalías-Recursos Propios"/>
    <s v="Santiago Marín Diaz"/>
    <s v="Tipo C:  Supervisión"/>
    <s v="Supervisión técnica, ambiental, jurídica, administrativa, contable y/o financiera"/>
  </r>
  <r>
    <x v="8"/>
    <s v="72141003 72141104 72141106"/>
    <s v="MEJORAMIENTO Y CONSTRUCCIÓN DE OBRAS COMPLEMENTARIAS SOBRE EL CORREDOR VIAL ALTO DEL CHUSCAL-ARMENIA (60AN08-1), DE LA SUBREGION OCCIDENTE"/>
    <d v="2017-12-31T00:00:00"/>
    <s v="5 meses"/>
    <s v="Licitación pública"/>
    <s v="Recursos de Regalías-Recursos Propios"/>
    <n v="4052700573"/>
    <n v="3986535165"/>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91"/>
    <s v="18681 de 01/09/2017_x000a_19157 de 10/10/2017_x000a_21167 de 21/02/2018"/>
    <d v="2018-01-24T15:39:00"/>
    <m/>
    <m/>
    <x v="3"/>
    <m/>
    <s v="En etapa precontractual"/>
    <s v="Estado del Proceso Convocado_x000a_ACTA DE CIERRE CON ANEXOS (2) 15-03-2018 11:48 AM_x000a_ACTA DE AUDIENCIA CON ANEXOS 05-03-2018 03:58 PM_x000a__x000a__x000a_Estado del Proceso Borrador_x000a_EP de , 01 de diciembre de 2017 01:02 p.m._x000a_Recursos de Regalías-Recursos Propios"/>
    <s v="PAULO ANDRÉS PÉREZ GIRALDO/Interventoría Externa"/>
    <s v="Tipo A1: Supervisión e Interventoría Integral"/>
    <s v="Supervisión técnica, ambiental, jurídica, administrativa, contable y/o financiera"/>
  </r>
  <r>
    <x v="8"/>
    <n v="81101510"/>
    <s v="INTERVENTORIA TECNICA, ADMINISTRATIVA, AMBIENTAL, FINANCIERA Y LEGAL PARA EL MEJORAMIENTO Y CONSTRUCCIÓN DE OBRAS COMPLEMENTARIAS SOBRE EL CORREDOR VIAL ALTO DEL CHUSCAL-ARMENIA (60AN08-1), DE LA SUBREGION OCCIDENTE"/>
    <d v="2017-12-31T00:00:00"/>
    <s v="5,5 meses"/>
    <s v="Concurso de Méritos"/>
    <s v="Recursos de Regalías-Recursos Propios"/>
    <n v="389449872"/>
    <n v="389449872"/>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8003"/>
    <s v="18682 de 01/09/2017_x000a_19158 de 10/10/2017_x000a_21168 de 21/02/2018"/>
    <d v="2018-01-29T17:33:00"/>
    <m/>
    <m/>
    <x v="3"/>
    <m/>
    <s v="En etapa precontractual"/>
    <s v="Estado del Proceso Convocado_x000a_RESOLUCION DE APERTURA 8003 09-03-2018 04:18 PM_x000a_Recursos de Regalías-Recursos Propios"/>
    <s v="Paulo Andrés Pérez Giraldo"/>
    <s v="Tipo C:  Supervisión"/>
    <s v="Supervisión técnica, ambiental, jurídica, administrativa, contable y/o financiera"/>
  </r>
  <r>
    <x v="8"/>
    <s v="72141003 72141104 72141106"/>
    <s v="MEJORAMIENTO Y CONSTRUCCIÓN DE OBRAS COMPLEMENTARIAS SOBRE EL CORREDOR VIAL SAN FERMIN-BRICEÑO (25AN13), DE LA SUBREGION NORTE_x000a_"/>
    <d v="2017-12-31T00:00:00"/>
    <s v="5 meses"/>
    <s v="Licitación pública"/>
    <s v="Recursos de Regalías-Recursos Propios"/>
    <n v="4102873462"/>
    <n v="4035707619"/>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87"/>
    <s v="18683 de 01/09/2017_x000a_19159 de 10/10/2017_x000a_21169 de 21/02/2018"/>
    <d v="2018-01-24T12:31:00"/>
    <m/>
    <m/>
    <x v="3"/>
    <m/>
    <s v="En etapa precontractual"/>
    <s v="Estado del Proceso Convocado_x000a_ACTA DE CIERRE 16-03-2018 10:24 AM_x000a_AUDIENCIA PUBLICA DE RIESOS LIC-7993 05-03-2018 05:13 PM_x000a__x000a__x000a_EP de 30 de noviembre de 2017 04:26 p.m._x000a_Recursos de Regalías-Recursos Propios"/>
    <s v="MARIA YANET VALENCIA CEBALLOS/Interventoría Externa"/>
    <s v="Tipo A1: Supervisión e Interventoría Integral"/>
    <s v="Supervisión técnica, ambiental, jurídica, administrativa, contable y/o financiera"/>
  </r>
  <r>
    <x v="8"/>
    <n v="81101510"/>
    <s v="INTERVENTORIA TECNICA, ADMINISTRATIVA, AMBIENTAL, FINANCIERA Y LEGAL PARA EL MEJORAMIENTO Y CONSTRUCCIÓN DE OBRAS COMPLEMENTARIAS SOBRE EL CORREDOR VIAL SAN FERMIN-BRICEÑO (25AN13), DE LA SUBREGION NORTE"/>
    <d v="2017-12-31T00:00:00"/>
    <s v="5,5 meses"/>
    <s v="Concurso de Méritos"/>
    <s v="Recursos de Regalías-Recursos Propios"/>
    <n v="286862858"/>
    <n v="286862858"/>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8005"/>
    <s v="18684 de 01/09/2017_x000a_19160 de 10/10/2017_x000a_21170 de 21/02/2018 "/>
    <d v="2018-01-29T16:45:00"/>
    <m/>
    <m/>
    <x v="3"/>
    <m/>
    <s v="En etapa precontractual"/>
    <s v="Estado del Proceso Borrador_x000a_RESOLUCION APERTURA 08-03-2018 05:28 PM_x000a_Recursos de Regalías-Recursos Propios"/>
    <s v="MARIA YANET VALENCIA CEBALLOS"/>
    <s v="Tipo C:  Supervisión"/>
    <s v="Supervisión técnica, ambiental, jurídica, administrativa, contable y/o financiera"/>
  </r>
  <r>
    <x v="8"/>
    <n v="72141003"/>
    <s v="MEJORAMIENTO Y CONSTRUCCIÓN DE OBRAS COMPLEMENTARIAS SOBRE EL CORREDOR VIAL SALGAR-LA CÁMARA-LA QUIEBRA (60AN05-1), DE LA SUBREGION SUROESTE_x000a_"/>
    <d v="2017-12-31T00:00:00"/>
    <s v="5 meses"/>
    <s v="Licitación pública"/>
    <s v="Recursos de Regalías-Recursos Propios"/>
    <n v="2023185195"/>
    <n v="2003669679"/>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90"/>
    <s v="18685 de 01/09/2017_x000a_19161 de 10/10/2017_x000a_21171 de 21/02/2018"/>
    <d v="2018-01-24T10:20:00"/>
    <m/>
    <m/>
    <x v="3"/>
    <m/>
    <s v="En etapa precontractual"/>
    <s v="Estado del Proceso Convocado_x000a_ACTA CIERRE Y APERTURA PROPUESTAS 7990 16-03-2018 06:01 PM_x000a_ACTA DE AUDIENCIA RIESGOS LIC 7990 02-03-2018 03:54 PM_x000a__x000a__x000a__x000a_Estado del Proceso Borrador_x000a_EP de 01 de diciembre de 2017 11:16 a.m._x000a_Recursos de Regalías-Recursos Propios"/>
    <s v="MABEL EMILCE GARCIA BUITRAGO/Interventoría Externa"/>
    <s v="Tipo A1: Supervisión e Interventoría Integral"/>
    <s v="Supervisión técnica, ambiental, jurídica, administrativa, contable y/o financiera"/>
  </r>
  <r>
    <x v="8"/>
    <n v="81101510"/>
    <s v="INTERVENTORIA TECNICA, ADMINISTRATIVA, AMBIENTAL, FINANCIERA Y LEGAL PARA EL MEJORAMIENTO Y CONSTRUCCIÓN DE OBRAS COMPLEMENTARIAS SOBRE EL CORREDOR VIAL SALGAR-LA CÁMARA-LA QUIEBRA (60AN05-1), DE LA SUBREGION SUROESTE"/>
    <d v="2017-12-31T00:00:00"/>
    <s v="5,5 meses"/>
    <s v="Concurso de Méritos"/>
    <s v="Recursos de Regalías-Recursos Propios"/>
    <n v="174023666"/>
    <n v="174023666"/>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97"/>
    <s v="18686 de 01/09/2017_x000a_19162 de 10/10/2017_x000a_21173 de 21/02/2018"/>
    <d v="2018-01-29T16:11:00"/>
    <m/>
    <m/>
    <x v="3"/>
    <m/>
    <s v="En etapa precontractual"/>
    <s v="Estado del Proceso Convocado_x000a_RESOLUCION APERTURA PROCESO 7997 09-03-2018 04:10 PM_x000a_Recursos de Regalías-Recursos Propios"/>
    <s v="MABEL EMILCE GARCIA BUITRAGO"/>
    <s v="Tipo C:  Supervisión"/>
    <s v="Supervisión técnica, ambiental, jurídica, administrativa, contable y/o financiera"/>
  </r>
  <r>
    <x v="8"/>
    <s v="72141003 72141104 72141106"/>
    <s v="MEJORAMIENTO Y CONSTRUCCIÓN DE OBRAS COMPLEMENTARIAS SOBRE EL CORREDOR VIAL SONSÓN-LA QUIEBRA-NARIÑO (56AN10), DE LA SUBREGION ORIENTE"/>
    <d v="2017-12-31T00:00:00"/>
    <s v="5 meses"/>
    <s v="Licitación pública"/>
    <s v="Recursos de Regalías-Recursos Propios"/>
    <n v="4655316619"/>
    <n v="4350919167"/>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92"/>
    <s v="18687 de 01/09/2017_x000a_19163 de 10/10/2017_x000a_21104 de 13/02/2018"/>
    <d v="2018-01-24T10:36:00"/>
    <s v="2018060034380 de 12/04/2018"/>
    <m/>
    <x v="4"/>
    <s v="EXCARVAR SAS con NIT 890.942.985-0, representando por JOSE IGNACIO CARVAJAL SOSA, identificado con cedula de ciudadanía No. 15.255.515 de Caldas"/>
    <s v="En etapa precontractual"/>
    <s v="En trámite RPC 23 de abril de 2018 3:34 p. m.  de contrato 4600008090 _x000a__x000a__x000a__x000a__x000a__x000a__x000a__x000a__x000a_Estado del Proceso Adjudicado_x000a_RESOLUCION ADJUDICACION 7992 2018060034380 de 12/04/2018 13-04-2018 01:48 PM_x000a_ACTA DE CIERRE Y APERTURA DE PROPUESTAS 7992  02-03-2018 03:56 PM_x000a_RESOLUCION DE APERTURA 7992 14-02-2018 06:18 PM_x000a_Estado del Proceso Borrador_x000a_EP de , 04 de diciembre de 2017 03:32 p.m_x000a_Recursos de Regalías-Recursos Propios"/>
    <s v="MARCO ALFONSO GOMEZ PUCHE/Interventoría Externa"/>
    <s v="Tipo A1: Supervisión e Interventoría Integral"/>
    <s v="Supervisión técnica, ambiental, jurídica, administrativa, contable y/o financiera"/>
  </r>
  <r>
    <x v="8"/>
    <n v="81101510"/>
    <s v="INTERVENTORIA TECNICA, ADMINISTRATIVA, AMBIENTAL, FINANCIERA Y LEGAL PARA EL MEJORAMIENTO Y CONSTRUCCIÓN DE OBRAS COMPLEMENTARIAS SOBRE EL CORREDOR VIAL SONSÓN-LA QUIEBRA-NARIÑO (56AN10), DE LA SUBREGION ORIENTE"/>
    <d v="2017-12-31T00:00:00"/>
    <s v="5,5 meses"/>
    <s v="Concurso de Méritos"/>
    <s v="Recursos de Regalías-Recursos Propios"/>
    <n v="316529951"/>
    <n v="316529951"/>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98"/>
    <s v="18688 de 01/09/2017_x000a_19164 de 10/10/2017_x000a_21105 de 13/02/2018"/>
    <d v="2018-01-29T16:25:00"/>
    <m/>
    <m/>
    <x v="3"/>
    <m/>
    <s v="En etapa precontractual"/>
    <s v="Estado del Proceso Convocado_x000a_ACTA DE CIERRE 7998 05-03-2018 11:42 AM_x000a__x000a__x000a_RESOLUCION DE APERTURA 2018060023871 19-02-2018 05:55 PM_x000a__x000a_Estado del Proceso Borrador_x000a_Recursos de Regalías-Recursos Propios"/>
    <s v="MARCO ALFONSO GOMEZ PUCHE"/>
    <s v="Tipo C:  Supervisión"/>
    <s v="Supervisión técnica, ambiental, jurídica, administrativa, contable y/o financiera"/>
  </r>
  <r>
    <x v="8"/>
    <s v="72141003 72141104 72141106"/>
    <s v="MEJORAMIENTO Y CONSTRUCCIÓN DE OBRAS COMPLEMENTARIAS SOBRE EL CORREDOR VIAL LA QUIEBRA-ARGELIA (56AN10-1), DE LA SUBREGION ORIENTE_x000a_"/>
    <d v="2017-12-31T00:00:00"/>
    <s v="5 meses"/>
    <s v="Licitación pública"/>
    <s v="Recursos de Regalías-Recursos Propios"/>
    <n v="3529922746"/>
    <n v="3445357364"/>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83"/>
    <s v="18689 de 01/09/2017_x000a_19165 de 10/10/2017_x000a_19166 de 10/10/2017_x000a_21106 de 13/02/2018"/>
    <d v="2018-01-24T14:32:00"/>
    <m/>
    <m/>
    <x v="3"/>
    <m/>
    <s v="En etapa precontractual"/>
    <s v=" RESOLUCION REVOCATORIA LIC 7983 N2018060034341 de 11/04/2018 (12-04-2018 11:04 AM) _x000a__x000a_Estado del Proceso Convocado_x000a_ACTADECIERREYAPERTURAPROPUESTAS 05-03-2018 05:32 PM_x000a__x000a__x000a__x000a_RESOLUCION DE APERTURA 14-02-2018 06:56 PM_x000a__x000a_Estado del Proceso Borrador_x000a_EP de 29 de noviembre de 2017 03:33 p.m._x000a_Recursos de Regalías-Recursos Propios"/>
    <s v="DAVID CALLEJAS SAULE/Interventoría Externa"/>
    <s v="Tipo A1: Supervisión e Interventoría Integral"/>
    <s v="Supervisión técnica, ambiental, jurídica, administrativa, contable y/o financiera"/>
  </r>
  <r>
    <x v="8"/>
    <n v="81101510"/>
    <s v="INTERVENTORIA TECNICA, ADMINISTRATIVA, AMBIENTAL, FINANCIERA Y LEGAL PARA EL MEJORAMIENTO Y CONSTRUCCIÓN DE OBRAS COMPLEMENTARIAS SOBRE EL CORREDOR VIAL LA QUIEBRA-ARGELIA (56AN10-1), DE LA SUBREGION ORIENTE"/>
    <d v="2017-12-31T00:00:00"/>
    <s v="5,5 meses"/>
    <s v="Concurso de Méritos"/>
    <s v="Recursos de Regalías-Recursos Propios"/>
    <n v="337383879"/>
    <n v="337383879"/>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8001"/>
    <s v="18690 de 01/09/2017_x000a_19167 de 10/10/2017_x000a_21107 de 13/02/2018"/>
    <d v="2018-01-29T16:06:00"/>
    <m/>
    <m/>
    <x v="3"/>
    <m/>
    <s v="En etapa precontractual"/>
    <s v="Estado del Proceso Convocado_x000a_ACTAPERTURA 06-03-2018 03:36 PM_x000a__x000a__x000a_RESOLUCION DE APERTURA 19-02-2018 05:40 PM_x000a__x000a_Estado del Proceso Borrador_x000a_Recursos de Regalías-Recursos Propios"/>
    <s v="DAVID CALLEJAS SAULE"/>
    <s v="Tipo C:  Supervisión"/>
    <s v="Supervisión técnica, ambiental, jurídica, administrativa, contable y/o financiera"/>
  </r>
  <r>
    <x v="8"/>
    <s v="72141003 72141104 72141106"/>
    <s v="MEJORAMIENTO Y CONSTRUCCIÓN DE OBRAS COMPLEMENTARIAS SOBRE EL CORREDOR VIAL COCORNÁ - EL RAMAL (GRANADA)(60AN17-1), DE LA SUBREGION ORIENTE"/>
    <d v="2017-12-31T00:00:00"/>
    <s v="5 meses"/>
    <s v="Licitación pública"/>
    <s v="Recursos de Regalías-Recursos Propios"/>
    <n v="1936235424"/>
    <n v="1905903907"/>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93"/>
    <s v="19722 de 28/11/2017_x000a_19838 de 30/11/2017_x000a_21174 de 21/02/2018"/>
    <d v="2018-01-24T10:55:00"/>
    <m/>
    <m/>
    <x v="3"/>
    <m/>
    <s v="En etapa precontractual"/>
    <s v="Estado del Proceso Convocado_x000a_ACTA DE CIERRE Y APERTURA DE PROPUESTAS LIC-7993 15-03-2018 11:35 AM_x000a_ACTA DE AUDIENCIA DE RIESGOS LIC-7993 02-03-2018 03:47 PM_x000a__x000a__x000a__x000a__x000a__x000a__x000a__x000a_Estado del Proceso Borrador_x000a_Recursos de Regalías-Recursos Propios"/>
    <s v="IVAN DARIO DE VARGAS CABARCAS/Interventoría Externa"/>
    <s v="Tipo A1: Supervisión e Interventoría Integral"/>
    <s v="Supervisión técnica, ambiental, jurídica, administrativa, contable y/o financiera"/>
  </r>
  <r>
    <x v="8"/>
    <n v="81101510"/>
    <s v="INTERVENTORIA TECNICA, ADMINISTRATIVA, AMBIENTAL, FINANCIERA Y LEGAL PARA EL MEJORAMIENTO Y CONSTRUCCIÓN DE OBRAS COMPLEMENTARIAS SOBRE EL CORREDOR VIAL COCORNÁ - EL RAMAL (GRANADA)(60AN17-1), DE LA SUBREGION ORIENTE"/>
    <d v="2017-12-31T00:00:00"/>
    <s v="5,5 meses"/>
    <s v="Concurso de Méritos"/>
    <s v="Recursos de Regalías-Recursos Propios"/>
    <n v="159585155"/>
    <n v="159585155"/>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8004"/>
    <s v="19723 de 28/11/2017_x000a_19839 de 30/11/2017_x000a_21175 de 21/02/2018"/>
    <d v="2018-01-29T11:45:00"/>
    <m/>
    <m/>
    <x v="3"/>
    <m/>
    <s v="En etapa precontractual"/>
    <s v="Estado del Proceso Convocado_x000a_RESOLUCION DE APERTURA 8004  09-03-2018 04:50 PM_x000a_Recursos de Regalías-Recursos Propios"/>
    <s v="IVAN DARIO DE VARGAS CABARCAS"/>
    <s v="Tipo C:  Supervisión"/>
    <s v="Supervisión técnica, ambiental, jurídica, administrativa, contable y/o financiera"/>
  </r>
  <r>
    <x v="8"/>
    <s v="72141003 72141104 72141106"/>
    <s v="MEJORAMIENTO Y CONSTRUCCIÓN DE OBRAS COMPLEMENTARIAS SOBRE EL CORREDOR VIAL SOFIA-YOLOMBÓ (62AN23), DE LA SUBREGION NORDESTE"/>
    <d v="2017-12-31T00:00:00"/>
    <s v="5 meses"/>
    <s v="Licitación pública"/>
    <s v="Recursos de Regalías-Recursos Propios"/>
    <n v="4057305877"/>
    <n v="4000434955"/>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82"/>
    <s v="18693 de 01/09/2017_x000a_19170 de 10/10/2017_x000a_21108 de 13/02/2018_x000a_21109 de 13/02/2018"/>
    <d v="2018-01-24T10:27:00"/>
    <s v="2018060034399 de 12/04/2018"/>
    <m/>
    <x v="4"/>
    <s v="Adjudicar al proponente CONSORCIO VÍAS ANTIOQUIA, integrado por; JAIME HUMBERTO ARCILA MONTOYA con cedula 70.553.346 con un 75%, y JORGE ELIECER JARAMILLO MESA con cedula 71.615.184 con un 25%, consorcio representado por JAIME HUMBERTO ARCILA MONTOYA con cedula 70.553.346, el Contrato derivado de la Licitación Pública No. 7982."/>
    <s v="En etapa precontractual"/>
    <s v="Estado del Proceso Adjudicado_x000a_RESOLUCION ADJUDICA 2018060034399 de 12/04/2018 13-04-2018 12:47 PM_x000a_ACTA DE CIERRE 7982 05-03-2018 11:29 AM_x000a__x000a__x000a__x000a__x000a_RESOLUCION DE APERTURA 14-02-2018 06:03 PM_x000a__x000a_Estado del Proceso Borrador_x000a_E.P. de 28 de noviembre de 2017 11:07 a.m._x000a_Recursos de Regalías-Recursos Propios"/>
    <s v="OSCAR IVAN OSORIO PELAEZ/Interventoría Externa"/>
    <s v="Tipo A1: Supervisión e Interventoría Integral"/>
    <s v="Supervisión técnica, ambiental, jurídica, administrativa, contable y/o financiera"/>
  </r>
  <r>
    <x v="8"/>
    <n v="81101510"/>
    <s v="INTERVENTORIA TECNICA, ADMINISTRATIVA, AMBIENTAL, FINANCIERA Y LEGAL PARA EL MEJORAMIENTO Y CONSTRUCCIÓN DE OBRAS COMPLEMENTARIAS SOBRE EL CORREDOR VIAL SOFIA-YOLOMBÓ (62AN23), DE LA SUBREGION NORDESTE"/>
    <d v="2017-12-31T00:00:00"/>
    <s v="5,5 meses"/>
    <s v="Concurso de Méritos"/>
    <s v="Recursos de Regalías-Recursos Propios"/>
    <n v="283599574"/>
    <n v="283599574"/>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99"/>
    <s v="18694 de 01/09/2017_x000a_19171 de 10/10/2017_x000a_21110 de 13/02/2018"/>
    <d v="2018-01-29T12:45:00"/>
    <m/>
    <m/>
    <x v="3"/>
    <m/>
    <s v="En etapa precontractual"/>
    <s v="Estado del Proceso Convocado_x000a_ACTA DE CIERRE Y APERTURA DE PROPUESTAS 7999 06-03-2018 03:33 PM_x000a__x000a__x000a__x000a__x000a__x000a_RESOLUCION APERTURA 2018060023870 19-02-2018 06:04 PM_x000a__x000a_Estado del Proceso Borrador_x000a_Recursos de Regalías-Recursos Propios"/>
    <s v="OSCAR IVAN OSORIO PELAEZ"/>
    <s v="Tipo C:  Supervisión"/>
    <s v="Supervisión técnica, ambiental, jurídica, administrativa, contable y/o financiera"/>
  </r>
  <r>
    <x v="8"/>
    <s v=" 95111601"/>
    <s v="CONVENIO PARA LA ENTREGA DE LOS RECURSOS PROVENIENTES POR LA VENTA DE ISAGEN AL DEPARTAMENTO DE ANTIOQUIA, PARA LA CONSTRUCCION DE CICLOINFRAESTRUCTURA EN LAS SUBREGIONES DE URABA, OCCIDENTE Y AREA METROPOLITANA DEL VALLE DE ABURRA DEL DEPARTAMENTO DE ANTIOQUIA"/>
    <d v="2017-11-10T18:07:00"/>
    <s v="13 meses"/>
    <s v="Régimen Especial - Artículo 95 Ley 489 de 1998"/>
    <s v="Recursos de Isagen"/>
    <n v="45000000000"/>
    <n v="45000000000"/>
    <s v="NO"/>
    <s v="N/A"/>
    <s v="Rodrigo Echeverry Ochoa"/>
    <s v="Director"/>
    <s v="3837980 3837981"/>
    <s v="rodrigo.echeverry@antioquia.gov.co_x000a_"/>
    <s v="Vías para sistemas alternativos de transporte"/>
    <s v="km ciclo-vías, senderos peatonales y/o moto-rutas construidos (31050701)_x000a_"/>
    <s v="Construcción de cicloinfraestructura en subregiones del Departamento de Antioquia"/>
    <s v="180127_x000a_BPIN 2017003050010"/>
    <s v="Construcción de ciclovías"/>
    <s v="Gestíon y adquisición de predios; señalización y semaforos, plan manejo de transito, obras hidrosanitarias, estructuras de concreto, estructuras de pavimento y paisajismo.  _x000a_"/>
    <s v="RE-20-26-2017"/>
    <s v="21053 de 06/02/2018 _x000a_21015 de 02/02/2018"/>
    <d v="2017-11-10T18:07:00"/>
    <s v="S2017060109419 de 10/11/2017"/>
    <s v="2017-AS-20-0025"/>
    <x v="1"/>
    <s v="INSTITUTO DEPARTAMENTAL DE DEPORTES DE ANTIOQUIA_x000a_Indeportes Antioquia"/>
    <s v="En ejecución"/>
    <s v="Fecha de Firma del Contrato 10 de noviembre de 2017_x000a_Fecha de Inicio de Ejecución del Contrato 01 de febrero de 2018_x000a_Plazo de Ejecución del Contrato 13 Meses"/>
    <s v="Leticia Omaira Hoyos Zuluaga"/>
    <s v="Tipo C:  Supervisión"/>
    <s v="Supervisión técnica, ambiental, jurídica, administrativa, contable y/o financiera"/>
  </r>
  <r>
    <x v="8"/>
    <s v=" 95111601"/>
    <s v="CONVENIO DE COOPERACIÓN PARA LA ENTREGA DE RECURSOS PROVENIENTES DE LA VENTA DE ISAGEN PARA REALIZAR LA CONSTRUCCION DE PASEOS URBANOS DE MALECON TURISTICO ETAPA 1 EN LOS BARRIOS SANTAFE Y LA PLAYA DEL MUNICIPIO DE TURBO_x000a_"/>
    <d v="2017-11-10T17:57:00"/>
    <s v="13 meses"/>
    <s v="Régimen Especial - Artículo 95 Ley 489 de 1998"/>
    <s v="Recursos de Isagen"/>
    <n v="4229069362"/>
    <n v="4229069364"/>
    <s v="NO"/>
    <s v="N/A"/>
    <s v="Rodrigo Echeverry Ochoa"/>
    <s v="Director"/>
    <s v="3837980 3837981"/>
    <s v="rodrigo.echeverry@antioquia.gov.co_x000a_"/>
    <s v="Proyectos de infraestructura cofinanciados en los municipios"/>
    <s v="otros espacios públicos (muelles, malecones, entre otros) construidos y/o mantenidos (31050603)"/>
    <s v="Construcción de paseos urbanos de malecón, Etapa 1 en los Barrios Santafe y La Playa de Turbo Antioquia"/>
    <s v="180128_x000a_BPIN 2017003050012"/>
    <s v="Malecón construido_x000a_Vía urbana pavimentada"/>
    <s v="Construcción de andenes, obras de drenaje, pavimentación de vía y obras urbanisticas."/>
    <s v="RE-20-27-2017"/>
    <s v="21052 de 06/02/2018_x000a_21014 de 02/02/2018"/>
    <d v="2017-11-10T17:57:00"/>
    <s v="S2017060109419 de 10/11/2017"/>
    <s v="2017-AS-20-0026"/>
    <x v="1"/>
    <s v="INSTITUTO DEPARTAMENTAL DE DEPORTES DE ANTIOQUIA_x000a_Indeportes Antioquia"/>
    <s v="Resciliado"/>
    <s v="ACTA DE TERMINACION ANTICIPADA Y LIQUIDACION DE MUTUO ACUERDO de 12/03/2018_x000a_Se anula CDP _x000a__x000a_Fecha de Firma del Contrato 10 de noviembre de 2017_x000a_Fecha de Inicio de Ejecución del Contrato 01 de febrero de 2018_x000a_Plazo de Ejecución del Contrato 13 Meses"/>
    <s v="Leticia Omaira Hoyos Zuluaga"/>
    <s v="Tipo C:  Supervisión"/>
    <s v="Supervisión técnica, ambiental, jurídica, administrativa, contable y/o financiera"/>
  </r>
  <r>
    <x v="8"/>
    <s v="72141003 72141104 72141106"/>
    <s v="MEJORAMIENTO DE VIAS SECUNDARIAS EN LA SUBREGION ORIENTE DE ANTIOQUIA CON RECURSOS PROVENIENTES DE LA ENAGENACION DE ISAGEN PARA LA VIA  LA AURORA - SONADORA DEL MUNICIPIO DE GUATAPE"/>
    <d v="2018-02-15T00:00:00"/>
    <s v="5 MESES "/>
    <s v="Licitación pública"/>
    <s v="Recursos de Isagen"/>
    <n v="4626667247"/>
    <n v="4626667247"/>
    <s v="NO"/>
    <s v="N/A"/>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la subregión Oriente de Antioquia"/>
    <n v="180125"/>
    <s v="Vías secundarias mejoradas"/>
    <s v="Construcción de obras de drenaje_x000a_Mejoramiento de la capa de rodadura_x000a_Señalización de los tramos a intervenir"/>
    <n v="8118"/>
    <s v="21032 de 06/02/2018_x000a_21087 de 12/02/2018"/>
    <d v="2018-02-17T14:15:00"/>
    <m/>
    <m/>
    <x v="3"/>
    <m/>
    <s v="En etapa precontractual"/>
    <s v="Estado del Proceso Convocado_x000a_RESOLUSION APERTURA 8118 16-03-2018 04:21 PM"/>
    <s v="Luis Eduardo Tobón Cardona/Interventoría Externa contratada por INVIAS"/>
    <s v="Tipo A1: Supervisión e Interventoría Integral"/>
    <s v="Interventoría técnica, ambiental, jurídica, administrativa, contable y/o financiera"/>
  </r>
  <r>
    <x v="8"/>
    <s v="72141003_x000a_72141104_x000a_72141106"/>
    <s v="MEJORAMIENTO DE VIAS SECUNDARIAS EN LA SUBREGION ORIENTE DE ANTIOQUIA CON RECURSOS PROVENIENTES DE LA ENAJENACION DE ISAGEN EN LA VIA  EL PEÑOL- SAN VICENTE DEL MUNICIPIO DE EL PEÑOL "/>
    <d v="2018-02-15T00:00:00"/>
    <s v="7 MESES"/>
    <s v="Licitación pública"/>
    <s v="Recursos de Isagen"/>
    <n v="8099913240"/>
    <n v="7932330436"/>
    <s v="NO"/>
    <s v="N/A"/>
    <s v="Rodrigo Echeverry Ochoa"/>
    <s v="Director"/>
    <s v="3837980 3837982"/>
    <s v="rodrigo.echeverry@antioquia.gov.co_x000a_"/>
    <s v="Mantenimiento, mejoramiento y/o rehabilitación de la RVS"/>
    <s v="km de vías de la RVS mantenidas, mejoradas y/o rehabilitadas en afirmado _x000a_(31050305)_x000a_310503001"/>
    <s v="Mejoramiento de vías secundarias en la subregión Oriente de Antioquia"/>
    <n v="180125"/>
    <s v="Vías secundarias mejoradas"/>
    <s v="Construcción de obras de drenaje_x000a_Mejoramiento de la capa de rodadura_x000a_Señalización de los tramos a intervenir"/>
    <n v="8111"/>
    <s v="21083 de 12/02/2018"/>
    <d v="2018-02-17T16:03:00"/>
    <m/>
    <m/>
    <x v="3"/>
    <m/>
    <s v="En etapa precontractual"/>
    <s v="Estado del Proceso Convocado_x000a_ADENDA No 1 CRONOGRAMA 13-03-2018 06:28 PM:_x000a_Publicación del Informe de Evaluación 23 de abril de 2018._x000a__x000a_RESOLUCION DE APERTURA 05-03-2018 10:48 PM"/>
    <s v="Luis Eduardo Tobón Cardona/Interventoría Externa contratada por INVIAS"/>
    <s v="Tipo A1: Supervisión e Interventoría Integral"/>
    <s v="Interventoría técnica, ambiental, jurídica, administrativa, contable y/o financiera"/>
  </r>
  <r>
    <x v="8"/>
    <s v="72141003_x000a_72141104_x000a_72141106"/>
    <s v="MEJORAMIENTO DE VIAS SECUNDARIAS EN LA SUBREGION ORIENTE DE ANTIOQUIA CON RECURSOS PROVENIENTES DE LA ENAJENACION DE ISAGEN EN LAS VIAS  ALEJANDRIA- EL BIZCOCHO  Y LA PALMA - EL VERTEDERO DEL MUNICIPIO DE SAN RAFAEL _x000a_"/>
    <d v="2018-02-15T00:00:00"/>
    <s v="7 MESES"/>
    <s v="Licitación pública"/>
    <s v="Recursos de Isagen"/>
    <n v="7794361099"/>
    <n v="7794361099"/>
    <s v="NO"/>
    <s v="N/A"/>
    <s v="Rodrigo Echeverry Ochoa"/>
    <s v="Director"/>
    <s v="3837980 3837983"/>
    <s v="rodrigo.echeverry@antioquia.gov.co_x000a_"/>
    <s v="Mantenimiento, mejoramiento y/o rehabilitación de la RVS"/>
    <s v="km de vías de la RVS mantenidas, mejoradas y/o rehabilitadas en afirmado _x000a_(31050305)_x000a_310503002"/>
    <s v="Mejoramiento de vías secundarias en la subregión Oriente de Antioquia"/>
    <n v="180125"/>
    <s v="Vías secundarias mejoradas"/>
    <s v="Construcción de obras de drenaje_x000a_Mejoramiento de la capa de rodadura_x000a_Señalización de los tramos a intervenir"/>
    <n v="8110"/>
    <s v="21084 de 12/02/2018"/>
    <d v="2018-02-17T15:54:00"/>
    <m/>
    <m/>
    <x v="3"/>
    <m/>
    <s v="En etapa precontractual"/>
    <s v="Estado del Proceso Convocado_x000a_ 3 RESOLUCIÓN DE APERTURA 16-03-2018 05:46 PM"/>
    <s v="Luis Eduardo Tobón Cardona/Interventoría Externa contratada por INVIAS"/>
    <s v="Tipo A1: Supervisión e Interventoría Integral"/>
    <s v="Interventoría técnica, ambiental, jurídica, administrativa, contable y/o financiera"/>
  </r>
  <r>
    <x v="8"/>
    <s v="72141003 72141104 72141106"/>
    <s v="MEJORAMIENTO DE VIAS SECUNDARIAS EN LA SUBREGION ORIENTE DE ANTIOQUIA CON RECURSOS PROVENIENTES DE LA ENAGENACION DE ISAGEN PARA LA VIA  MARINILLA- EL SANTUARIO DEL MUNICIPIO DE EL SANTUARIO"/>
    <d v="2018-02-15T00:00:00"/>
    <s v="5 MESES "/>
    <s v="Licitación pública"/>
    <s v="Recursos de Isagen"/>
    <n v="4960192459"/>
    <n v="4863886816"/>
    <s v="NO"/>
    <s v="N/A"/>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la subregión Oriente de Antioquia"/>
    <n v="180125"/>
    <s v="Vías secundarias mejoradas"/>
    <s v="Construcción de obras de drenaje_x000a_Mejoramiento de la capa de rodadura_x000a_Señalización de los tramos a intervenir"/>
    <n v="8124"/>
    <s v="21033 de 06/02/2018"/>
    <d v="2018-02-17T16:03:00"/>
    <m/>
    <m/>
    <x v="3"/>
    <m/>
    <s v="En etapa precontractual"/>
    <s v="Estado del Proceso Convocado_x000a_RESOLUCION DE APERTURA 8124 16-03-2018 05:14 PM"/>
    <s v="Luis Eduardo Tobón Cardona/Interventoría Externa contratada por INVIAS"/>
    <s v="Tipo A1: Supervisión e Interventoría Integral"/>
    <s v="Interventoría técnica, ambiental, jurídica, administrativa, contable y/o financiera"/>
  </r>
  <r>
    <x v="8"/>
    <s v="72141003 72141104 72141106"/>
    <s v="MEJORAMIENTO DE VIAS SECUNDARIAS EN LA SUBREGION ORIENTE DE ANTIOQUIA CON RECURSOS PROVENIENTES DE LA ENAGENACION DE ISAGEN PARA LA VIA SAN ROQUE - EL VERTEDERO DEL MUNICIPIO DE SAN ROQUE "/>
    <d v="2018-02-15T00:00:00"/>
    <s v="7 MESES "/>
    <s v="Licitación pública"/>
    <s v="Recursos de Isagen"/>
    <n v="7830196430"/>
    <n v="7830196430"/>
    <s v="NO"/>
    <s v="N/A"/>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la subregión Oriente de Antioquia"/>
    <n v="180125"/>
    <s v="Vías secundarias mejoradas"/>
    <s v="Construcción de obras de drenaje_x000a_Mejoramiento de la capa de rodadura_x000a_Señalización de los tramos a intervenir"/>
    <n v="8125"/>
    <s v="21035 de 06/02/2018"/>
    <d v="2018-02-17T16:11:00"/>
    <m/>
    <m/>
    <x v="3"/>
    <m/>
    <s v="En etapa precontractual"/>
    <s v="Estado del Proceso Convocado_x000a_RESOLUCION DE APERTURA 05-03-2018 10:42 PM"/>
    <s v="Luis Eduardo Tobón Cardona/Interventoría Externa contratada por INVIAS"/>
    <s v="Tipo A1: Supervisión e Interventoría Integral"/>
    <s v="Interventoría técnica, ambiental, jurídica, administrativa, contable y/o financiera"/>
  </r>
  <r>
    <x v="8"/>
    <s v="72141003 72141104 72141106"/>
    <s v="MEJORAMIENTO DE VIAS SECUNDARIAS EN VARIAS SUBREGIONES DE ANTIOQUIA CON RECURSOS PROVENIENTES DE LA ENAGENACION DE ISAGEN PARA LA  VIA  ARMENIA - ALTO EL CHUSCAL DEL MUNICIPIO DE ARMENIA EN LA SUBREGION OCCIDENTE DE ANTIOQUIA"/>
    <d v="2018-02-15T00:00:00"/>
    <s v="7 MESES"/>
    <s v="Licitación pública"/>
    <s v="Recursos de Isagen"/>
    <n v="7200000000"/>
    <n v="7050284576"/>
    <s v="NO"/>
    <s v="N/A"/>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varias subregiones de Antioquia"/>
    <n v="180126"/>
    <s v="Vías secundarias mejoradas"/>
    <s v="Construcción de obras de drenaje_x000a_Mejoramiento de la capa de rodadura_x000a_Señalización de los tramos a intervenir"/>
    <n v="8114"/>
    <s v="21037 de 06/02/2018"/>
    <d v="2018-02-17T11:25:00"/>
    <m/>
    <m/>
    <x v="3"/>
    <m/>
    <s v="En etapa precontractual"/>
    <s v="Estado del Proceso Convocado_x000a_ACTA DE CIERRE Y APERTURA DE PROPUESTAS 8114  22-03-2018 03:50 PM_x000a_RESOLUCION APERTURA 2018060026414 - 8114  05-03-2018 09:12 PM"/>
    <s v="Luis Eduardo Tobón Cardona/Interventoría Externa contratada por INVIAS"/>
    <s v="Tipo A1: Supervisión e Interventoría Integral"/>
    <s v="Interventoría técnica, ambiental, jurídica, administrativa, contable y/o financiera"/>
  </r>
  <r>
    <x v="8"/>
    <s v="72141003 72141104 72141106"/>
    <s v="MEJORAMIENTO DE VIAS SECUNDARIAS EN VARIAS SUBREGIONES DE ANTIOQUIA CON RECURSOS PROVENIENTES DE LA ENAGENACION DE ISAGEN PARA LA  VIA  CAICEDO - LA USA  DEL MUNICIPIO DE CAICEDO EN LA SUBREGION OCCIDENTE DE ANTIOQUIA"/>
    <d v="2018-02-15T00:00:00"/>
    <s v="5 MESES"/>
    <s v="Licitación pública"/>
    <s v="Recursos de Isagen"/>
    <n v="3600000000"/>
    <n v="3528252435"/>
    <s v="NO"/>
    <s v="N/A"/>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varias subregiones de Antioquia"/>
    <n v="180126"/>
    <s v="Vías secundarias mejoradas"/>
    <s v="Construcción de obras de drenaje_x000a_Mejoramiento de la capa de rodadura_x000a_Señalización de los tramos a intervenir"/>
    <n v="8116"/>
    <s v="21038 de 06/02/2018"/>
    <d v="2018-02-17T13:17:00"/>
    <m/>
    <m/>
    <x v="3"/>
    <m/>
    <s v="En etapa precontractual"/>
    <s v="Estado del Proceso Convocado_x000a_RESOLUSION APERTURA PROCESO 8116 16-03-2018 03:29 PM"/>
    <s v="Luis Eduardo Tobón Cardona/Interventoría Externa contratada por INVIAS"/>
    <s v="Tipo A1: Supervisión e Interventoría Integral"/>
    <s v="Interventoría técnica, ambiental, jurídica, administrativa, contable y/o financiera"/>
  </r>
  <r>
    <x v="8"/>
    <s v="72141003 72141104 72141106"/>
    <s v="MEJORAMIENTO DE VIAS SECUNDARIAS EN VARIAS SUBREGIONES DE ANTIOQUIA CON RECURSOS PROVENIENTES DE LA ENAGENACION DE ISAGEN PARA LA VIA CAÑAS GORDAS - FRONTINO DEL MUNICIPIO DE FRONTINO EN LA SUBREGION OCCIDENTE DE ANTIOQUIA"/>
    <d v="2018-02-15T00:00:00"/>
    <s v="7 MESES"/>
    <s v="Licitación pública"/>
    <s v="Recursos de Isagen"/>
    <n v="7200000000"/>
    <n v="7200000000"/>
    <s v="SI"/>
    <s v="No solicitadas"/>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varias subregiones de Antioquia"/>
    <n v="180126"/>
    <s v="Vías secundarias mejoradas"/>
    <s v="Construcción de obras de drenaje_x000a_Mejoramiento de la capa de rodadura_x000a_Señalización de los tramos a intervenir"/>
    <n v="8101"/>
    <s v="21039 de 06/02/2018"/>
    <d v="2018-02-17T15:09:00"/>
    <m/>
    <m/>
    <x v="3"/>
    <m/>
    <s v="Suspendido"/>
    <s v="AVISO SUSPENSIÓN_x000a_22-02-2018 02:17 PM_x000a__x000a_De: MARYI YAMILE ZULUAGA GARCES _x000a_Enviado el: jueves, 22 de febrero de 2018 10:15 a. m._x000a_Para: DIANA VELEZ BETANCUR &lt;Diana.Velez@antioquia.gov.co&gt;_x000a_CC: RODRIGO ECHEVERRY OCHOA &lt;rodrigo.echeverry@antioquia.gov.co&gt;_x000a_Asunto: INFORMACION PARA CREACION DE NECESIDAD_x000a_Envio archivo adjunto con informacion para creacion de necesidad convenio Municipio de Concepcion y la anulacion de CDP 3500039455 convenio Municipio de Frontino_x000a_"/>
    <s v="Luis Eduardo Tobón Cardona/Interventoría Externa contratada por INVIAS"/>
    <s v="Tipo A1: Supervisión e Interventoría Integral"/>
    <s v="Interventoría técnica, ambiental, jurídica, administrativa, contable y/o financiera"/>
  </r>
  <r>
    <x v="8"/>
    <s v="72141003 72141104 72141106"/>
    <s v="MEJORAMIENTO DE VIAS SECUNDARIAS EN VARIAS SUBREGIONES DE ANTIOQUIA CON RECURSOS PROVENIENTES DE LA ENAGENACION DE ISAGEN PARA LA VIA  HELICONIA - ALTO EL CHUSCAL DEL MUNICIPIO DE HELICONIA EN LA SUBREGION OCCIDENTE DE ANTIOQUIA"/>
    <d v="2018-02-15T00:00:00"/>
    <s v="7 MESES"/>
    <s v="Licitación pública"/>
    <s v="Recursos de Isagen"/>
    <n v="7200000000"/>
    <n v="7200000000"/>
    <s v="NO"/>
    <s v="N/A"/>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varias subregiones de Antioquia"/>
    <n v="180126"/>
    <s v="Vías secundarias mejoradas"/>
    <s v="Construcción de obras de drenaje_x000a_Mejoramiento de la capa de rodadura_x000a_Señalización de los tramos a intervenir"/>
    <n v="8122"/>
    <s v="21040 de 06/02/2018"/>
    <d v="2018-02-17T15:41:00"/>
    <m/>
    <m/>
    <x v="3"/>
    <m/>
    <s v="En etapa precontractual"/>
    <s v="Estado del Proceso Convocado_x000a_ADENDA No 1 CRONOGRAMA 13-03-2018 06:31 PM: _x000a_Entrega de propuestas – Cierre 22 de marzo de 2018 a las 14:30 horas._x000a_RESOLUCION DE APERTURA 05-03-2018 10:55 PM"/>
    <s v="Luis Eduardo Tobón Cardona/Interventoría Externa contratada por INVIAS"/>
    <s v="Tipo A1: Supervisión e Interventoría Integral"/>
    <s v="Interventoría técnica, ambiental, jurídica, administrativa, contable y/o financiera"/>
  </r>
  <r>
    <x v="8"/>
    <s v="72141003 72141104 72141106"/>
    <s v="MEJORAMIENTO DE VIAS SECUNDARIAS EN VARIAS SUBREGIONES DE ANTIOQUIA CON RECURSOS PROVENIENTES DE LA ENAGENACION DE ISAGEN PARA LA VIA   ABRIAQUI - FRONTINO DEL MUNICIPIO DE FRONTINO EN LA SUBREGION OCCIDENTE DE ANTIOQUIA"/>
    <d v="2018-02-15T00:00:00"/>
    <s v="5 MESES"/>
    <s v="Licitación pública"/>
    <s v="Recursos de Isagen"/>
    <n v="3600000000"/>
    <n v="3600000000"/>
    <s v="NO"/>
    <s v="N/A"/>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varias subregiones de Antioquia"/>
    <n v="180126"/>
    <s v="Vías secundarias mejoradas"/>
    <s v="Construcción de obras de drenaje_x000a_Mejoramiento de la capa de rodadura_x000a_Señalización de los tramos a intervenir"/>
    <n v="8121"/>
    <s v="21036 de 06/02/2018"/>
    <d v="2018-02-17T15:20:00"/>
    <m/>
    <m/>
    <x v="3"/>
    <m/>
    <m/>
    <s v="Estado del Proceso Convocado_x000a_RESOLUCION DE APERTURA 8121 16-03-2018 06:01 PM"/>
    <s v="Luis Eduardo Tobón Cardona/Interventoría Externa contratada por INVIAS"/>
    <s v="Tipo A1: Supervisión e Interventoría Integral"/>
    <s v="Interventoría técnica, ambiental, jurídica, administrativa, contable y/o financiera"/>
  </r>
  <r>
    <x v="8"/>
    <s v="72141003 72141104 72141106"/>
    <s v="MEJORAMIENTO DE VIAS TERCIARIAS CON RECURSOS PROVENIENTES DE LA ENAGENACION DE ISAGEN EN LA SUBREGIÓN ORIENTE DE ANTIOQUIA PARA LAS VIAS CHAPARRAL - JUAN XXIII  Y  LAS HOJAS - RIO ABAJO, Y EN VARIAS SUBREGIONES DE ANTIOQUIA PARA LA VÍA CORAL - SANTA RITA CHAPARRAL DEL MUNICIPIO DE SAN VICENTE"/>
    <d v="2018-02-15T00:00:00"/>
    <s v="7 MESES"/>
    <s v="Licitación pública"/>
    <s v="Recursos de Isagen"/>
    <n v="6577592007"/>
    <n v="6444150991"/>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la subregión Oriente de Antioquia_x000a__x000a_Mejoramiento de vías terciarias en varias subregiones de Antioquia"/>
    <s v="180124_x000a__x000a_180129_x000a__x000a_"/>
    <s v="Vías terciarias mejoradas"/>
    <s v="Construcción de obras de drenaje_x000a_Mejoramiento de la capa de rodadura_x000a_Señalización de los tramos a intervenir"/>
    <n v="8117"/>
    <s v="21042 de 06/02/2018_x000a_21061 de 07/02/2018"/>
    <d v="2018-02-17T13:44:00"/>
    <m/>
    <m/>
    <x v="3"/>
    <m/>
    <s v="En etapa precontractual"/>
    <s v="Estado del Proceso Convocado_x000a_RESOLUCION DE APERTURA 16-03-2018 02:38 PM"/>
    <s v="Luis Eduardo Tobón Cardona/Interventoría Externa contratada por INVIAS"/>
    <s v="Tipo A1: Supervisión e Interventoría Integral"/>
    <s v="Interventoría técnica, ambiental, jurídica, administrativa, contable y/o financiera"/>
  </r>
  <r>
    <x v="8"/>
    <s v="72141003 72141104 72141106"/>
    <s v="MEJORAMIENTO DE VIAS TERCIARIAS EN LA SUBREGION DE ORIENTE DE ANTIOQUIA CON RECURSOS PROVENIENTES DE LA ENAGENACION DE ISAGEN PARA LAS LAS VIAS GARRIDO - TOLDAS Y MOSQUITA - CARMIN - TOLDAS DEL MUNICIPIO DE GUARNE"/>
    <d v="2018-02-15T00:00:00"/>
    <s v="7 MESES"/>
    <s v="Licitación pública"/>
    <s v="Recursos de Isagen"/>
    <n v="6200034100"/>
    <n v="62000341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la subregión Oriente de Antioquia"/>
    <n v="180124"/>
    <s v="Vías terciarias mejoradas"/>
    <s v="Construcción de obras de drenaje_x000a_Mejoramiento de la capa de rodadura_x000a_Señalización de los tramos a intervenir"/>
    <n v="8119"/>
    <s v="21043 de 06/02/2018"/>
    <d v="2018-02-17T15:10:00"/>
    <m/>
    <m/>
    <x v="3"/>
    <m/>
    <s v="En etapa precontractual"/>
    <s v="Estado del Proceso Convocado_x000a_RESOLUCION DE APERTURA 8119 16-03-2018 06:08 PM"/>
    <s v="Luis Eduardo Tobón Cardona/Interventoría Externa contratada por INVIAS"/>
    <s v="Tipo A1: Supervisión e Interventoría Integral"/>
    <s v="Interventoría técnica, ambiental, jurídica, administrativa, contable y/o financiera"/>
  </r>
  <r>
    <x v="8"/>
    <s v="72141003 72141104 72141106"/>
    <s v="MEJORAMIENTO DE VIAS TERCIARIAS EN LA SUBREGION DE ORIENTE DE ANTIOQUIA CON RECURSOS PROVENIENTES DE LA ENAGENACION DE ISAGEN PARA LA VIA EL CARMEN-MARINILLA  DEL MUNICIPIO DEL CARMEN DE VIBORAL"/>
    <d v="2018-02-15T00:00:00"/>
    <s v="5 MESES"/>
    <s v="Licitación pública"/>
    <s v="Recursos de Isagen"/>
    <n v="5103274933"/>
    <n v="5103274933"/>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la subregión Oriente de Antioquia"/>
    <n v="180124"/>
    <s v="Vías terciarias mejoradas"/>
    <s v="Construcción de obras de drenaje_x000a_Mejoramiento de la capa de rodadura_x000a_Señalización de los tramos a intervenir"/>
    <n v="8123"/>
    <s v="21044 de 06/02/2018"/>
    <d v="2018-02-17T16:26:00"/>
    <m/>
    <m/>
    <x v="3"/>
    <m/>
    <s v="En etapa precontractual"/>
    <s v="Estado del Proceso Convocado_x000a_RESOLUCION REVOCATORIA PARCIAL DEL ACTO DE APERTURA LIC 8123 DE 12-04-2018 10:53 AM_x000a_RESOLUCION DE APERTURA 8123 16-03-2018 04:53 PM"/>
    <s v="Luis Eduardo Tobón Cardona/Interventoría Externa contratada por INVIAS"/>
    <s v="Tipo A1: Supervisión e Interventoría Integral"/>
    <s v="Interventoría técnica, ambiental, jurídica, administrativa, contable y/o financiera"/>
  </r>
  <r>
    <x v="8"/>
    <s v="72141003_x000a_72141104_x000a_72141106"/>
    <s v="MEJORAMIENTO DE VIAS TERCIARIAS EN LA SUBREGION DE ORIENTE DE ANTIOQUIA CON RECURSOS PROVENIENTES DE LA ENAJENACION DE ISAGEN EN LAS VIAS  RANCHO TRISTE-SAN JOSE, SAN JOSE-NAZARETH, TABACAL ALTO - SAN JOSE Y LA LUCHA-SAN NICOLAS DEL MUNICIPIO DE LA CEJA"/>
    <d v="2018-02-15T00:00:00"/>
    <s v="7 MESES"/>
    <s v="Licitación pública"/>
    <s v="Recursos de Isagen"/>
    <n v="7977304865"/>
    <n v="7977304865"/>
    <s v="NO"/>
    <s v="N/A"/>
    <s v="Rodrigo Echeverry Ochoa"/>
    <s v="Director"/>
    <s v="3837980 3837982"/>
    <s v="rodrigo.echeverry@antioquia.gov.co_x000a_"/>
    <s v="Infraestructura de vías terciarias como apoyo a la comercialización de productos agropecuarios, pesqueros y forestales"/>
    <s v="Vías de la RVT mantenidas, mejoradas, rehabilitadas y/o pavimentadas_x000a_(32040201)_x000a_320402001"/>
    <s v="Mejoramiento de vías terciarias en la subregión Oriente de Antioquia"/>
    <n v="180124"/>
    <s v="Vías terciarias mejoradas"/>
    <s v="Construcción de obras de drenaje_x000a_Mejoramiento de la capa de rodadura_x000a_Señalización de los tramos a intervenir"/>
    <n v="8108"/>
    <s v="21085 de 12/02/2018"/>
    <d v="2018-02-17T14:26:00"/>
    <m/>
    <m/>
    <x v="3"/>
    <m/>
    <s v="En etapa precontractual"/>
    <s v="Estado del Proceso Convocado_x000a_RESOLUCION APERTURA 8108 16-03-2018 05:39 PM"/>
    <s v="Luis Eduardo Tobón Cardona/Interventoría Externa contratada por INVIAS"/>
    <s v="Tipo A1: Supervisión e Interventoría Integral"/>
    <s v="Interventoría técnica, ambiental, jurídica, administrativa, contable y/o financiera"/>
  </r>
  <r>
    <x v="8"/>
    <s v="72141003_x000a_72141104_x000a_72141106"/>
    <s v="MEJORAMIENTO DE VIAS TERCIARIAS EN LA SUBREGION DE ORIENTE DE ANTIOQUIA CON RECURSOS PROVENIENTES DE LA ENAJENACION DE ISAGEN EN LA VIA  EL SANTUARIO- EL PEÑOL  DEL MUNICIPIO DEL SANTUARIO_x000a_"/>
    <d v="2018-02-15T00:00:00"/>
    <s v="7 MESES"/>
    <s v="Licitación pública"/>
    <s v="Recursos de Isagen"/>
    <n v="8937885260"/>
    <n v="8754129381"/>
    <s v="NO"/>
    <s v="N/A"/>
    <s v="Rodrigo Echeverry Ochoa"/>
    <s v="Director"/>
    <s v="3837980 3837983"/>
    <s v="rodrigo.echeverry@antioquia.gov.co_x000a_"/>
    <s v="Infraestructura de vías terciarias como apoyo a la comercialización de productos agropecuarios, pesqueros y forestales"/>
    <s v="Vías de la RVT mantenidas, mejoradas, rehabilitadas y/o pavimentadas_x000a_(32040201)_x000a_320402002"/>
    <s v="Mejoramiento de vías terciarias en la subregión Oriente de Antioquia"/>
    <n v="180124"/>
    <s v="Vías terciarias mejoradas"/>
    <s v="Construcción de obras de drenaje_x000a_Mejoramiento de la capa de rodadura_x000a_Señalización de los tramos a intervenir"/>
    <n v="8106"/>
    <s v="21086 de 12/02/2018"/>
    <d v="2018-02-17T11:00:00"/>
    <m/>
    <m/>
    <x v="3"/>
    <m/>
    <s v="En etapa precontractual"/>
    <s v="Estado del Proceso Convocado_x000a_RESOLUCION APERTURA-8106- 2018060026416 05-03-2018 09:05 PM"/>
    <s v="Luis Eduardo Tobón Cardona/Interventoría Externa contratada por INVIAS"/>
    <s v="Tipo A1: Supervisión e Interventoría Integral"/>
    <s v="Interventoría técnica, ambiental, jurídica, administrativa, contable y/o financiera"/>
  </r>
  <r>
    <x v="8"/>
    <s v="72141003 72141104 72141106"/>
    <s v="MEJORAMIENTO DE VIAS TERCIARIAS EN LA SUBREGION DE ORIENTE DE ANTIOQUIA CON RECURSOS PROVENIENTES DE LA ENAGENACION DE ISAGEN PARA  LA VIA GALILEA-SANTA ANA DEL MUNICIPIO DE GRANADA"/>
    <d v="2018-02-15T00:00:00"/>
    <s v="7 MESES"/>
    <s v="Licitación pública"/>
    <s v="Recursos de Isagen"/>
    <n v="6200240575"/>
    <n v="612985487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la subregión Oriente de Antioquia"/>
    <n v="180124"/>
    <s v="Vías terciarias mejoradas"/>
    <s v="Construcción de obras de drenaje_x000a_Mejoramiento de la capa de rodadura_x000a_Señalización de los tramos a intervenir"/>
    <n v="8126"/>
    <s v="21045 de 06/02/2018"/>
    <d v="2018-02-17T16:48:00"/>
    <m/>
    <m/>
    <x v="3"/>
    <m/>
    <s v="En etapa precontractual"/>
    <s v="Estado del Proceso Convocado_x000a_Resolución Apertura LIC 8126 05-03-2018 09:29 PM"/>
    <s v="Luis Eduardo Tobón Cardona/Interventoría Externa contratada por INVIAS"/>
    <s v="Tipo A1: Supervisión e Interventoría Integral"/>
    <s v="Interventoría técnica, ambiental, jurídica, administrativa, contable y/o financiera"/>
  </r>
  <r>
    <x v="8"/>
    <s v="72141003 72141104 72141106"/>
    <s v="MEJORAMIENTO DE VIAS TERCIARIAS EN LA SUBREGION DE ORIENTE DE ANTIOQUIA CON RECURSOS PROVENIENTES DE LA ENAGENACION DE ISAGEN PARA LAS VIAS LA PIEDRA-QUEBRADA ARRIBA Y CAZADIANA-LA PAVA DEL MUNICIPIO DE GUATAPE"/>
    <d v="2018-02-15T00:00:00"/>
    <s v="7 MESES"/>
    <s v="Licitación pública"/>
    <s v="Recursos de Isagen"/>
    <n v="6682311334"/>
    <n v="6563606802"/>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la subregión Oriente de Antioquia"/>
    <n v="180124"/>
    <s v="Vías terciarias mejoradas"/>
    <s v="Construcción de obras de drenaje_x000a_Mejoramiento de la capa de rodadura_x000a_Señalización de los tramos a intervenir"/>
    <n v="8115"/>
    <s v="21046 de 06/02/2018"/>
    <d v="2018-02-17T14:07:00"/>
    <m/>
    <m/>
    <x v="3"/>
    <m/>
    <s v="En etapa precontractual"/>
    <s v="Estado del Proceso Convocado_x000a_3 8115 RESOLUCION 2018060030232 16-03-2018 03:35 PM"/>
    <s v="Luis Eduardo Tobón Cardona/Interventoría Externa contratada por INVIAS"/>
    <s v="Tipo A1: Supervisión e Interventoría Integral"/>
    <s v="Interventoría técnica, ambiental, jurídica, administrativa, contable y/o financiera"/>
  </r>
  <r>
    <x v="8"/>
    <s v="72141003 72141104 72141106"/>
    <s v="MEJORAMIENTO DE VIAS TERCIARIAS EN VARIAS SUBREGIONES DE ANTIOQUIA CON RECURSOS PROVENIENTES DE LA ENAGENACION DE ISAGEN  PARA LA VIA  ANZA-GUINTAR DEL MUNICIPIO DE ANZA  EN LA SUBREGION OCCIDENTE DE ANTIOQUIA"/>
    <d v="2018-02-15T00:00:00"/>
    <s v="5 MESES"/>
    <s v="Licitación pública"/>
    <s v="Recursos de Isagen"/>
    <n v="3150000000"/>
    <n v="3150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varias subregiones de Antioquia"/>
    <n v="180129"/>
    <s v="Vías terciarias mejoradas"/>
    <s v="Construcción de obras de drenaje_x000a_Mejoramiento de la capa de rodadura_x000a_Señalización de los tramos a intervenir"/>
    <n v="8120"/>
    <s v="21050 de 06/02/2018"/>
    <d v="2018-02-17T15:30:00"/>
    <m/>
    <m/>
    <x v="3"/>
    <m/>
    <s v="En etapa precontractual"/>
    <s v="Estado del Proceso Convocado_x000a_RESOLUCION DE APERTURA PROCESO 8120 16-03-2018 04:34 PM"/>
    <s v="Luis Eduardo Tobón Cardona/Interventoría Externa contratada por INVIAS"/>
    <s v="Tipo A1: Supervisión e Interventoría Integral"/>
    <s v="Interventoría técnica, ambiental, jurídica, administrativa, contable y/o financiera"/>
  </r>
  <r>
    <x v="8"/>
    <s v="72141003 72141104 72141106"/>
    <s v="MEJORAMIENTO DE VIAS TERCIARIAS EN VARIAS SUBREGIONES DE ANTIOQUIA CON RECURSOS PROVENIENTES DE LA ENAGENACION DE ISAGEN PARA LA VIA  URRAO-LA ENCARNACION  DEL MUNICIPIO DE URRAO  EN LA SUBREGION SUROESTE  DE ANTIOQUIA"/>
    <d v="2018-02-15T00:00:00"/>
    <s v="5 MESES"/>
    <s v="Licitación pública"/>
    <s v="Recursos de Isagen"/>
    <n v="3150000000"/>
    <n v="3084489092"/>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varias subregiones de Antioquia"/>
    <n v="180129"/>
    <s v="Vías terciarias mejoradas"/>
    <s v="Construcción de obras de drenaje_x000a_Mejoramiento de la capa de rodadura_x000a_Señalización de los tramos a intervenir"/>
    <n v="8113"/>
    <s v="21051 de 06/02/2018"/>
    <d v="2018-02-17T11:45:00"/>
    <m/>
    <m/>
    <x v="3"/>
    <m/>
    <s v="En etapa precontractual"/>
    <s v="Estado del Proceso Convocado_x000a_RESOLUCION DE APERTURA LIC-8113 16-03-2018 02:06 PM"/>
    <s v="Luis Eduardo Tobón Cardona/Interventoría Externa contratada por INVIAS"/>
    <s v="Tipo A1: Supervisión e Interventoría Integral"/>
    <s v="Interventoría técnica, ambiental, jurídica, administrativa, contable y/o financiera"/>
  </r>
  <r>
    <x v="8"/>
    <s v="72141003 72141104 72141106"/>
    <s v="MEJORAMIENTO DE VIAS SECUNDARIAS EN LA SUBREGION ORIENTE DE ANTIOQUIA CON RECURSOS PROVENIENTES DE LA ENAJENACION DE ISAGEN EN LA VIA  SAN VICENTE - CONCEPCION DEL MUNICIPIO DE SAN VICENTE"/>
    <d v="2018-05-31T00:00:00"/>
    <m/>
    <s v="Licitación pública"/>
    <s v="Recursos de Isagen"/>
    <n v="12717635388"/>
    <n v="12717635388"/>
    <s v="SI"/>
    <s v="No solicitadas"/>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la subregión Oriente de Antioquia"/>
    <n v="180125"/>
    <s v="Vías secundarias mejoradas"/>
    <s v="Construcción de obras de drenaje_x000a_Mejoramiento de la capa de rodadura_x000a_Señalización de los tramos a intervenir"/>
    <m/>
    <m/>
    <m/>
    <m/>
    <m/>
    <x v="0"/>
    <m/>
    <s v="Sin iniciar etapa precontractual"/>
    <m/>
    <s v="Luis Eduardo Tobón Cardona/Interventoría Externa contratada por INVIAS"/>
    <s v="Tipo A1: Supervisión e Interventoría Integral"/>
    <s v="Interventoría técnica, ambiental, jurídica, administrativa, contable y/o financiera"/>
  </r>
  <r>
    <x v="8"/>
    <s v="72141003 72141104 72141106"/>
    <s v="MEJORAMIENTO DE VIAS SECUNDARIAS EN LA SUBREGION ORIENTE DE ANTIOQUIA CON RECURSOS PROVENIENTES DE LA ENAJENACION DE ISAGEN EN LA VIA  CONCEPCION - SAN VICENTE DEL MUNICIPIO DE CONCEPCION"/>
    <d v="2018-05-31T00:00:00"/>
    <m/>
    <s v="Licitación pública"/>
    <s v="Recursos de Isagen"/>
    <n v="12717635388"/>
    <n v="12717635388"/>
    <s v="SI"/>
    <s v="No solicitadas"/>
    <s v="Rodrigo Echeverry Ochoa"/>
    <s v="Director"/>
    <s v="3837980 3837982"/>
    <s v="rodrigo.echeverry@antioquia.gov.co_x000a_"/>
    <s v="Mantenimiento, mejoramiento y/o rehabilitación de la RVS"/>
    <s v="km de vías de la RVS mantenidas, mejoradas y/o rehabilitadas en afirmado _x000a_(31050305)_x000a_310503001"/>
    <s v="Mejoramiento de vías secundarias en la subregión Oriente de Antioquia"/>
    <n v="180126"/>
    <s v="Vías secundarias mejoradas"/>
    <s v="Construcción de obras de drenaje_x000a_Mejoramiento de la capa de rodadura_x000a_Señalización de los tramos a intervenir"/>
    <m/>
    <m/>
    <m/>
    <m/>
    <m/>
    <x v="0"/>
    <m/>
    <s v="Sin iniciar etapa precontractual"/>
    <m/>
    <s v="Luis Eduardo Tobón Cardona/Interventoría Externa contratada por INVIAS"/>
    <s v="Tipo A1: Supervisión e Interventoría Integral"/>
    <s v="Interventoría técnica, ambiental, jurídica, administrativa, contable y/o financiera"/>
  </r>
  <r>
    <x v="8"/>
    <s v="72141003_x000a_72141104_x000a_72141106"/>
    <s v="MEJORAMIENTO DE VIAS SECUNDARIAS EN VARIAS SUBREGIONES DE ANTIOQUIA CON RECURSOS PROVENIENTES DE LA ENAGENACION DE ISAGEN PARA LA VIA CONCEPCION - BARBOSA DEL MUNICIPIO DE CONCEPCION_x000a_"/>
    <d v="2018-02-28T00:00:00"/>
    <s v="7 meses"/>
    <s v="Licitación pública"/>
    <s v="Recursos de Isagen"/>
    <n v="7200000000"/>
    <n v="6926378258"/>
    <s v="SI"/>
    <s v="No solicitadas"/>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varias subregiones de Antioquia"/>
    <n v="180126"/>
    <s v="Vías secundarias mejoradas"/>
    <s v="Construcción de obras de drenaje_x000a_Mejoramiento de la capa de rodadura_x000a_Señalización de los tramos a intervenir"/>
    <n v="8137"/>
    <s v="21034 de 06/02/2018"/>
    <d v="2018-02-28T17:37:00"/>
    <m/>
    <m/>
    <x v="3"/>
    <m/>
    <s v="En etapa precontractual"/>
    <s v="Estado del Proceso Convocado_x000a_RES APERTURA LIC 8137 No 2018060030216 16-03-2018 04:14 PM"/>
    <s v="Luis Eduardo Tobón Cardona/Interventoría Externa contratada por INVIAS"/>
    <s v="Tipo A1: Supervisión e Interventoría Integral"/>
    <s v="Interventoría técnica, ambiental, jurídica, administrativa, contable y/o financiera"/>
  </r>
  <r>
    <x v="8"/>
    <s v="72141003 72141104 72141106"/>
    <s v="MEJORAMIENTO DE VIAS SECUNDARIAS EN VARIAS SUBREGIONES DE ANTIOQUIA CON RECURSOS PROVENIENTES DE LA ENAGENACION DE ISAGEN PARA LA  VIA  PUEBLORICO- JERICO DEL MUNICIPIO DE PUEBLORICO EN LA SUBREGION SUROESTE DE ANTIOQUIA"/>
    <d v="2018-05-31T00:00:00"/>
    <m/>
    <s v="Licitación pública"/>
    <s v="Recursos de Isagen"/>
    <n v="3600000000"/>
    <n v="3600000000"/>
    <s v="SI"/>
    <s v="No solicitadas"/>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varias subregiones de Antioquia"/>
    <n v="180126"/>
    <s v="Vías secundarias mejoradas"/>
    <s v="Construcción de obras de drenaje_x000a_Mejoramiento de la capa de rodadura_x000a_Señalización de los tramos a intervenir"/>
    <m/>
    <s v="21041 de 06/02/2018"/>
    <m/>
    <m/>
    <m/>
    <x v="2"/>
    <m/>
    <s v="Sin iniciar etapa precontractual"/>
    <m/>
    <s v="Luis Eduardo Tobón Cardona/Interventoría Externa contratada por INVIAS"/>
    <s v="Tipo A1: Supervisión e Interventoría Integral"/>
    <s v="Interventoría técnica, ambiental, jurídica, administrativa, contable y/o financiera"/>
  </r>
  <r>
    <x v="8"/>
    <s v="72141003 72141104 72141106"/>
    <s v="MEJORAMIENTO DE VIAS TERCIARIAS CON RECURSOS PROVENIENTES DE LA ENAJENACION DE ISAGEN EN LA SUBREGIÓN ORIENTE DE ANTIOQUIA EN LAS VIAS  BELEN-MARINILLA, EL SANTUARIO-GRANADA, Y EN VARIAS SUBREGIONES DE ANTIOQUIA EN LAS VÍAS LAS MERCEDES-CHAGUALO Y PRIMAVERA-LOS CABUYOS DEL MUNICIPIO DE MARINILLA "/>
    <d v="2018-05-31T00:00:00"/>
    <m/>
    <s v="Licitación pública"/>
    <s v="Recursos de Isagen"/>
    <n v="7896891004"/>
    <n v="7896891004"/>
    <s v="SI"/>
    <s v="No solicitadas"/>
    <s v="Rodrigo Echeverry Ochoa"/>
    <s v="Director"/>
    <s v="3837980 3837982"/>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la subregión Oriente de Antioquia_x000a__x000a_Mejoramiento de vías terciarias en varias subregiones de Antioquia"/>
    <s v="180124_x000a__x000a_180129_x000a__x000a_"/>
    <s v="Vías terciarias mejoradas"/>
    <s v="Construcción de obras de drenaje_x000a_Mejoramiento de la capa de rodadura_x000a_Señalización de los tramos a intervenir"/>
    <m/>
    <m/>
    <m/>
    <m/>
    <m/>
    <x v="0"/>
    <m/>
    <s v="Sin iniciar etapa precontractual"/>
    <m/>
    <s v="Luis Eduardo Tobón Cardona/Interventoría Externa contratada por INVIAS"/>
    <s v="Tipo A1: Supervisión e Interventoría Integral"/>
    <s v="Interventoría técnica, ambiental, jurídica, administrativa, contable y/o financiera"/>
  </r>
  <r>
    <x v="8"/>
    <s v="72141003 72141104 72141106"/>
    <s v="MEJORAMIENTO DE VIAS TERCIARIAS EN LA SUBREGION DE ORIENTE DE ANTIOQUIA CON RECURSOS PROVENIENTES DE LA ENAJENACION DE ISAGEN EN LAS VIAS EL CHUSCAL-PONTEZUELA, CHUSCAL-PANTANILLO Y AMAPOLA-NAZARETH DEL MUNICIPIO DE EL RETIRO "/>
    <d v="2018-05-31T00:00:00"/>
    <m/>
    <s v="Licitación pública"/>
    <s v="Recursos de Isagen"/>
    <n v="8854205938"/>
    <n v="8854205938"/>
    <s v="SI"/>
    <s v="No solicitadas"/>
    <s v="Rodrigo Echeverry Ochoa"/>
    <s v="Director"/>
    <s v="3837980 3837983"/>
    <s v="rodrigo.echeverry@antioquia.gov.co_x000a_"/>
    <s v="Infraestructura de vías terciarias como apoyo a la comercialización de productos agropecuarios, pesqueros y forestales"/>
    <s v="Vías de la RVT mantenidas, mejoradas, rehabilitadas y/o pavimentadas_x000a_(32040201)_x000a_320402001"/>
    <s v="Mejoramiento de vías terciarias en la subregión Oriente de Antioquia"/>
    <n v="180124"/>
    <s v="Vías terciarias mejoradas"/>
    <s v="Construcción de obras de drenaje_x000a_Mejoramiento de la capa de rodadura_x000a_Señalización de los tramos a intervenir"/>
    <m/>
    <m/>
    <m/>
    <m/>
    <m/>
    <x v="0"/>
    <m/>
    <s v="Sin iniciar etapa precontractual"/>
    <m/>
    <s v="Luis Eduardo Tobón Cardona/Interventoría Externa contratada por INVIAS"/>
    <s v="Tipo A1: Supervisión e Interventoría Integral"/>
    <s v="Interventoría técnica, ambiental, jurídica, administrativa, contable y/o financiera"/>
  </r>
  <r>
    <x v="8"/>
    <s v="72141003 72141104 72141106"/>
    <s v="MEJORAMIENTO DE VIAS TERCIARIAS CON RECURSOS PROVENIENTES DE LA ENAGENACION DE ISAGEN EN LA SUBREGIÓN ORIENTE DE ANTIOQUIA EN LA VIA CRISTO REY - EL ROSAL, Y EN VARIAS SUBREGIONES DE ANTIOQUIA PARA LAS VÍAS LA AMALITA - LAS DELICIAS, UDEM - CANAAN, COMPLEX - TORRES AEROPUERTO Y CAPIRO - PONTEZUELA DEL MUNICIPIO DE RIONEGRO "/>
    <d v="2018-05-31T00:00:00"/>
    <m/>
    <s v="Licitación pública"/>
    <s v="Recursos de Isagen"/>
    <n v="7800911263"/>
    <n v="7800911263"/>
    <s v="SI"/>
    <s v="No solicitadas"/>
    <s v="Rodrigo Echeverry Ochoa"/>
    <s v="Director"/>
    <s v="3837980 3837984"/>
    <s v="rodrigo.echeverry@antioquia.gov.co_x000a_"/>
    <s v="Infraestructura de vías terciarias como apoyo a la comercialización de productos agropecuarios, pesqueros y forestales"/>
    <s v="Vías de la RVT mantenidas, mejoradas, rehabilitadas y/o pavimentadas_x000a_(32040201)_x000a_320402002"/>
    <s v="Mejoramiento de vías terciarias en la subregión Oriente de Antioquia_x000a__x000a_Mejoramiento de vías terciarias en varias subregiones de Antioquia"/>
    <s v="180124_x000a__x000a_180129_x000a__x000a_"/>
    <s v="Vías terciarias mejoradas"/>
    <s v="Construcción de obras de drenaje_x000a_Mejoramiento de la capa de rodadura_x000a_Señalización de los tramos a intervenir"/>
    <m/>
    <m/>
    <m/>
    <m/>
    <m/>
    <x v="0"/>
    <m/>
    <s v="Sin iniciar etapa precontractual"/>
    <m/>
    <s v="Luis Eduardo Tobón Cardona/Interventoría Externa contratada por INVIAS"/>
    <s v="Tipo A1: Supervisión e Interventoría Integral"/>
    <s v="Interventoría técnica, ambiental, jurídica, administrativa, contable y/o financiera"/>
  </r>
  <r>
    <x v="8"/>
    <s v="72141003 72141104 72141106"/>
    <s v="MEJORAMIENTO DE VIAS TERCIARIAS EN VARIAS SUBREGIONES DE ANTIOQUIA CON RECURSOS PROVENIENTES DE LA ENAGENACION DE ISAGEN PARA  LA VIA  ANILLO VIAL LAS LOMAS-LA RAYA-EL PARAISO DE YONDO  DEL MUNICIPIO DE YONDO  EN LA SUBREGION MAGDALENA MEDIO  DE ANTIOQUIA"/>
    <d v="2018-05-31T00:00:00"/>
    <m/>
    <s v="Licitación pública"/>
    <s v="Recursos de Isagen"/>
    <n v="3150000000"/>
    <n v="3150000000"/>
    <s v="SI"/>
    <s v="No solicitadas"/>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varias subregiones de Antioquia"/>
    <n v="180129"/>
    <s v="Vías terciarias mejoradas"/>
    <s v="Construcción de obras de drenaje_x000a_Mejoramiento de la capa de rodadura_x000a_Señalización de los tramos a intervenir"/>
    <m/>
    <s v="21049 de 06/02/2018"/>
    <m/>
    <m/>
    <m/>
    <x v="2"/>
    <m/>
    <s v="Sin iniciar etapa precontractual"/>
    <m/>
    <s v="Luis Eduardo Tobón Cardona/Interventoría Externa contratada por INVIAS"/>
    <s v="Tipo A1: Supervisión e Interventoría Integral"/>
    <s v="Interventoría técnica, ambiental, jurídica, administrativa, contable y/o financiera"/>
  </r>
  <r>
    <x v="8"/>
    <s v="72141003 72141104 72141106"/>
    <s v="MEJORAMIENTO DE VIAS TERCIARIAS EN VARIAS SUBREGIONES DE ANTIOQUIA CON RECURSOS PROVENIENTES DE LA ENAGENACION DE ISAGEN PARA LA VIA  AUTOPISTA-AQUITANIA  DEL MUNICIPIO DE SAN FRANCISCO"/>
    <d v="2018-05-31T00:00:00"/>
    <m/>
    <s v="Licitación pública"/>
    <s v="Recursos de Isagen"/>
    <n v="3150000000"/>
    <n v="3150000000"/>
    <s v="SI"/>
    <s v="No solicitadas"/>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varias subregiones de Antioquia"/>
    <n v="180129"/>
    <s v="Vías terciarias mejoradas"/>
    <s v="Construcción de obras de drenaje_x000a_Mejoramiento de la capa de rodadura_x000a_Señalización de los tramos a intervenir"/>
    <m/>
    <s v="21047 de 06/02/2018"/>
    <m/>
    <m/>
    <m/>
    <x v="2"/>
    <m/>
    <s v="Sin iniciar etapa precontractual"/>
    <s v="El 12/02/2018 se solicita la ANULACION DE CDP 3500039444 asociado a la necesidad 21047 de 06/02/2018, ya que el proyecto requiere VF 2019 porque el plazo de ejecución sobrepasa la vigencia 2018"/>
    <s v="Luis Eduardo Tobón Cardona/Interventoría Externa contratada por INVIAS"/>
    <s v="Tipo A1: Supervisión e Interventoría Integral"/>
    <s v="Interventoría técnica, ambiental, jurídica, administrativa, contable y/o financiera"/>
  </r>
  <r>
    <x v="8"/>
    <s v="72141003 72141104 72141106"/>
    <s v="MEJORAMIENTO DE VIAS TERCIARIAS EN VARIAS SUBREGIONES DE ANTIOQUIA CON RECURSOS PROVENIENTES DE LA ENAGENACION DE ISAGEN PARA LA VIA  RUBICON-CESTILLAL  DEL MUNICIPIO DE CAÑASGORDAS EN LA SUBREGION OCCIDENTE DE ANTIOQUIA"/>
    <d v="2018-05-31T00:00:00"/>
    <m/>
    <s v="Licitación pública"/>
    <s v="Recursos de Isagen"/>
    <n v="3150000000"/>
    <n v="3150000000"/>
    <s v="SI"/>
    <s v="No solicitadas"/>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varias subregiones de Antioquia"/>
    <n v="180129"/>
    <s v="Vías terciarias mejoradas"/>
    <s v="Construcción de obras de drenaje_x000a_Mejoramiento de la capa de rodadura_x000a_Señalización de los tramos a intervenir"/>
    <m/>
    <s v="21048 de 06/02/2018"/>
    <m/>
    <m/>
    <m/>
    <x v="2"/>
    <m/>
    <s v="Sin iniciar etapa precontractual"/>
    <m/>
    <s v="Luis Eduardo Tobón Cardona/Interventoría Externa contratada por INVIAS"/>
    <s v="Tipo A1: Supervisión e Interventoría Integral"/>
    <s v="Interventoría técnica, ambiental, jurídica, administrativa, contable y/o financiera"/>
  </r>
  <r>
    <x v="8"/>
    <s v="72141003 72141104 72141106"/>
    <s v="Mejoramiento y mantenimiento de vías terciarias para la paz PUERTO RAUDAL - RAUDAL en el Departamento de Antioquia"/>
    <d v="2018-06-30T00:00:00"/>
    <s v="3 meses"/>
    <s v="Licitación pública"/>
    <s v="Recursos de Fast Track"/>
    <n v="1659609563"/>
    <n v="1659609563"/>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Interventoría Externa"/>
    <s v="Tipo A1: Supervisión e Interventoría Integral"/>
    <s v="Interventoría técnica, ambiental, jurídica, administrativa, contable y/o financiera"/>
  </r>
  <r>
    <x v="8"/>
    <n v="81101510"/>
    <s v="Interventoria técnica, administrativa, ambiental, financiera y legal para el Mejoramiento y mantenimiento de vías terciarias para la paz PUERTO RAUDAL - RAUDAL en el Departamento de Antioquia"/>
    <d v="2018-06-30T00:00:00"/>
    <s v="3 meses"/>
    <s v="Concurso de Méritos"/>
    <s v="Recursos de Fast Track"/>
    <n v="184401062"/>
    <n v="184401062"/>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
    <s v="Tipo C:  Supervisión"/>
    <s v="Supervisión técnica, ambiental, jurídica, administrativa, contable y/o financiera"/>
  </r>
  <r>
    <x v="8"/>
    <s v="72141003 72141104 72141106"/>
    <s v="Mejoramiento y mantenimiento de vías terciarias para la paz EL 12 - BARRO BLANCO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s"/>
    <s v="Pavimentación de vías - Mejoramiento"/>
    <m/>
    <m/>
    <m/>
    <m/>
    <m/>
    <x v="0"/>
    <m/>
    <m/>
    <m/>
    <s v="Jaime Alejandro Gomez Restrepo/Interventoría Externa"/>
    <s v="Tipo A1: Supervisión e Interventoría Integral"/>
    <s v="Interventoría técnica, ambiental, jurídica, administrativa, contable y/o financiera"/>
  </r>
  <r>
    <x v="8"/>
    <n v="81101510"/>
    <s v="Interventoria técnica, administrativa, ambiental, financiera y legal para el Mejoramiento y mantenimiento de vías terciarias para la paz EL 12 - BARRO BLANCO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s"/>
    <s v="Pavimentación de vías - Mejoramiento"/>
    <m/>
    <m/>
    <m/>
    <m/>
    <m/>
    <x v="0"/>
    <m/>
    <m/>
    <m/>
    <s v="Jaime Alejandro Gomez Restrepo"/>
    <s v="Tipo C:  Supervisión"/>
    <s v="Supervisión técnica, ambiental, jurídica, administrativa, contable y/o financiera"/>
  </r>
  <r>
    <x v="8"/>
    <s v="72141003 72141104 72141106"/>
    <s v="Mejoramiento y mantenimiento de vías terciarias para la paz PASCUITA- PARTIDAS DE SANTA RITA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Interventoría Externa"/>
    <s v="Tipo A1: Supervisión e Interventoría Integral"/>
    <s v="Interventoría técnica, ambiental, jurídica, administrativa, contable y/o financiera"/>
  </r>
  <r>
    <x v="8"/>
    <n v="81101510"/>
    <s v="Interventoria técnica, administrativa, ambiental, financiera y legal para el Mejoramiento y mantenimiento de vías terciarias para la paz PASCUITA- PARTIDAS DE SANTA RITA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
    <s v="Tipo C:  Supervisión"/>
    <s v="Supervisión técnica, ambiental, jurídica, administrativa, contable y/o financiera"/>
  </r>
  <r>
    <x v="8"/>
    <s v="72141003 72141104 72141106"/>
    <s v="Mejoramiento y mantenimiento de vías terciarias para la paz VIA LOS CHIVOS - EL PATO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s"/>
    <s v="Pavimentación de vías - Mejoramiento"/>
    <m/>
    <m/>
    <m/>
    <m/>
    <m/>
    <x v="0"/>
    <m/>
    <m/>
    <m/>
    <s v="Jaime Alejandro Gomez Restrepo/Interventoría Externa"/>
    <s v="Tipo A1: Supervisión e Interventoría Integral"/>
    <s v="Interventoría técnica, ambiental, jurídica, administrativa, contable y/o financiera"/>
  </r>
  <r>
    <x v="8"/>
    <n v="81101510"/>
    <s v="Interventoria técnica, administrativa, ambiental, financiera y legal para el Mejoramiento y mantenimiento de vías terciarias para la paz VIA LOS CHIVOS - EL PATO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s"/>
    <s v="Pavimentación de vías - Mejoramiento"/>
    <m/>
    <m/>
    <m/>
    <m/>
    <m/>
    <x v="0"/>
    <m/>
    <m/>
    <m/>
    <s v="Jaime Alejandro Gomez Restrepo"/>
    <s v="Tipo C:  Supervisión"/>
    <s v="Supervisión técnica, ambiental, jurídica, administrativa, contable y/o financiera"/>
  </r>
  <r>
    <x v="8"/>
    <s v="72141003 72141104 72141106"/>
    <s v="Mejoramiento y mantenimiento de vías terciarias para la paz CAMPO ALEGRE - EL PESCADO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Interventoría Externa"/>
    <s v="Tipo A1: Supervisión e Interventoría Integral"/>
    <s v="Interventoría técnica, ambiental, jurídica, administrativa, contable y/o financiera"/>
  </r>
  <r>
    <x v="8"/>
    <n v="81101510"/>
    <s v="Interventoria técnica, administrativa, ambiental, financiera y legal para el Mejoramiento y mantenimiento de vías terciarias para la paz CAMPO ALEGRE - EL PESCADO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
    <s v="Tipo C:  Supervisión"/>
    <s v="Supervisión técnica, ambiental, jurídica, administrativa, contable y/o financiera"/>
  </r>
  <r>
    <x v="8"/>
    <s v="72141003 72141104 72141106"/>
    <s v="Mejoramiento y mantenimiento de vías terciarias para la paz EL BAGRE - LOS AGUACATES en el Departamento de Antioquia (Esta vía no está en el proyecto)"/>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8"/>
    <n v="81101510"/>
    <s v="Interventoria técnica, administrativa, ambiental, financiera y legal para el Mejoramiento y mantenimiento de vías terciarias para la paz EL BAGRE - LOS AGUACATES en el Departamento de Antioquia  (Esta vía no está en el proyecto)"/>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8"/>
    <s v="72141003 72141104 72141106"/>
    <s v="Mejoramiento y mantenimiento de vías terciarias para la paz PIAMONTE - LA REVERSA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Interventoría Externa"/>
    <s v="Tipo A1: Supervisión e Interventoría Integral"/>
    <s v="Interventoría técnica, ambiental, jurídica, administrativa, contable y/o financiera"/>
  </r>
  <r>
    <x v="8"/>
    <n v="81101510"/>
    <s v="Interventoria técnica, administrativa, ambiental, financiera y legal para el Mejoramiento y mantenimiento de vías terciarias para la paz PIAMONTE - LA REVERSA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
    <s v="Tipo C:  Supervisión"/>
    <s v="Supervisión técnica, ambiental, jurídica, administrativa, contable y/o financiera"/>
  </r>
  <r>
    <x v="8"/>
    <s v="72141003 72141104 72141106"/>
    <s v="Mejoramiento y mantenimiento de vías terciarias para la paz LA SOLITA - GUAYABITO A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Interventoría Externa"/>
    <s v="Tipo A1: Supervisión e Interventoría Integral"/>
    <s v="Interventoría técnica, ambiental, jurídica, administrativa, contable y/o financiera"/>
  </r>
  <r>
    <x v="8"/>
    <n v="81101510"/>
    <s v="Interventoria técnica, administrativa, ambiental, financiera y legal para el Mejoramiento y mantenimiento de vías terciarias para la paz LA SOLITA - GUAYABITO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
    <s v="Tipo C:  Supervisión"/>
    <s v="Supervisión técnica, ambiental, jurídica, administrativa, contable y/o financiera"/>
  </r>
  <r>
    <x v="8"/>
    <s v="72141003 72141104 72141106"/>
    <s v="Mejoramiento y mantenimiento de vías terciarias para la paz LA VEREDA - EL CINCO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Interventoría Externa"/>
    <s v="Tipo A1: Supervisión e Interventoría Integral"/>
    <s v="Interventoría técnica, ambiental, jurídica, administrativa, contable y/o financiera"/>
  </r>
  <r>
    <x v="8"/>
    <n v="81101510"/>
    <s v="Interventoria técnica, administrativa, ambiental, financiera y legal para el Mejoramiento y mantenimiento de vías terciarias para la paz LA VEREDA - EL CINCO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
    <s v="Tipo C:  Supervisión"/>
    <s v="Supervisión técnica, ambiental, jurídica, administrativa, contable y/o financiera"/>
  </r>
  <r>
    <x v="8"/>
    <s v="72141003 72141104 72141106"/>
    <s v="Mejoramiento y mantenimiento de vías terciarias para la paz LAS CONCHAS - GRANADA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Interventoría Externa"/>
    <s v="Tipo A1: Supervisión e Interventoría Integral"/>
    <s v="Interventoría técnica, ambiental, jurídica, administrativa, contable y/o financiera"/>
  </r>
  <r>
    <x v="8"/>
    <n v="81101510"/>
    <s v="Interventoria técnica, administrativa, ambiental, financiera y legal para el Mejoramiento y mantenimiento de vías terciarias para la paz LAS CONCHAS - GRANADA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
    <s v="Tipo C:  Supervisión"/>
    <s v="Supervisión técnica, ambiental, jurídica, administrativa, contable y/o financiera"/>
  </r>
  <r>
    <x v="8"/>
    <s v="72141003 72141104 72141106"/>
    <s v="Mejoramiento y mantenimiento de vías terciarias para la paz SANTA LUCIA - PORVENIR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Interventoría Externa"/>
    <s v="Tipo A1: Supervisión e Interventoría Integral"/>
    <s v="Interventoría técnica, ambiental, jurídica, administrativa, contable y/o financiera"/>
  </r>
  <r>
    <x v="8"/>
    <n v="81101510"/>
    <s v="Interventoria técnica, administrativa, ambiental, financiera y legal para el Mejoramiento y mantenimiento de vías terciarias para la paz SANTA LUCIA - PORVENIR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
    <s v="Tipo C:  Supervisión"/>
    <s v="Supervisión técnica, ambiental, jurídica, administrativa, contable y/o financiera"/>
  </r>
  <r>
    <x v="8"/>
    <s v="72141003 72141104 72141106"/>
    <s v="Mejoramiento y mantenimiento de vías terciarias para la paz ARGELIA - VILLETA - FLORIDA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Interventoría Externa"/>
    <s v="Tipo A1: Supervisión e Interventoría Integral"/>
    <s v="Interventoría técnica, ambiental, jurídica, administrativa, contable y/o financiera"/>
  </r>
  <r>
    <x v="8"/>
    <n v="81101510"/>
    <s v="Interventoria técnica, administrativa, ambiental, financiera y legal para el Mejoramiento y mantenimiento de vías terciarias para la paz ARGELIA - VILLETA - FLORIDA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
    <s v="Tipo C:  Supervisión"/>
    <s v="Supervisión técnica, ambiental, jurídica, administrativa, contable y/o financiera"/>
  </r>
  <r>
    <x v="8"/>
    <s v="72141003 72141104 72141106"/>
    <s v="Mejoramiento y mantenimiento de vías terciarias para la paz NORIZAL - LA POLCA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s"/>
    <s v="Cosntrucción de puente"/>
    <m/>
    <m/>
    <m/>
    <m/>
    <m/>
    <x v="0"/>
    <m/>
    <m/>
    <m/>
    <s v="Jaime Alejandro Gomez Restrepo/Interventoría Externa"/>
    <s v="Tipo A1: Supervisión e Interventoría Integral"/>
    <s v="Interventoría técnica, ambiental, jurídica, administrativa, contable y/o financiera"/>
  </r>
  <r>
    <x v="8"/>
    <n v="81101510"/>
    <s v="Interventoria técnica, administrativa, ambiental, financiera y legal para el Mejoramiento y mantenimiento de vías terciarias para la paz NORIZAL - LA POLCA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s"/>
    <s v="Cosntrucción de puente"/>
    <m/>
    <m/>
    <m/>
    <m/>
    <m/>
    <x v="0"/>
    <m/>
    <m/>
    <m/>
    <s v="Jaime Alejandro Gomez Restrepo"/>
    <s v="Tipo C:  Supervisión"/>
    <s v="Supervisión técnica, ambiental, jurídica, administrativa, contable y/o financiera"/>
  </r>
  <r>
    <x v="8"/>
    <s v="72141003 72141104 72141106"/>
    <s v="Mejoramiento y mantenimiento de vías terciarias para la paz LA SIERRA - SOPETRAN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Interventoría Externa"/>
    <s v="Tipo A1: Supervisión e Interventoría Integral"/>
    <s v="Interventoría técnica, ambiental, jurídica, administrativa, contable y/o financiera"/>
  </r>
  <r>
    <x v="8"/>
    <n v="81101510"/>
    <s v="Interventoria técnica, administrativa, ambiental, financiera y legal para el Mejoramiento y mantenimiento de vías terciarias para la paz LA SIERRA - SOPETRAN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
    <s v="Tipo C:  Supervisión"/>
    <s v="Supervisión técnica, ambiental, jurídica, administrativa, contable y/o financiera"/>
  </r>
  <r>
    <x v="8"/>
    <s v="72141003 72141104 72141106"/>
    <s v="Mejoramiento y mantenimiento de vías terciarias para la paz TASAJO - MANZANARES ABAJO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Interventoría Externa"/>
    <s v="Tipo A1: Supervisión e Interventoría Integral"/>
    <s v="Interventoría técnica, ambiental, jurídica, administrativa, contable y/o financiera"/>
  </r>
  <r>
    <x v="8"/>
    <n v="81101510"/>
    <s v="Interventoria técnica, administrativa, ambiental, financiera y legal para el Mejoramiento y mantenimiento de vías terciarias para la paz TASAJO - MANZANARES ABAJO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
    <s v="Tipo C:  Supervisión"/>
    <s v="Supervisión técnica, ambiental, jurídica, administrativa, contable y/o financiera"/>
  </r>
  <r>
    <x v="8"/>
    <s v="72141003 72141104 72141106"/>
    <s v="Mejoramiento y mantenimiento de vías terciarias para la paz COCORNA - LA PIÑUELA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das"/>
    <s v="Pavimentación de vías - Mejoramiento"/>
    <m/>
    <m/>
    <m/>
    <m/>
    <m/>
    <x v="0"/>
    <m/>
    <m/>
    <m/>
    <s v="Jaime Alejandro Gomez Restrepo/Interventoría Externa"/>
    <s v="Tipo A1: Supervisión e Interventoría Integral"/>
    <s v="Interventoría técnica, ambiental, jurídica, administrativa, contable y/o financiera"/>
  </r>
  <r>
    <x v="8"/>
    <n v="81101510"/>
    <s v="Interventoria técnica, administrativa, ambiental, financiera y legal para el Mejoramiento y mantenimiento de vías terciarias para la paz COCORNA - LA PIÑUELA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das"/>
    <s v="Pavimentación de vías - Mejoramiento"/>
    <m/>
    <m/>
    <m/>
    <m/>
    <m/>
    <x v="0"/>
    <m/>
    <m/>
    <m/>
    <s v="Jaime Alejandro Gomez Restrepo"/>
    <s v="Tipo C:  Supervisión"/>
    <s v="Supervisión técnica, ambiental, jurídica, administrativa, contable y/o financiera"/>
  </r>
  <r>
    <x v="8"/>
    <s v="72141003 72141104 72141106"/>
    <s v="Mejoramiento y mantenimiento de vías terciarias para la paz AUTOPISTA - AQUITANIA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das"/>
    <s v="Pavimentación de vías - Mejoramiento"/>
    <m/>
    <m/>
    <m/>
    <m/>
    <m/>
    <x v="0"/>
    <m/>
    <m/>
    <m/>
    <s v="Jaime Alejandro Gomez Restrepo/Interventoría Externa"/>
    <s v="Tipo A1: Supervisión e Interventoría Integral"/>
    <s v="Interventoría técnica, ambiental, jurídica, administrativa, contable y/o financiera"/>
  </r>
  <r>
    <x v="8"/>
    <n v="81101510"/>
    <s v="Interventoria técnica, administrativa, ambiental, financiera y legal para el Mejoramiento y mantenimiento de vías terciarias para la paz AUTOPISTA - AQUITANIA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das"/>
    <s v="Pavimentación de vías - Mejoramiento"/>
    <m/>
    <m/>
    <m/>
    <m/>
    <m/>
    <x v="0"/>
    <m/>
    <m/>
    <m/>
    <s v="Jaime Alejandro Gomez Restrepo"/>
    <s v="Tipo C:  Supervisión"/>
    <s v="Supervisión técnica, ambiental, jurídica, administrativa, contable y/o financiera"/>
  </r>
  <r>
    <x v="8"/>
    <s v="72141003 72141104 72141106"/>
    <s v="Mejoramiento y mantenimiento de vías terciarias para la paz NUTIBARA -PASO ANCHO en el Departamento de Antioquia (Esta vía no está en el proyecto)"/>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8"/>
    <n v="81101510"/>
    <s v="Interventoria técnica, administrativa, ambiental, financiera y legal para el Mejoramiento y mantenimiento de vías terciarias para la paz NUTIBARA -PASO ANCHO en el Departamento de Antioquia  (Esta vía no está en el proyecto)"/>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8"/>
    <s v="72141003 72141104 72141106"/>
    <s v="Mejoramiento y mantenimiento de vías secundarias para la paz SAN FERMÍN-BRICEÑO en el Departamento de Antioquia"/>
    <d v="2018-06-30T00:00:00"/>
    <s v="3 meses"/>
    <s v="Licitación pública"/>
    <s v="Recursos de Fast Track"/>
    <n v="3420000000"/>
    <n v="342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8"/>
    <n v="81101510"/>
    <s v="Interventoria técnica, administrativa, ambiental, financiera y legal para el Mejoramiento y mantenimiento de vías secundarias para la paz SAN FERMÍN-BRICEÑO en el Departamento de Antioquia"/>
    <d v="2018-06-30T00:00:00"/>
    <s v="3 meses"/>
    <s v="Concurso de Méritos"/>
    <s v="Recursos de Fast Track"/>
    <n v="380000000"/>
    <n v="38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
    <s v="Tipo C:  Supervisión"/>
    <s v="Supervisión técnica, ambiental, jurídica, administrativa, contable y/o financiera"/>
  </r>
  <r>
    <x v="8"/>
    <s v="72141003 72141104 72141106"/>
    <s v="Mejoramiento y mantenimiento de vías secundarias para la paz MUTATÁ-PAVARANDO GRANDE en el Departamento de Antioquia"/>
    <d v="2018-06-30T00:00:00"/>
    <s v="3 meses"/>
    <s v="Licitación pública"/>
    <s v="Recursos de Fast Track"/>
    <n v="2053800000"/>
    <n v="20538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8"/>
    <n v="81101510"/>
    <s v="Interventoria técnica, administrativa, ambiental, financiera y legal para el Mejoramiento y mantenimiento de vías secundarias para la paz MUTATÁ-PAVARANDO GRANDE en el Departamento de Antioquia"/>
    <d v="2018-06-30T00:00:00"/>
    <s v="3 meses"/>
    <s v="Concurso de Méritos"/>
    <s v="Recursos de Fast Track"/>
    <n v="228200000"/>
    <n v="2282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
    <s v="Tipo C:  Supervisión"/>
    <s v="Supervisión técnica, ambiental, jurídica, administrativa, contable y/o financiera"/>
  </r>
  <r>
    <x v="8"/>
    <s v="72141003 72141104 72141106"/>
    <s v="Mejoramiento y mantenimiento de vías secundarias para la paz ABRIAQUÍ-FRONTINO en el Departamento de Antioquia"/>
    <d v="2018-06-30T00:00:00"/>
    <s v="3 meses"/>
    <s v="Licitación pública"/>
    <s v="Recursos de Fast Track"/>
    <n v="1761300000"/>
    <n v="1761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8"/>
    <n v="81101510"/>
    <s v="Interventoria técnica, administrativa, ambiental, financiera y legal para el Mejoramiento y mantenimiento de vías secundarias para la paz ABRIAQUÍ-FRONTINO en el Departamento de Antioquia"/>
    <d v="2018-06-30T00:00:00"/>
    <s v="3 meses"/>
    <s v="Concurso de Méritos"/>
    <s v="Recursos de Fast Track"/>
    <n v="195700000"/>
    <n v="195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
    <s v="Tipo C:  Supervisión"/>
    <s v="Supervisión técnica, ambiental, jurídica, administrativa, contable y/o financiera"/>
  </r>
  <r>
    <x v="8"/>
    <s v="72141003 72141104 72141106"/>
    <s v="Mejoramiento y mantenimiento de vías secundarias para la paz CAICEDO- LA USA (RÍO CAUCA) en el Departamento de Antioquia"/>
    <d v="2018-06-30T00:00:00"/>
    <s v="3 meses"/>
    <s v="Licitación pública"/>
    <s v="Recursos de Fast Track"/>
    <n v="6660000000"/>
    <n v="666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8"/>
    <n v="81101510"/>
    <s v="Interventoria técnica, administrativa, ambiental, financiera y legal para el Mejoramiento y mantenimiento de vías secundarias para la paz CAICEDO- LA USA (RÍO CAUCA) en el Departamento de Antioquia"/>
    <d v="2018-06-30T00:00:00"/>
    <s v="3 meses"/>
    <s v="Concurso de Méritos"/>
    <s v="Recursos de Fast Track"/>
    <n v="740000000"/>
    <n v="74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
    <s v="Tipo C:  Supervisión"/>
    <s v="Supervisión técnica, ambiental, jurídica, administrativa, contable y/o financiera"/>
  </r>
  <r>
    <x v="8"/>
    <s v="72141003 72141104 72141106"/>
    <s v="Mejoramiento y mantenimiento de vías secundarias para la paz PEQUE - URAMITA en el Departamento de Antioquia"/>
    <d v="2018-06-30T00:00:00"/>
    <s v="3 meses"/>
    <s v="Licitación pública"/>
    <s v="Recursos de Fast Track"/>
    <n v="1761300000"/>
    <n v="1761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8"/>
    <n v="81101510"/>
    <s v="Interventoria técnica, administrativa, ambiental, financiera y legal para el Mejoramiento y mantenimiento de vías secundarias para la paz PEQUE - URAMITA en el Departamento de Antioquia"/>
    <d v="2018-06-30T00:00:00"/>
    <s v="3 meses"/>
    <s v="Concurso de Méritos"/>
    <s v="Recursos de Fast Track"/>
    <n v="195700000"/>
    <n v="195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
    <s v="Tipo C:  Supervisión"/>
    <s v="Supervisión técnica, ambiental, jurídica, administrativa, contable y/o financiera"/>
  </r>
  <r>
    <x v="8"/>
    <s v="72141003 72141104 72141106"/>
    <s v="Mejoramiento y mantenimiento de vías secundarias para la paz ALEJANDRÍA - EL BIZCOCHO en el Departamento de Antioquia"/>
    <d v="2018-06-30T00:00:00"/>
    <s v="3 meses"/>
    <s v="Licitación pública"/>
    <s v="Recursos de Fast Track"/>
    <n v="2053800000"/>
    <n v="20538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8"/>
    <n v="81101510"/>
    <s v="Interventoria técnica, administrativa, ambiental, financiera y legal para el Mejoramiento y mantenimiento de vías secundarias para la paz ALEJANDRÍA - EL BIZCOCHO en el Departamento de Antioquia"/>
    <d v="2018-06-30T00:00:00"/>
    <s v="3 meses"/>
    <s v="Concurso de Méritos"/>
    <s v="Recursos de Fast Track"/>
    <n v="228200000"/>
    <n v="2282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
    <s v="Tipo C:  Supervisión"/>
    <s v="Supervisión técnica, ambiental, jurídica, administrativa, contable y/o financiera"/>
  </r>
  <r>
    <x v="8"/>
    <s v="72141003 72141104 72141106"/>
    <s v="Mejoramiento y mantenimiento de vías secundarias para la paz ANGOSTURA - LA HERRADURA en el Departamento de Antioquia"/>
    <d v="2018-06-30T00:00:00"/>
    <s v="3 meses"/>
    <s v="Licitación pública"/>
    <s v="Recursos de Fast Track"/>
    <n v="1761300000"/>
    <n v="1761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8"/>
    <n v="81101510"/>
    <s v="Interventoria técnica, administrativa, ambiental, financiera y legal para el Mejoramiento y mantenimiento de vías secundarias para la paz ANGOSTURA - LA HERRADURA en el Departamento de Antioquia"/>
    <d v="2018-06-30T00:00:00"/>
    <s v="3 meses"/>
    <s v="Concurso de Méritos"/>
    <s v="Recursos de Fast Track"/>
    <n v="195700000"/>
    <n v="195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
    <s v="Tipo C:  Supervisión"/>
    <s v="Supervisión técnica, ambiental, jurídica, administrativa, contable y/o financiera"/>
  </r>
  <r>
    <x v="8"/>
    <s v="72141003 72141104 72141106"/>
    <s v="Mejoramiento y mantenimiento de vías secundarias para la paz URRAO - CAICEDO ( JAIPERA - LA ANÁ) en el Departamento de Antioquia"/>
    <d v="2018-06-30T00:00:00"/>
    <s v="3 meses"/>
    <s v="Licitación pública"/>
    <s v="Recursos de Fast Track"/>
    <n v="1761300000"/>
    <n v="1761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8"/>
    <n v="81101510"/>
    <s v="Interventoria técnica, administrativa, ambiental, financiera y legal para el Mejoramiento y mantenimiento de vías secundarias para la paz URRAO - CAICEDO ( JAIPERA - LA ANÁ) en el Departamento de Antioquia"/>
    <d v="2018-06-30T00:00:00"/>
    <s v="3 meses"/>
    <s v="Concurso de Méritos"/>
    <s v="Recursos de Fast Track"/>
    <n v="195700000"/>
    <n v="195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
    <s v="Tipo C:  Supervisión"/>
    <s v="Supervisión técnica, ambiental, jurídica, administrativa, contable y/o financiera"/>
  </r>
  <r>
    <x v="8"/>
    <s v="72141003 72141104 72141106"/>
    <s v="Mejoramiento y mantenimiento de vías secundarias para la paz CONCEPCIÓN - BARBOSA en el Departamento de Antioquia"/>
    <d v="2018-06-30T00:00:00"/>
    <s v="3 meses"/>
    <s v="Licitación pública"/>
    <s v="Recursos de Fast Track"/>
    <n v="2346300000"/>
    <n v="2346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para la paz en el departamento de Antioquia"/>
    <m/>
    <s v="Red vial secundaria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8"/>
    <n v="81101510"/>
    <s v="Interventoria técnica, administrativa, ambiental, financiera y legal para el Mejoramiento y mantenimiento de vías secundarias para la paz CONCEPCIÓN - BARBOSA en el Departamento de Antioquia"/>
    <d v="2018-06-30T00:00:00"/>
    <s v="3 meses"/>
    <s v="Concurso de Méritos"/>
    <s v="Recursos de Fast Track"/>
    <n v="260700000"/>
    <n v="260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para la paz en el departamento de Antioquia"/>
    <m/>
    <s v="Red vial secundaria rehabilitada y mantenida"/>
    <s v="Pavimentación de vías - Mejoramiento"/>
    <m/>
    <m/>
    <m/>
    <m/>
    <m/>
    <x v="0"/>
    <m/>
    <m/>
    <m/>
    <s v="Edir Amparo Graciano Gómez"/>
    <s v="Tipo C:  Supervisión"/>
    <s v="Supervisión técnica, ambiental, jurídica, administrativa, contable y/o financiera"/>
  </r>
  <r>
    <x v="8"/>
    <s v="72141003 72141104 72141106"/>
    <s v="Mejoramiento y mantenimiento de vías secundarias para la paz LA GRANJA - (MONTEBELLO) - EL RETIRO en el Departamento de Antioquia"/>
    <d v="2018-06-30T00:00:00"/>
    <s v="3 meses"/>
    <s v="Licitación pública"/>
    <s v="Recursos de Fast Track"/>
    <n v="1761300000"/>
    <n v="1761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para la paz en el departamento de Antioquia"/>
    <m/>
    <s v="Red vial secundaria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8"/>
    <n v="81101510"/>
    <s v="Interventoria técnica, administrativa, ambiental, financiera y legal para el Mejoramiento y mantenimiento de vías secundarias para la paz LA GRANJA - (MONTEBELLO) - EL RETIRO en el Departamento de Antioquia"/>
    <d v="2018-06-30T00:00:00"/>
    <s v="3 meses"/>
    <s v="Concurso de Méritos"/>
    <s v="Recursos de Fast Track"/>
    <n v="195700000"/>
    <n v="195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para la paz en el departamento de Antioquia"/>
    <m/>
    <s v="Red vial secundaria rehabilitada y mantenida"/>
    <s v="Pavimentación de vías - Mejoramiento"/>
    <m/>
    <m/>
    <m/>
    <m/>
    <m/>
    <x v="0"/>
    <m/>
    <m/>
    <m/>
    <s v="Edir Amparo Graciano Gómez"/>
    <s v="Tipo C:  Supervisión"/>
    <s v="Supervisión técnica, ambiental, jurídica, administrativa, contable y/o financiera"/>
  </r>
  <r>
    <x v="8"/>
    <s v="72141003 72141104 72141106"/>
    <s v="Mejoramiento y mantenimiento de vías secundarias para la paz GRANADA - SAN CARLOS en el Departamento de Antioquia"/>
    <d v="2018-06-30T00:00:00"/>
    <s v="3 meses"/>
    <s v="Licitación pública"/>
    <s v="Recursos de Fast Track"/>
    <n v="2700000000"/>
    <n v="270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8"/>
    <n v="81101510"/>
    <s v="Interventoria técnica, administrativa, ambiental, financiera y legal para el Mejoramiento y mantenimiento de vías secundarias para la paz GRANADA - SAN CARLOS en el Departamento de Antioquia"/>
    <d v="2018-06-30T00:00:00"/>
    <s v="3 meses"/>
    <s v="Concurso de Méritos"/>
    <s v="Recursos de Fast Track"/>
    <n v="300000000"/>
    <n v="30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
    <s v="Tipo C:  Supervisión"/>
    <s v="Supervisión técnica, ambiental, jurídica, administrativa, contable y/o financiera"/>
  </r>
  <r>
    <x v="8"/>
    <s v="72141003 72141104 72141106"/>
    <s v="Mejoramiento y mantenimiento de vías secundarias para la paz DABEIBA - CAMPARUSIA en el Departamento de Antioquia (Esta vía no está en el proyecto)"/>
    <d v="2018-06-30T00:00:00"/>
    <s v="3 meses"/>
    <s v="Licitación pública"/>
    <s v="Recursos de Fast Track"/>
    <n v="1771209563.4000001"/>
    <n v="1771209563.4000001"/>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secundaria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8"/>
    <n v="81101510"/>
    <s v="Interventoria técnica, administrativa, ambiental, financiera y legal para el Mejoramiento y mantenimiento de vías secundarias para la paz DABEIBA - CAMPARUSIA en el Departamento de Antioquia  (Esta vía no está en el proyecto)"/>
    <d v="2018-06-30T00:00:00"/>
    <s v="3 meses"/>
    <s v="Concurso de Méritos"/>
    <s v="Recursos de Fast Track"/>
    <n v="196801062.60000002"/>
    <n v="196801062.60000002"/>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secundaria rehabilitada y mantenida"/>
    <s v="Pavimentación de vías - Mejoramiento"/>
    <m/>
    <m/>
    <m/>
    <m/>
    <m/>
    <x v="0"/>
    <m/>
    <m/>
    <m/>
    <s v="Edir Amparo Graciano Gómez"/>
    <s v="Tipo C:  Supervisión"/>
    <s v="Supervisión técnica, ambiental, jurídica, administrativa, contable y/o financiera"/>
  </r>
  <r>
    <x v="8"/>
    <n v="81101510"/>
    <s v="ADICIÓN 1 Y PRORROGA 1 AL CONTRATO 4600007123 DE 2017 CONSULTORIA PARA ESTUDIOS Y DISEÑOS TÉCNICOS PARA LA PAVIMENTACIÓN DE VIAS EN EL DEPARTAMENTO DE ANTIOQUIA POR EL SISTEMA DE VALORIZACIÓN"/>
    <d v="2017-03-15T00:00:00"/>
    <s v="3,5 meses"/>
    <s v="Concurso de Méritos"/>
    <s v="Recursos propios"/>
    <n v="2173136238"/>
    <n v="703136238"/>
    <s v="NO"/>
    <s v="N/A"/>
    <s v="Rodrigo Echeverry Ochoa"/>
    <s v="Director"/>
    <s v="3837980 3837981"/>
    <s v="rodrigo.echeverry@antioquia.gov.co_x000a_"/>
    <s v="Estudios y seguimientos para la planeación y desarrollo de la Infraestructura de transporte"/>
    <s v="Estudios de Sistemas viales subregionales elaborados (31050205)"/>
    <s v="Estudio Plan de infraestructura y movilidad 2030 departamento de Antioquia"/>
    <s v="182124001"/>
    <s v="Estudios de la red vial elaborados"/>
    <s v="Elaboración proyectos Plan de Movilidad,_x000a_Fortalecimiento Institucional,_x000a_Estudios ciclorrutas, motorrutas y otros._x000a_"/>
    <n v="6985"/>
    <s v="21013 de 02/02/2018_x000a__x000a_17989 de 20/06/2017_x000a_POR SUSTITUCION DE FONDO DEL CDP 3500036784_x000a__x000a_17352 de 05/04/2017 _x000a_17088 de 06/03/2017"/>
    <d v="2017-05-24T16:56:00"/>
    <s v="S2017060093282 27/07/2017"/>
    <n v="4600007123"/>
    <x v="1"/>
    <s v="ARREDONDO MADRID INGENIEROS CIVILES SAS (AIM. SAS) REPRESENTANTE LEGAL SUPLENTE, LA SEÑORA MARIA MARLENY FLOREZ ARENAS IDENTIFICADA CON CEDULA DE CIUDADANIA NUMERO 32.480.686 DE MEDELLIN "/>
    <s v="Suspendido"/>
    <s v="Fecha de Firma del Contrato  01 de septiembre de 2017  _x000a_Fecha de Inicio de Ejecución del Contrato  25 de septiembre de 2017  _x000a_Plazo de Ejecución del Contrato  105 Dí­as hasta el 15 de diciembre de 2017_x000a_Fecha de Suspensión a partir del 12 de diciembre de 2017_x000a_Prorroga 1: Por 1 mes más a partir de la fecha de reanudación_x000a__x000a_ACTA DE SUSPENSION 4600007123 03-01-2018 10:25 AM_x000a__x000a__x000a__x000a_"/>
    <s v="Paulo Andres Pérez Giraldo"/>
    <s v="Tipo C:  Supervisión"/>
    <s v="Supervisión técnica, jurídica, administrativa, contable y/o financiera"/>
  </r>
  <r>
    <x v="8"/>
    <s v="43211903"/>
    <s v="SUMINISTRO DE Pantalla táctil multiclass touch screen_x000a__x000a_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d v="2018-04-01T00:00:00"/>
    <s v="1 mes"/>
    <s v="Selección Abreviada - Subasta Inversa"/>
    <s v="Recursos propios"/>
    <n v="6000000"/>
    <n v="60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0"/>
    <m/>
    <m/>
    <s v="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s v="Blanca Margarita Granda Cortes/Supervisión del contrato realizada por de la Secretaría General"/>
    <s v="Tipo C:  Supervisión"/>
    <s v="Supervisión técnica, ambiental, jurídica, administrativa, contable y/o financiera"/>
  </r>
  <r>
    <x v="8"/>
    <s v="43211903"/>
    <s v="SUMINISTRO DE Pantalla táctil multiclass touch screen para el auditorio de Infraestructura (Procesos de adjudicaciones)_x000a__x000a_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d v="2018-04-01T00:00:00"/>
    <s v="1 mes"/>
    <s v="Selección Abreviada - Subasta Inversa"/>
    <s v="Recursos propios"/>
    <n v="8000000"/>
    <n v="80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0"/>
    <m/>
    <m/>
    <s v="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s v="Blanca Margarita Granda Cortes/Supervisión del contrato realizada por de la Secretaría General"/>
    <s v="Tipo C:  Supervisión"/>
    <s v="Supervisión técnica, ambiental, jurídica, administrativa, contable y/o financiera"/>
  </r>
  <r>
    <x v="8"/>
    <s v="52161505"/>
    <s v="SUMINISTRO DE TV UHD 4K_x000a__x000a_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d v="2018-04-01T00:00:00"/>
    <s v="1 mes"/>
    <s v="Selección Abreviada - Subasta Inversa"/>
    <s v="Recursos propios"/>
    <n v="16000000"/>
    <n v="160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0"/>
    <m/>
    <m/>
    <s v="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s v="Blanca Margarita Granda Cortes/Supervisión del contrato realizada por de la Secretaría General"/>
    <s v="Tipo C:  Supervisión"/>
    <s v="Supervisión técnica, ambiental, jurídica, administrativa, contable y/o financiera"/>
  </r>
  <r>
    <x v="8"/>
    <s v="43221503"/>
    <s v="SUMINISTRO DE Parlante con tripode todo en uno  para el auditorio de Infraestructura (Procesos de adjudicaciones)_x000a__x000a_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d v="2018-04-01T00:00:00"/>
    <s v="1 mes"/>
    <s v="Selección Abreviada - Subasta Inversa"/>
    <s v="Recursos propios"/>
    <n v="1500000"/>
    <n v="15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0"/>
    <m/>
    <m/>
    <s v="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s v="Blanca Margarita Granda Cortes/Supervisión del contrato realizada por de la Secretaría General"/>
    <s v="Tipo C:  Supervisión"/>
    <s v="Supervisión técnica, ambiental, jurídica, administrativa, contable y/o financiera"/>
  </r>
  <r>
    <x v="8"/>
    <s v="52161520"/>
    <s v="SUMINISTRO DE Micrófono profesional UHF  para el auditorio de Infraestructura (Procesos de adjudicaciones)_x000a__x000a_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d v="2018-04-01T00:00:00"/>
    <s v="1 mes"/>
    <s v="Selección Abreviada - Subasta Inversa"/>
    <s v="Recursos propios"/>
    <n v="350000"/>
    <n v="35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0"/>
    <m/>
    <m/>
    <s v="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s v="Blanca Margarita Granda Cortes/Supervisión del contrato realizada por de la Secretaría General"/>
    <s v="Tipo C:  Supervisión"/>
    <s v="Supervisión técnica, ambiental, jurídica, administrativa, contable y/o financiera"/>
  </r>
  <r>
    <x v="8"/>
    <s v="52161520"/>
    <s v="SUMINISTRO DE Micrófono profesional  UHD, 2 auriculares para el auditorio de Infraestructura (Procesos de adjudicaciones)_x000a__x000a_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d v="2018-04-01T00:00:00"/>
    <s v="1 mes"/>
    <s v="Selección Abreviada - Subasta Inversa"/>
    <s v="Recursos propios"/>
    <n v="380000"/>
    <n v="38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0"/>
    <m/>
    <m/>
    <s v="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s v="Blanca Margarita Granda Cortes/Supervisión del contrato realizada por de la Secretaría General"/>
    <s v="Tipo C:  Supervisión"/>
    <s v="Supervisión técnica, ambiental, jurídica, administrativa, contable y/o financiera"/>
  </r>
  <r>
    <x v="8"/>
    <n v="81112501"/>
    <s v="SUSCRIPCION POR UN AÑO DE LICENCIAMIENTO EN RED AUTOCAD COLECTION _x000a__x000a_Nota: La competencia para la contratación de este objeto es de la Dirección de Informática, el proceso de contratación será adelantado por la Secretaría General y entregado el CDP respectivo para su contratación (Centro de Costos 112000G222)"/>
    <d v="2018-04-01T00:00:00"/>
    <s v="1 mes"/>
    <s v="Selección Abreviada - Subasta Inversa"/>
    <s v="Recursos propios"/>
    <n v="20000000"/>
    <n v="200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0"/>
    <m/>
    <m/>
    <s v="Nota: La competencia para la contratación de este objeto es de la Dirección de Informática, el proceso de contratación será adelantado por la Secretaría General y entregado el CDP respectivo para su contratación (Centro de Costos 112000G222)"/>
    <s v="Cristian Alberto Quiceno Gutierrez"/>
    <s v="Tipo C:  Supervisión"/>
    <s v="Supervisión técnica, ambiental, jurídica, administrativa, contable y/o financiera"/>
  </r>
  <r>
    <x v="8"/>
    <s v="72141107 72141109 81101505"/>
    <s v="REALIZAR OBRAS DE MANTENIMIENTO Y PRIMEROS AUXILIOS EN EL PUENTE DE OCCIDENTE “JOSE MARIA VILLA” BIEN DE INTERES CULTURAL DE ÁMBITO NACIONAL,  LOCALIZADO SOBRE EL RIO CAUCA ENTRE LOS MUNICIPIOS DE SANTA FE DE ANTIOQUIA Y OLAYA DE LA SUBREGIÓN OCCIDENTE DEL DEPARTAMENTO DE ANTIOQUIA"/>
    <d v="2018-05-15T00:00:00"/>
    <s v="3 meses"/>
    <s v="Selección Abreviada - Menor Cuantía"/>
    <s v="Recursos propios"/>
    <n v="274199856"/>
    <n v="274199856"/>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s v="21440 de 27/04/2018"/>
    <m/>
    <s v=""/>
    <m/>
    <x v="2"/>
    <m/>
    <m/>
    <m/>
    <s v="Juan Gonzalo Castrillón Tobón"/>
    <s v="Tipo C:  Supervisión"/>
    <s v="Supervisión técnica, ambiental, jurídica, administrativa, contable y/o financiera"/>
  </r>
  <r>
    <x v="9"/>
    <n v="50193000"/>
    <s v="COFINANCIAR LA ENTREGA DE RACIONES DENTRO DE LA EJECUCIÓN DEL PROGRAMA DE ALIMENTACIÓN ESCOLAR, ATRAVEZ DEL CUAL SE BRINDA COMPLEMENTO ALIMENTARIO A  LOS NIÑOS, NIÑAS, Y ADOLESCENTES DE LA MATRICULA OFICIAL,DEL MUNICIPIO DE   ABEJORRAL"/>
    <d v="2017-11-10T00:00:00"/>
    <s v="210 dias"/>
    <s v="Contratación directa"/>
    <s v="Recursos propios"/>
    <n v="200439664"/>
    <n v="20043966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3"/>
    <s v="2017AS390063"/>
    <d v="2017-11-11T00:00:00"/>
    <n v="2017060093032"/>
    <s v="2017AS390063"/>
    <x v="1"/>
    <s v="ABEJORRAL"/>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ABRIAQUI"/>
    <d v="2017-11-10T00:00:00"/>
    <s v="210 dias"/>
    <s v="Contratación directa"/>
    <s v="Recursos propios"/>
    <n v="30905890"/>
    <n v="3090589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4"/>
    <s v="2017AS390064"/>
    <d v="2017-11-11T00:00:00"/>
    <n v="2017060093032"/>
    <s v="2017AS390064"/>
    <x v="1"/>
    <s v="ABRIAQUI"/>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ALEJANDRIA"/>
    <d v="2017-11-10T00:00:00"/>
    <s v="210 dias"/>
    <s v="Contratación directa"/>
    <s v="Recursos propios"/>
    <n v="62579730"/>
    <n v="6257973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5"/>
    <s v="2017AS390065"/>
    <d v="2017-11-11T00:00:00"/>
    <n v="2017060093032"/>
    <s v="2017AS390065"/>
    <x v="1"/>
    <s v="ALEJANDRÍA"/>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AMAGA"/>
    <d v="2017-11-10T00:00:00"/>
    <s v="210 dias"/>
    <s v="Contratación directa"/>
    <s v="Recursos propios"/>
    <n v="299911360"/>
    <n v="29991136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6"/>
    <s v="2017AS390066"/>
    <d v="2017-11-11T00:00:00"/>
    <n v="2017060093032"/>
    <s v="2017AS390066"/>
    <x v="1"/>
    <s v="AMAGÁ"/>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AMALFI"/>
    <d v="2017-11-10T00:00:00"/>
    <s v="210 dias"/>
    <s v="Contratación directa"/>
    <s v="Recursos propios"/>
    <n v="158130390"/>
    <n v="15813039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7"/>
    <s v="2017AS390067"/>
    <d v="2017-11-11T00:00:00"/>
    <n v="2017060093032"/>
    <s v="2017AS390067"/>
    <x v="1"/>
    <s v="AMALFI"/>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ANDES"/>
    <d v="2017-11-10T00:00:00"/>
    <s v="210 dias"/>
    <s v="Contratación directa"/>
    <s v="Recursos propios"/>
    <n v="340180100"/>
    <n v="3401801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8"/>
    <s v="2017AS390068"/>
    <d v="2017-11-11T00:00:00"/>
    <n v="2017060093032"/>
    <s v="2017AS390068"/>
    <x v="1"/>
    <s v="ANDES"/>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ANGELOPOLIS"/>
    <d v="2017-11-10T00:00:00"/>
    <s v="210 dias"/>
    <s v="Contratación directa"/>
    <s v="Recursos propios"/>
    <n v="64881920"/>
    <n v="6488192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9"/>
    <s v="2017AS390069"/>
    <d v="2017-11-11T00:00:00"/>
    <n v="2017060093032"/>
    <s v="2017AS390069"/>
    <x v="1"/>
    <s v="ANGELOPOLIS"/>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ANGOSTURA"/>
    <d v="2017-11-10T00:00:00"/>
    <s v="210 dias"/>
    <s v="Contratación directa"/>
    <s v="Recursos propios"/>
    <n v="172725070"/>
    <n v="17272507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0"/>
    <s v="2017AS390070"/>
    <d v="2017-11-11T00:00:00"/>
    <n v="2017060093032"/>
    <s v="2017AS390070"/>
    <x v="1"/>
    <s v="ANGOSTURA"/>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ANORI"/>
    <d v="2017-11-10T00:00:00"/>
    <s v="210 dias"/>
    <s v="Contratación directa"/>
    <s v="Recursos propios"/>
    <n v="213463872"/>
    <n v="21346387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1"/>
    <s v="2017AS390071"/>
    <d v="2017-11-11T00:00:00"/>
    <n v="2017060093032"/>
    <s v="2017AS390071"/>
    <x v="1"/>
    <s v="ANORÍ"/>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ANZA"/>
    <d v="2017-11-10T00:00:00"/>
    <s v="210 dias"/>
    <s v="Contratación directa"/>
    <s v="Recursos propios"/>
    <n v="88056590"/>
    <n v="8805659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2"/>
    <s v="2017AS390072"/>
    <d v="2017-11-11T00:00:00"/>
    <n v="2017060093032"/>
    <s v="2017AS390072"/>
    <x v="1"/>
    <s v="ANZÁ"/>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ARBOLETES"/>
    <d v="2017-11-10T00:00:00"/>
    <s v="210 dias"/>
    <s v="Contratación directa"/>
    <s v="Recursos propios"/>
    <n v="597407150"/>
    <n v="59740715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3"/>
    <s v="2017AS390073"/>
    <d v="2017-11-11T00:00:00"/>
    <n v="2017060093032"/>
    <s v="2017AS390073"/>
    <x v="1"/>
    <s v="ARBOLETES"/>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ARGELIA "/>
    <d v="2017-11-10T00:00:00"/>
    <s v="210 dias"/>
    <s v="Contratación directa"/>
    <s v="Recursos propios"/>
    <n v="152287462"/>
    <n v="15228746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4"/>
    <s v="2017AS390074"/>
    <d v="2017-11-11T00:00:00"/>
    <n v="2017060093032"/>
    <s v="2017AS390074"/>
    <x v="1"/>
    <s v="ARGELIA"/>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ARMENIA"/>
    <d v="2017-11-10T00:00:00"/>
    <s v="210 dias"/>
    <s v="Contratación directa"/>
    <s v="Recursos propios"/>
    <n v="26311930"/>
    <n v="2631193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5"/>
    <s v="2017AS390075"/>
    <d v="2017-11-11T00:00:00"/>
    <n v="2017060093032"/>
    <s v="2017AS390075"/>
    <x v="1"/>
    <s v="ARMENIA"/>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BARBOSA"/>
    <d v="2017-11-10T00:00:00"/>
    <s v="210 dias"/>
    <s v="Contratación directa"/>
    <s v="Recursos propios"/>
    <n v="335739080"/>
    <n v="3357390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6"/>
    <s v="2017AS390076"/>
    <d v="2017-11-11T00:00:00"/>
    <n v="2017060093032"/>
    <s v="2017AS390076"/>
    <x v="1"/>
    <s v="BARBOSA"/>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BELMIRA"/>
    <d v="2017-11-10T00:00:00"/>
    <s v="210 dias"/>
    <s v="Contratación directa"/>
    <s v="Recursos propios"/>
    <n v="169132096"/>
    <n v="16913209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7"/>
    <s v="2017AS390077"/>
    <d v="2017-11-11T00:00:00"/>
    <n v="2017060093032"/>
    <s v="2017AS390077"/>
    <x v="1"/>
    <s v="BELMIRA"/>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BETANIA"/>
    <d v="2017-11-10T00:00:00"/>
    <s v="210 dias"/>
    <s v="Contratación directa"/>
    <s v="Recursos propios"/>
    <n v="85899680"/>
    <n v="858996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8"/>
    <s v="2017AS390078"/>
    <d v="2017-11-11T00:00:00"/>
    <n v="2017060093032"/>
    <s v="2017AS390078"/>
    <x v="1"/>
    <s v="BETANIA"/>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BETULIA"/>
    <d v="2017-11-10T00:00:00"/>
    <s v="210 dias"/>
    <s v="Contratación directa"/>
    <s v="Recursos propios"/>
    <n v="232816656"/>
    <n v="23281665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9"/>
    <s v="2017AS390079"/>
    <d v="2017-11-11T00:00:00"/>
    <n v="2017060093032"/>
    <s v="2017AS390079"/>
    <x v="1"/>
    <s v="BETULIA"/>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BRICEÑO"/>
    <d v="2017-11-10T00:00:00"/>
    <s v="210 dias"/>
    <s v="Contratación directa"/>
    <s v="Recursos propios"/>
    <n v="200000000"/>
    <n v="2000000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0"/>
    <s v="2017AS390080"/>
    <d v="2017-11-11T00:00:00"/>
    <n v="2017060093032"/>
    <s v="2017AS390080"/>
    <x v="1"/>
    <s v="BRICEÑO"/>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BURITICA"/>
    <d v="2017-11-10T00:00:00"/>
    <s v="210 dias"/>
    <s v="Contratación directa"/>
    <s v="Recursos propios"/>
    <n v="87632768"/>
    <n v="8763276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1"/>
    <s v="2017AS390081"/>
    <d v="2017-11-11T00:00:00"/>
    <n v="2017060093032"/>
    <s v="2017AS390081"/>
    <x v="1"/>
    <s v="BURITICÁ"/>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CACERES"/>
    <d v="2017-11-10T00:00:00"/>
    <s v="210 dias"/>
    <s v="Contratación directa"/>
    <s v="Recursos propios"/>
    <n v="450488010"/>
    <n v="45048801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2"/>
    <s v="2017AS390082"/>
    <d v="2017-11-11T00:00:00"/>
    <n v="2017060093032"/>
    <s v="2017AS390082"/>
    <x v="1"/>
    <s v="CACERES"/>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CAICEDO"/>
    <d v="2017-11-10T00:00:00"/>
    <s v="210 dias"/>
    <s v="Contratación directa"/>
    <s v="Recursos propios"/>
    <n v="138542510"/>
    <n v="13854251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3"/>
    <s v="2017AS390083"/>
    <d v="2017-11-11T00:00:00"/>
    <n v="2017060093032"/>
    <s v="2017AS390083"/>
    <x v="1"/>
    <s v="CAICEDO"/>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CALDAS"/>
    <d v="2017-11-10T00:00:00"/>
    <s v="210 dias"/>
    <s v="Contratación directa"/>
    <s v="Recursos propios"/>
    <n v="299245280"/>
    <n v="2992452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4"/>
    <s v="2017AS390084"/>
    <d v="2017-11-11T00:00:00"/>
    <n v="2017060093032"/>
    <s v="2017AS390084"/>
    <x v="1"/>
    <s v="CALDAS"/>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CAMPAMENTO"/>
    <d v="2017-11-10T00:00:00"/>
    <s v="210 dias"/>
    <s v="Contratación directa"/>
    <s v="Recursos propios"/>
    <n v="185588592"/>
    <n v="18558859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5"/>
    <s v="2017AS390085"/>
    <d v="2017-11-11T00:00:00"/>
    <n v="2017060093032"/>
    <s v="2017AS390085"/>
    <x v="1"/>
    <s v="CAMPAMENTO"/>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CAÑASGORDAS"/>
    <d v="2017-11-10T00:00:00"/>
    <s v="210 dias"/>
    <s v="Contratación directa"/>
    <s v="Recursos propios"/>
    <n v="182420642"/>
    <n v="18242064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6"/>
    <s v="2017AS390086"/>
    <d v="2017-11-11T00:00:00"/>
    <n v="2017060093032"/>
    <s v="2017AS390086"/>
    <x v="1"/>
    <s v="CAÑASGORDAS"/>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CARACOLI"/>
    <d v="2017-11-10T00:00:00"/>
    <s v="210 dias"/>
    <s v="Contratación directa"/>
    <s v="Recursos propios"/>
    <n v="41493808"/>
    <n v="4149380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7"/>
    <s v="2017AS390087"/>
    <d v="2017-11-11T00:00:00"/>
    <n v="2017060093032"/>
    <s v="2017AS390087"/>
    <x v="1"/>
    <s v="CARACOLÍ"/>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CARAMANTA"/>
    <d v="2017-11-10T00:00:00"/>
    <s v="210 dias"/>
    <s v="Contratación directa"/>
    <s v="Recursos propios"/>
    <n v="44168140"/>
    <n v="4416814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8"/>
    <s v="2017AS390088"/>
    <d v="2017-11-11T00:00:00"/>
    <n v="2017060093032"/>
    <s v="2017AS390088"/>
    <x v="1"/>
    <s v="CARAMANTA"/>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CAREPA"/>
    <d v="2017-11-10T00:00:00"/>
    <s v="210 dias"/>
    <s v="Contratación directa"/>
    <s v="Recursos propios"/>
    <n v="942050050"/>
    <n v="94205005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9"/>
    <s v="2017AS390089"/>
    <d v="2017-11-11T00:00:00"/>
    <n v="2017060093032"/>
    <s v="2017AS390089"/>
    <x v="1"/>
    <s v="CAREPA"/>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EL CARMEN DE VIBORAL"/>
    <d v="2017-11-10T00:00:00"/>
    <s v="210 dias"/>
    <s v="Contratación directa"/>
    <s v="Recursos propios"/>
    <n v="507511488"/>
    <n v="50751148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0"/>
    <s v="2017AS390090"/>
    <d v="2017-11-11T00:00:00"/>
    <n v="2017060093032"/>
    <s v="2017AS390090"/>
    <x v="1"/>
    <s v="EL CARMEN DE VIBORAL"/>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CAROLINA DEL PRINCIPE"/>
    <d v="2017-11-10T00:00:00"/>
    <s v="210 dias"/>
    <s v="Contratación directa"/>
    <s v="Recursos propios"/>
    <n v="28736090"/>
    <n v="2873609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1"/>
    <s v="2017AS390091"/>
    <d v="2017-11-11T00:00:00"/>
    <n v="2017060093032"/>
    <s v="2017AS390091"/>
    <x v="1"/>
    <s v="CAROLINA DEL PRINCIPE"/>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CAUCASIA"/>
    <d v="2017-11-10T00:00:00"/>
    <s v="210 dias"/>
    <s v="Contratación directa"/>
    <s v="Recursos propios"/>
    <n v="826351230"/>
    <n v="82635123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2"/>
    <s v="2017AS390092"/>
    <d v="2017-11-11T00:00:00"/>
    <n v="2017060093032"/>
    <s v="2017AS390092"/>
    <x v="1"/>
    <s v="CAUCASIA"/>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CHIGORODO"/>
    <d v="2017-11-10T00:00:00"/>
    <s v="210 dias"/>
    <s v="Contratación directa"/>
    <s v="Recursos propios"/>
    <n v="777647230"/>
    <n v="77764723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3"/>
    <s v="2017AS390093"/>
    <d v="2017-11-11T00:00:00"/>
    <n v="2017060093032"/>
    <s v="2017AS390093"/>
    <x v="1"/>
    <s v="CHIGORODÓ"/>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CISNEROS"/>
    <d v="2017-11-10T00:00:00"/>
    <s v="210 dias"/>
    <s v="Contratación directa"/>
    <s v="Recursos propios"/>
    <n v="50070328"/>
    <n v="5007032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4"/>
    <s v="2017AS390094"/>
    <d v="2017-11-11T00:00:00"/>
    <n v="2017060093032"/>
    <s v="2017AS390094"/>
    <x v="1"/>
    <s v="CISNEROS"/>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CIUDAD BOLIVAR"/>
    <d v="2017-11-10T00:00:00"/>
    <s v="210 dias"/>
    <s v="Contratación directa"/>
    <s v="Recursos propios"/>
    <n v="145522240"/>
    <n v="14552224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5"/>
    <s v="2017AS390095"/>
    <d v="2017-11-11T00:00:00"/>
    <n v="2017060093032"/>
    <s v="2017AS390095"/>
    <x v="1"/>
    <s v="CIUDAD BOLIVAR"/>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COCORNA"/>
    <d v="2017-11-10T00:00:00"/>
    <s v="210 dias"/>
    <s v="Contratación directa"/>
    <s v="Recursos propios"/>
    <n v="254104192"/>
    <n v="25410419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6"/>
    <s v="2017AS390096"/>
    <d v="2017-11-11T00:00:00"/>
    <n v="2017060093032"/>
    <s v="2017AS390096"/>
    <x v="1"/>
    <s v="COCORNÁ"/>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CONCEPCION"/>
    <d v="2017-11-10T00:00:00"/>
    <s v="210 dias"/>
    <s v="Contratación directa"/>
    <s v="Recursos propios"/>
    <n v="72051800"/>
    <n v="720518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7"/>
    <s v="2017AS390097"/>
    <d v="2017-11-11T00:00:00"/>
    <n v="2017060093032"/>
    <s v="2017AS390097"/>
    <x v="1"/>
    <s v="CONCEPCIÓN"/>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CONCORDIA"/>
    <d v="2017-11-10T00:00:00"/>
    <s v="210 dias"/>
    <s v="Contratación directa"/>
    <s v="Recursos propios"/>
    <n v="180249760"/>
    <n v="18024976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8"/>
    <s v="2017AS390098"/>
    <d v="2017-11-11T00:00:00"/>
    <n v="2017060093032"/>
    <s v="2017AS390098"/>
    <x v="1"/>
    <s v="CONCORDIA"/>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COPACABANA"/>
    <d v="2017-11-10T00:00:00"/>
    <s v="210 dias"/>
    <s v="Contratación directa"/>
    <s v="Recursos propios"/>
    <n v="188828208"/>
    <n v="18882820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9"/>
    <s v="2017AS390099"/>
    <d v="2017-11-11T00:00:00"/>
    <n v="2017060093032"/>
    <s v="2017AS390099"/>
    <x v="1"/>
    <s v="COPACABANA"/>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DABEIBA"/>
    <d v="2017-11-10T00:00:00"/>
    <s v="210 dias"/>
    <s v="Contratación directa"/>
    <s v="Recursos propios"/>
    <n v="442026858"/>
    <n v="44202685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0"/>
    <s v="2017AS390100"/>
    <d v="2017-11-11T00:00:00"/>
    <n v="2017060093032"/>
    <s v="2017AS390100"/>
    <x v="1"/>
    <s v="DABEIBA"/>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DON MATIAS"/>
    <d v="2017-11-10T00:00:00"/>
    <s v="210 dias"/>
    <s v="Contratación directa"/>
    <s v="Recursos propios"/>
    <n v="122002420"/>
    <n v="12200242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1"/>
    <s v="2017AS390101"/>
    <d v="2017-11-11T00:00:00"/>
    <n v="2017060093032"/>
    <s v="2017AS390101"/>
    <x v="1"/>
    <s v="DON MATIAS"/>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EBEJICO"/>
    <d v="2017-11-10T00:00:00"/>
    <s v="210 dias"/>
    <s v="Contratación directa"/>
    <s v="Recursos propios"/>
    <n v="109410032"/>
    <n v="10941003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2"/>
    <s v="2017AS390102"/>
    <d v="2017-11-11T00:00:00"/>
    <n v="2017060093032"/>
    <s v="2017AS390102"/>
    <x v="1"/>
    <s v="EBEJICO"/>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EL BAGRE"/>
    <d v="2017-11-10T00:00:00"/>
    <s v="210 dias"/>
    <s v="Contratación directa"/>
    <s v="Recursos propios"/>
    <n v="740262900"/>
    <n v="7402629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3"/>
    <s v="2017AS390103"/>
    <d v="2017-11-11T00:00:00"/>
    <n v="2017060093032"/>
    <s v="2017AS390103"/>
    <x v="1"/>
    <s v="EL BAGRE"/>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EL PEÑOL"/>
    <d v="2017-11-10T00:00:00"/>
    <s v="210 dias"/>
    <s v="Contratación directa"/>
    <s v="Recursos propios"/>
    <n v="169979744"/>
    <n v="16997974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4"/>
    <s v="2017AS390104"/>
    <d v="2017-11-11T00:00:00"/>
    <n v="2017060093032"/>
    <s v="2017AS390104"/>
    <x v="1"/>
    <s v="EL PEÑOL"/>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EL RETIRO"/>
    <d v="2017-11-10T00:00:00"/>
    <s v="210 dias"/>
    <s v="Contratación directa"/>
    <s v="Recursos propios"/>
    <n v="394114262"/>
    <n v="39411426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5"/>
    <s v="2017AS390105"/>
    <d v="2017-11-11T00:00:00"/>
    <n v="2017060093032"/>
    <s v="2017AS390105"/>
    <x v="1"/>
    <s v="EL RETIRO "/>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EL SANRUARIO"/>
    <d v="2017-11-10T00:00:00"/>
    <s v="210 dias"/>
    <s v="Contratación directa"/>
    <s v="Recursos propios"/>
    <n v="210473130"/>
    <n v="21047313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6"/>
    <s v="2017AS390106"/>
    <d v="2017-11-11T00:00:00"/>
    <n v="2017060093032"/>
    <s v="2017AS390106"/>
    <x v="1"/>
    <s v="EL SANTUARIO"/>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ENTRERRIOS"/>
    <d v="2017-11-10T00:00:00"/>
    <s v="210 dias"/>
    <s v="Contratación directa"/>
    <s v="Recursos propios"/>
    <n v="107945040"/>
    <n v="10794504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7"/>
    <s v="2017AS390107"/>
    <d v="2017-11-11T00:00:00"/>
    <n v="2017060093032"/>
    <s v="2017AS390107"/>
    <x v="1"/>
    <s v="ENTRERRIOS"/>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FREDONIA"/>
    <d v="2017-11-10T00:00:00"/>
    <s v="210 dias"/>
    <s v="Contratación directa"/>
    <s v="Recursos propios"/>
    <n v="139816350"/>
    <n v="13981635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8"/>
    <s v="2017AS390108"/>
    <d v="2017-11-11T00:00:00"/>
    <n v="2017060093032"/>
    <s v="2017AS390108"/>
    <x v="1"/>
    <s v="FREDONIA"/>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FRONTINO"/>
    <d v="2017-11-10T00:00:00"/>
    <s v="210 dias"/>
    <s v="Contratación directa"/>
    <s v="Recursos propios"/>
    <n v="344715008"/>
    <n v="34471500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9"/>
    <s v="2017AS390109"/>
    <d v="2017-11-11T00:00:00"/>
    <n v="2017060093032"/>
    <s v="2017AS390109"/>
    <x v="1"/>
    <s v="FRONTINO"/>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GIRALDO "/>
    <d v="2017-11-10T00:00:00"/>
    <s v="210 dias"/>
    <s v="Contratación directa"/>
    <s v="Recursos propios"/>
    <n v="51805740"/>
    <n v="5180574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0"/>
    <s v="2017AS390110"/>
    <d v="2017-11-11T00:00:00"/>
    <n v="2017060093032"/>
    <s v="2017AS390110"/>
    <x v="1"/>
    <s v="GIRALDO"/>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GIRARDOTA"/>
    <d v="2017-11-10T00:00:00"/>
    <s v="210 dias"/>
    <s v="Contratación directa"/>
    <s v="Recursos propios"/>
    <n v="408689280"/>
    <n v="4086892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1"/>
    <s v="2017AS390111"/>
    <d v="2017-11-11T00:00:00"/>
    <n v="2017060093032"/>
    <s v="2017AS390111"/>
    <x v="1"/>
    <s v="GIRARDOTA"/>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GOMEZ PLATA"/>
    <d v="2017-11-10T00:00:00"/>
    <s v="210 dias"/>
    <s v="Contratación directa"/>
    <s v="Recursos propios"/>
    <n v="174295676"/>
    <n v="17429567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2"/>
    <s v="2017AS390112"/>
    <d v="2017-11-11T00:00:00"/>
    <n v="2017060093032"/>
    <s v="2017AS390112"/>
    <x v="1"/>
    <s v="GOMEZ PLATA"/>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GRANADA"/>
    <d v="2017-11-10T00:00:00"/>
    <s v="210 dias"/>
    <s v="Contratación directa"/>
    <s v="Recursos propios"/>
    <n v="184490944"/>
    <n v="18449094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3"/>
    <s v="2017AS390113"/>
    <d v="2017-11-11T00:00:00"/>
    <n v="2017060093032"/>
    <s v="2017AS390113"/>
    <x v="1"/>
    <s v="GRANADA"/>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GUADALUPE"/>
    <d v="2017-11-10T00:00:00"/>
    <s v="210 dias"/>
    <s v="Contratación directa"/>
    <s v="Recursos propios"/>
    <n v="58676370"/>
    <n v="5867637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4"/>
    <s v="2017AS390114"/>
    <d v="2017-11-11T00:00:00"/>
    <n v="2017060093032"/>
    <s v="2017AS390114"/>
    <x v="1"/>
    <s v="GUADALUPE"/>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GUARNE"/>
    <d v="2017-11-10T00:00:00"/>
    <s v="210 dias"/>
    <s v="Contratación directa"/>
    <s v="Recursos propios"/>
    <n v="218010880"/>
    <n v="2180108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5"/>
    <s v="2017AS390115"/>
    <d v="2017-11-11T00:00:00"/>
    <n v="2017060093032"/>
    <s v="2017AS390115"/>
    <x v="1"/>
    <s v="GUARNE"/>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GUATAPE"/>
    <d v="2017-11-10T00:00:00"/>
    <s v="210 dias"/>
    <s v="Contratación directa"/>
    <s v="Recursos propios"/>
    <n v="58223672"/>
    <n v="5822367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6"/>
    <s v="2017AS390116"/>
    <d v="2017-11-11T00:00:00"/>
    <n v="2017060093032"/>
    <s v="2017AS390116"/>
    <x v="1"/>
    <s v="GUATAPÉ"/>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HELICONIA"/>
    <d v="2017-11-10T00:00:00"/>
    <s v="210 dias"/>
    <s v="Contratación directa"/>
    <s v="Recursos propios"/>
    <n v="41548319"/>
    <n v="41548319"/>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7"/>
    <s v="2017AS390117"/>
    <d v="2017-11-11T00:00:00"/>
    <n v="2017060093032"/>
    <s v="2017AS390117"/>
    <x v="1"/>
    <s v="HELICONIA"/>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HISPANIA"/>
    <d v="2017-11-10T00:00:00"/>
    <s v="210 dias"/>
    <s v="Contratación directa"/>
    <s v="Recursos propios"/>
    <n v="32452793"/>
    <n v="32452793"/>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8"/>
    <s v="2017AS390118"/>
    <d v="2017-11-11T00:00:00"/>
    <n v="2017060093032"/>
    <s v="2017AS390118"/>
    <x v="1"/>
    <s v="HISPANIA"/>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ITUANGO"/>
    <d v="2017-11-10T00:00:00"/>
    <s v="210 dias"/>
    <s v="Contratación directa"/>
    <s v="Recursos propios"/>
    <n v="459252940"/>
    <n v="45925294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9"/>
    <s v="2017AS390119"/>
    <d v="2017-11-11T00:00:00"/>
    <n v="2017060093032"/>
    <s v="2017AS390119"/>
    <x v="1"/>
    <s v="ITUANGO"/>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JARDIN"/>
    <d v="2017-11-10T00:00:00"/>
    <s v="210 dias"/>
    <s v="Contratación directa"/>
    <s v="Recursos propios"/>
    <n v="108170032"/>
    <n v="10817003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0"/>
    <s v="2017AS390120"/>
    <d v="2017-11-11T00:00:00"/>
    <n v="2017060093032"/>
    <s v="2017AS390120"/>
    <x v="1"/>
    <s v="JARDÍN"/>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JERICO"/>
    <d v="2017-11-10T00:00:00"/>
    <s v="210 dias"/>
    <s v="Contratación directa"/>
    <s v="Recursos propios"/>
    <n v="77934768"/>
    <n v="7793476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1"/>
    <s v="2017AS390121"/>
    <d v="2017-11-11T00:00:00"/>
    <n v="2017060093032"/>
    <s v="2017AS390121"/>
    <x v="1"/>
    <s v="JERICÓ"/>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LA CEJA"/>
    <d v="2017-11-10T00:00:00"/>
    <s v="210 dias"/>
    <s v="Contratación directa"/>
    <s v="Recursos propios"/>
    <n v="275148128"/>
    <n v="27514812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2"/>
    <s v="2017AS390122"/>
    <d v="2017-11-11T00:00:00"/>
    <n v="2017060093032"/>
    <s v="2017AS390122"/>
    <x v="1"/>
    <s v="LA CEJA"/>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LA ESTRELLA"/>
    <d v="2017-11-10T00:00:00"/>
    <s v="210 dias"/>
    <s v="Contratación directa"/>
    <s v="Recursos propios"/>
    <n v="608430980"/>
    <n v="6084309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3"/>
    <s v="2017AS390123"/>
    <d v="2017-11-11T00:00:00"/>
    <n v="2017060093032"/>
    <s v="2017AS390123"/>
    <x v="1"/>
    <s v="LA ESTRELLA"/>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LA PINTADA"/>
    <d v="2017-11-10T00:00:00"/>
    <s v="210 dias"/>
    <s v="Contratación directa"/>
    <s v="Recursos propios"/>
    <n v="43153380"/>
    <n v="431533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4"/>
    <s v="2017AS390124"/>
    <d v="2017-11-11T00:00:00"/>
    <n v="2017060093032"/>
    <s v="2017AS390124"/>
    <x v="1"/>
    <s v="LA PINTADA"/>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LA UNION"/>
    <d v="2017-11-10T00:00:00"/>
    <s v="210 dias"/>
    <s v="Contratación directa"/>
    <s v="Recursos propios"/>
    <n v="271471104"/>
    <n v="27147110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5"/>
    <s v="2017AS390125"/>
    <d v="2017-11-11T00:00:00"/>
    <n v="2017060093032"/>
    <s v="2017AS390125"/>
    <x v="1"/>
    <s v="LA UNIÓN"/>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LIBORINA"/>
    <d v="2017-11-10T00:00:00"/>
    <s v="210 dias"/>
    <s v="Contratación directa"/>
    <s v="Recursos propios"/>
    <n v="94269152"/>
    <n v="9426915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6"/>
    <s v="2017AS390126"/>
    <d v="2017-11-11T00:00:00"/>
    <n v="2017060093032"/>
    <s v="2017AS390126"/>
    <x v="1"/>
    <s v="LIBORINA"/>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MACEO"/>
    <d v="2017-11-10T00:00:00"/>
    <s v="210 dias"/>
    <s v="Contratación directa"/>
    <s v="Recursos propios"/>
    <n v="84512168"/>
    <n v="8451216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7"/>
    <s v="2017AS390127"/>
    <d v="2017-11-11T00:00:00"/>
    <n v="2017060093032"/>
    <s v="2017AS390127"/>
    <x v="1"/>
    <s v="MACEO"/>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MARINILLA"/>
    <d v="2017-11-10T00:00:00"/>
    <s v="210 dias"/>
    <s v="Contratación directa"/>
    <s v="Recursos propios"/>
    <n v="379849792"/>
    <n v="37984979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8"/>
    <s v="2017AS390128"/>
    <d v="2017-11-11T00:00:00"/>
    <n v="2017060093032"/>
    <s v="2017AS390128"/>
    <x v="1"/>
    <s v="MARINILLA"/>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MONTEBELLO"/>
    <d v="2017-11-10T00:00:00"/>
    <s v="210 dias"/>
    <s v="Contratación directa"/>
    <s v="Recursos propios"/>
    <n v="69495576"/>
    <n v="6949557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9"/>
    <s v="2017AS390129"/>
    <d v="2017-11-11T00:00:00"/>
    <n v="2017060093032"/>
    <s v="2017AS390129"/>
    <x v="1"/>
    <s v="MONTEBELLO"/>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MURINDO"/>
    <d v="2017-11-10T00:00:00"/>
    <s v="210 dias"/>
    <s v="Contratación directa"/>
    <s v="Recursos propios"/>
    <n v="120898384"/>
    <n v="12089838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0"/>
    <s v="2017AS390130"/>
    <d v="2017-11-11T00:00:00"/>
    <n v="2017060093032"/>
    <s v="2017AS390130"/>
    <x v="1"/>
    <s v="MURINDÓ"/>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MUTATA"/>
    <d v="2017-11-10T00:00:00"/>
    <s v="210 dias"/>
    <s v="Contratación directa"/>
    <s v="Recursos propios"/>
    <n v="367460768"/>
    <n v="36746076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1"/>
    <s v="2017AS390131"/>
    <d v="2017-11-11T00:00:00"/>
    <n v="2017060093032"/>
    <s v="2017AS390131"/>
    <x v="1"/>
    <s v="MUTATÁ"/>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NARIÑO"/>
    <d v="2017-11-10T00:00:00"/>
    <s v="210 dias"/>
    <s v="Contratación directa"/>
    <s v="Recursos propios"/>
    <n v="189119344"/>
    <n v="18911934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2"/>
    <s v="2017AS390132"/>
    <d v="2017-11-11T00:00:00"/>
    <n v="2017060093032"/>
    <s v="2017AS390132"/>
    <x v="1"/>
    <s v="NARIÑO"/>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NECHI"/>
    <d v="2017-11-10T00:00:00"/>
    <s v="210 dias"/>
    <s v="Contratación directa"/>
    <s v="Recursos propios"/>
    <n v="367945280"/>
    <n v="3679452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3"/>
    <s v="2017AS390133"/>
    <d v="2017-11-11T00:00:00"/>
    <n v="2017060093032"/>
    <s v="2017AS390133"/>
    <x v="1"/>
    <s v="NECHÍ"/>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NECOCLI"/>
    <d v="2017-11-10T00:00:00"/>
    <s v="210 dias"/>
    <s v="Contratación directa"/>
    <s v="Recursos propios"/>
    <n v="1235261060"/>
    <n v="123526106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4"/>
    <s v="2017AS390134"/>
    <d v="2017-11-11T00:00:00"/>
    <n v="2017060093032"/>
    <s v="2017AS390134"/>
    <x v="1"/>
    <s v="NECOCLÍ"/>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OLAYA"/>
    <d v="2017-11-10T00:00:00"/>
    <s v="210 dias"/>
    <s v="Contratación directa"/>
    <s v="Recursos propios"/>
    <n v="42789280"/>
    <n v="427892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5"/>
    <s v="2017AS390135"/>
    <d v="2017-11-11T00:00:00"/>
    <n v="2017060093032"/>
    <s v="2017AS390135"/>
    <x v="1"/>
    <s v="OLAYA"/>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PEQUE  "/>
    <d v="2017-11-10T00:00:00"/>
    <s v="210 dias"/>
    <s v="Contratación directa"/>
    <s v="Recursos propios"/>
    <n v="179633696"/>
    <n v="17963369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6"/>
    <s v="2017AS390136"/>
    <d v="2017-11-11T00:00:00"/>
    <n v="2017060093032"/>
    <s v="2017AS390136"/>
    <x v="1"/>
    <s v="PEQUE"/>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PUEBLORRICO"/>
    <d v="2017-11-10T00:00:00"/>
    <s v="210 dias"/>
    <s v="Contratación directa"/>
    <s v="Recursos propios"/>
    <n v="60912120"/>
    <n v="6091212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7"/>
    <s v="2017AS390137"/>
    <d v="2017-11-11T00:00:00"/>
    <n v="2017060093032"/>
    <s v="2017AS390137"/>
    <x v="1"/>
    <s v="PUEBLORRICO"/>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PUERTO BERRIO"/>
    <d v="2017-11-10T00:00:00"/>
    <s v="210 dias"/>
    <s v="Contratación directa"/>
    <s v="Recursos propios"/>
    <n v="203900416"/>
    <n v="20390041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8"/>
    <s v="2017AS390138"/>
    <d v="2017-11-11T00:00:00"/>
    <n v="2017060093032"/>
    <s v="2017AS390138"/>
    <x v="1"/>
    <s v="PEUERTO BERRIO"/>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PUERTO NARE"/>
    <d v="2017-11-10T00:00:00"/>
    <s v="210 dias"/>
    <s v="Contratación directa"/>
    <s v="Recursos propios"/>
    <n v="402309472"/>
    <n v="40230974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9"/>
    <s v="2017AS390139"/>
    <d v="2017-11-11T00:00:00"/>
    <n v="2017060093032"/>
    <s v="2017AS390139"/>
    <x v="1"/>
    <s v="PUERTO NARE"/>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PUERTO TRIUNFO"/>
    <d v="2017-11-10T00:00:00"/>
    <s v="210 dias"/>
    <s v="Contratación directa"/>
    <s v="Recursos propios"/>
    <n v="261835536"/>
    <n v="26183553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0"/>
    <s v="2017AS390140"/>
    <d v="2017-11-11T00:00:00"/>
    <n v="2017060093032"/>
    <s v="2017AS390140"/>
    <x v="1"/>
    <s v="PUERTO TRIUNFO"/>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REMEDIOS"/>
    <d v="2017-11-10T00:00:00"/>
    <s v="210 dias"/>
    <s v="Contratación directa"/>
    <s v="Recursos propios"/>
    <n v="454826816"/>
    <n v="45482681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1"/>
    <s v="2017AS390141"/>
    <d v="2017-11-11T00:00:00"/>
    <n v="2017060093032"/>
    <s v="2017AS390141"/>
    <x v="1"/>
    <s v="REMEDIOS"/>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SABANALARGA"/>
    <d v="2017-11-10T00:00:00"/>
    <s v="210 dias"/>
    <s v="Contratación directa"/>
    <s v="Recursos propios"/>
    <n v="118143704"/>
    <n v="11814370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2"/>
    <s v="2017AS390142"/>
    <d v="2017-11-11T00:00:00"/>
    <n v="2017060093032"/>
    <s v="2017AS390142"/>
    <x v="1"/>
    <s v="SABANALARGA"/>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SALGAR"/>
    <d v="2017-11-10T00:00:00"/>
    <s v="210 dias"/>
    <s v="Contratación directa"/>
    <s v="Recursos propios"/>
    <n v="230145936"/>
    <n v="23014593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3"/>
    <s v="2017AS390143"/>
    <d v="2017-11-11T00:00:00"/>
    <n v="2017060093032"/>
    <s v="2017AS390143"/>
    <x v="1"/>
    <s v="SALGAR"/>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SAN ANDRES DE CUERQUIA"/>
    <d v="2017-11-10T00:00:00"/>
    <s v="210 dias"/>
    <s v="Contratación directa"/>
    <s v="Recursos propios"/>
    <n v="89510952"/>
    <n v="8951095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4"/>
    <s v="2017AS390144"/>
    <d v="2017-11-11T00:00:00"/>
    <n v="2017060093032"/>
    <s v="2017AS390144"/>
    <x v="1"/>
    <s v="SAN ANDRES DE CUERQUIA"/>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SAN CARLOS"/>
    <d v="2017-11-10T00:00:00"/>
    <s v="210 dias"/>
    <s v="Contratación directa"/>
    <s v="Recursos propios"/>
    <n v="606886020"/>
    <n v="60688602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5"/>
    <s v="2017AS390145"/>
    <d v="2017-11-11T00:00:00"/>
    <n v="2017060093032"/>
    <s v="2017AS390145"/>
    <x v="1"/>
    <s v="SAN CARLOS "/>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SAN FRANCISCO"/>
    <d v="2017-11-10T00:00:00"/>
    <s v="210 dias"/>
    <s v="Contratación directa"/>
    <s v="Recursos propios"/>
    <n v="117138648"/>
    <n v="11713864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6"/>
    <s v="2017AS390146"/>
    <d v="2017-11-11T00:00:00"/>
    <n v="2017060093032"/>
    <s v="2017AS390146"/>
    <x v="1"/>
    <s v="SAN FRANCISCO"/>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SAN JERONIMO"/>
    <d v="2017-11-10T00:00:00"/>
    <s v="210 dias"/>
    <s v="Contratación directa"/>
    <s v="Recursos propios"/>
    <n v="110067600"/>
    <n v="1100676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7"/>
    <s v="2017AS390147"/>
    <d v="2017-11-11T00:00:00"/>
    <n v="2017060093032"/>
    <s v="2017AS390147"/>
    <x v="1"/>
    <s v="SAN JERONIMO"/>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SAN JOSE DE LA MONTAÑA"/>
    <d v="2017-11-10T00:00:00"/>
    <s v="210 dias"/>
    <s v="Contratación directa"/>
    <s v="Recursos propios"/>
    <n v="41152360"/>
    <n v="4115236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8"/>
    <s v="2017AS390148"/>
    <d v="2017-11-11T00:00:00"/>
    <n v="2017060093032"/>
    <s v="2017AS390148"/>
    <x v="1"/>
    <s v="SAN JOSE DE LA MONTAÑA "/>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SAN JUAN DE URABA"/>
    <d v="2017-11-10T00:00:00"/>
    <s v="210 dias"/>
    <s v="Contratación directa"/>
    <s v="Recursos propios"/>
    <n v="802493630"/>
    <n v="80249363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9"/>
    <s v="2017AS390149"/>
    <d v="2017-11-11T00:00:00"/>
    <n v="2017060093032"/>
    <s v="2017AS390149"/>
    <x v="1"/>
    <s v="SAN JUAN DE URABA "/>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SAN LUIS"/>
    <d v="2017-11-10T00:00:00"/>
    <s v="210 dias"/>
    <s v="Contratación directa"/>
    <s v="Recursos propios"/>
    <n v="424997152"/>
    <n v="42499715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0"/>
    <s v="2017AS390150"/>
    <d v="2017-11-11T00:00:00"/>
    <n v="2017060093032"/>
    <s v="2017AS390150"/>
    <x v="1"/>
    <s v="SAN LUIS "/>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SAN PEDRO DE LOS MILAGROS"/>
    <d v="2017-11-10T00:00:00"/>
    <s v="210 dias"/>
    <s v="Contratación directa"/>
    <s v="Recursos propios"/>
    <n v="219107328"/>
    <n v="21910732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1"/>
    <s v="2017AS390151"/>
    <d v="2017-11-11T00:00:00"/>
    <n v="2017060093032"/>
    <s v="2017AS390151"/>
    <x v="1"/>
    <s v="SAN PEDRO DE LOS MILAGROS "/>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SAN PEDRO DE URABA"/>
    <d v="2017-11-10T00:00:00"/>
    <s v="210 dias"/>
    <s v="Contratación directa"/>
    <s v="Recursos propios"/>
    <n v="566591680"/>
    <n v="5665916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2"/>
    <s v="2017AS390152"/>
    <d v="2017-11-11T00:00:00"/>
    <n v="2017060093032"/>
    <s v="2017AS390152"/>
    <x v="1"/>
    <s v="SAN PEDRO DE URABA "/>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SAN RAFAEL"/>
    <d v="2017-11-10T00:00:00"/>
    <s v="210 dias"/>
    <s v="Contratación directa"/>
    <s v="Recursos propios"/>
    <n v="255161200"/>
    <n v="2551612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3"/>
    <s v="2017AS390153"/>
    <d v="2017-11-11T00:00:00"/>
    <n v="2017060093032"/>
    <s v="2017AS390153"/>
    <x v="1"/>
    <s v="SAN RAFAEL "/>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SAN ROQUE"/>
    <d v="2017-11-10T00:00:00"/>
    <s v="210 dias"/>
    <s v="Contratación directa"/>
    <s v="Recursos propios"/>
    <n v="186573856"/>
    <n v="18657385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4"/>
    <s v="2017AS390154"/>
    <d v="2017-11-11T00:00:00"/>
    <n v="2017060093032"/>
    <s v="2017AS390154"/>
    <x v="1"/>
    <s v="SAN ROQUE"/>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SAN VICENTE"/>
    <d v="2017-11-10T00:00:00"/>
    <s v="210 dias"/>
    <s v="Contratación directa"/>
    <s v="Recursos propios"/>
    <n v="212020544"/>
    <n v="21202054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5"/>
    <s v="2017AS390155"/>
    <d v="2017-11-11T00:00:00"/>
    <n v="2017060093032"/>
    <s v="2017AS390155"/>
    <x v="1"/>
    <s v="SAN VICENTE "/>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SANTA BARBARA"/>
    <d v="2017-11-10T00:00:00"/>
    <s v="210 dias"/>
    <s v="Contratación directa"/>
    <s v="Recursos propios"/>
    <n v="147318048"/>
    <n v="14731804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6"/>
    <s v="2017AS390156"/>
    <d v="2017-11-11T00:00:00"/>
    <n v="2017060093032"/>
    <s v="2017AS390156"/>
    <x v="1"/>
    <s v="SANTA BARBARA "/>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SANTA FE DE ANTIOQUIA"/>
    <d v="2017-11-10T00:00:00"/>
    <s v="210 dias"/>
    <s v="Contratación directa"/>
    <s v="Recursos propios"/>
    <n v="177114544"/>
    <n v="17711454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7"/>
    <s v="2017AS390157"/>
    <d v="2017-11-11T00:00:00"/>
    <n v="2017060093032"/>
    <s v="2017AS390157"/>
    <x v="1"/>
    <s v="SANTA FE DE ANTIOQUIA"/>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SANTA ROSA DE OSOS"/>
    <d v="2017-11-10T00:00:00"/>
    <s v="210 dias"/>
    <s v="Contratación directa"/>
    <s v="Recursos propios"/>
    <n v="284862496"/>
    <n v="28486249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8"/>
    <s v="2017AS390158"/>
    <d v="2017-11-11T00:00:00"/>
    <n v="2017060093032"/>
    <s v="2017AS390158"/>
    <x v="1"/>
    <s v="STA ROSA DE OSOS"/>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SANTO DOMINGO"/>
    <d v="2017-11-10T00:00:00"/>
    <s v="210 dias"/>
    <s v="Contratación directa"/>
    <s v="Recursos propios"/>
    <n v="147061616"/>
    <n v="14706161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9"/>
    <s v="2017AS390159"/>
    <d v="2017-11-11T00:00:00"/>
    <n v="2017060093032"/>
    <s v="2017AS390159"/>
    <x v="1"/>
    <s v="SANTO DOMINGO "/>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SEGOVIA"/>
    <d v="2017-11-10T00:00:00"/>
    <s v="210 dias"/>
    <s v="Contratación directa"/>
    <s v="Recursos propios"/>
    <n v="414248928"/>
    <n v="41424892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0"/>
    <s v="2017AS390160"/>
    <d v="2017-11-11T00:00:00"/>
    <n v="2017060093032"/>
    <s v="2017AS390160"/>
    <x v="1"/>
    <s v="SEGOVIA"/>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SONSON"/>
    <d v="2017-11-10T00:00:00"/>
    <s v="210 dias"/>
    <s v="Contratación directa"/>
    <s v="Recursos propios"/>
    <n v="427826560"/>
    <n v="42782656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1"/>
    <s v="2017AS390161"/>
    <d v="2017-11-11T00:00:00"/>
    <n v="2017060093032"/>
    <s v="2017AS390161"/>
    <x v="1"/>
    <s v="SONSON"/>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SOPETRAN"/>
    <d v="2017-11-10T00:00:00"/>
    <s v="210 dias"/>
    <s v="Contratación directa"/>
    <s v="Recursos propios"/>
    <n v="129983072"/>
    <n v="12998307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2"/>
    <s v="2017AS390162"/>
    <d v="2017-11-11T00:00:00"/>
    <n v="2017060093032"/>
    <s v="2017AS390162"/>
    <x v="1"/>
    <s v="SOPETRAN "/>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TAMESIS"/>
    <d v="2017-11-10T00:00:00"/>
    <s v="210 dias"/>
    <s v="Contratación directa"/>
    <s v="Recursos propios"/>
    <n v="114573392"/>
    <n v="11457339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3"/>
    <s v="2017AS390163"/>
    <d v="2017-11-11T00:00:00"/>
    <n v="2017060093032"/>
    <s v="2017AS390163"/>
    <x v="1"/>
    <s v="TAMESIS "/>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TARAZA"/>
    <d v="2017-11-10T00:00:00"/>
    <s v="210 dias"/>
    <s v="Contratación directa"/>
    <s v="Recursos propios"/>
    <n v="437007840"/>
    <n v="43700784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4"/>
    <s v="2017AS390164"/>
    <d v="2017-11-11T00:00:00"/>
    <n v="2017060093032"/>
    <s v="2017AS390164"/>
    <x v="1"/>
    <s v="TARAZA"/>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TARSO"/>
    <d v="2017-11-10T00:00:00"/>
    <s v="210 dias"/>
    <s v="Contratación directa"/>
    <s v="Recursos propios"/>
    <n v="63207592"/>
    <n v="6320759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5"/>
    <s v="2017AS390165"/>
    <d v="2017-11-11T00:00:00"/>
    <n v="2017060093032"/>
    <s v="2017AS390165"/>
    <x v="1"/>
    <s v="TARSO"/>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TITIRIBI "/>
    <d v="2017-11-10T00:00:00"/>
    <s v="210 dias"/>
    <s v="Contratación directa"/>
    <s v="Recursos propios"/>
    <n v="130642704"/>
    <n v="13064270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6"/>
    <s v="2017AS390166"/>
    <d v="2017-11-11T00:00:00"/>
    <n v="2017060093032"/>
    <s v="2017AS390166"/>
    <x v="1"/>
    <s v="TITIRIBI"/>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TOLEDO"/>
    <d v="2017-11-10T00:00:00"/>
    <s v="210 dias"/>
    <s v="Contratación directa"/>
    <s v="Recursos propios"/>
    <n v="98958848"/>
    <n v="9895884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7"/>
    <s v="2017AS390167"/>
    <d v="2017-11-11T00:00:00"/>
    <n v="2017060093032"/>
    <s v="2017AS390167"/>
    <x v="1"/>
    <s v="TOLEDO"/>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URAMITA"/>
    <d v="2017-11-10T00:00:00"/>
    <s v="210 dias"/>
    <s v="Contratación directa"/>
    <s v="Recursos propios"/>
    <n v="120803912"/>
    <n v="12080391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8"/>
    <s v="2017AS390168"/>
    <d v="2017-11-11T00:00:00"/>
    <n v="2017060093032"/>
    <s v="2017AS390168"/>
    <x v="1"/>
    <s v="URAMITA "/>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URRAO"/>
    <d v="2017-11-10T00:00:00"/>
    <s v="210 dias"/>
    <s v="Contratación directa"/>
    <s v="Recursos propios"/>
    <n v="445384512"/>
    <n v="44538451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9"/>
    <s v="2017AS390169"/>
    <d v="2017-11-11T00:00:00"/>
    <n v="2017060093032"/>
    <s v="2017AS390169"/>
    <x v="1"/>
    <s v="URRAO "/>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VALDIVIA"/>
    <d v="2017-11-10T00:00:00"/>
    <s v="210 dias"/>
    <s v="Contratación directa"/>
    <s v="Recursos propios"/>
    <n v="251089056"/>
    <n v="25108905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0"/>
    <s v="2017AS390170"/>
    <d v="2017-11-11T00:00:00"/>
    <n v="2017060093032"/>
    <s v="2017AS390170"/>
    <x v="1"/>
    <s v="VALDIVIA "/>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VALPARAISO"/>
    <d v="2017-11-10T00:00:00"/>
    <s v="210 dias"/>
    <s v="Contratación directa"/>
    <s v="Recursos propios"/>
    <n v="42324208"/>
    <n v="4232420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1"/>
    <s v="2017AS390171"/>
    <d v="2017-11-11T00:00:00"/>
    <n v="2017060093032"/>
    <s v="2017AS390171"/>
    <x v="1"/>
    <s v="VALAPARAISO"/>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VEGACHI"/>
    <d v="2017-11-10T00:00:00"/>
    <s v="210 dias"/>
    <s v="Contratación directa"/>
    <s v="Recursos propios"/>
    <n v="146218208"/>
    <n v="14621820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2"/>
    <s v="2017AS390172"/>
    <d v="2017-11-11T00:00:00"/>
    <n v="2017060093032"/>
    <s v="2017AS390172"/>
    <x v="1"/>
    <s v="VEGACHI"/>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VENECIA"/>
    <d v="2017-11-10T00:00:00"/>
    <s v="210 dias"/>
    <s v="Contratación directa"/>
    <s v="Recursos propios"/>
    <n v="78729296"/>
    <n v="7872929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3"/>
    <s v="2017AS390173"/>
    <d v="2017-11-11T00:00:00"/>
    <n v="2017060093032"/>
    <s v="2017AS390173"/>
    <x v="1"/>
    <s v="VENECIA "/>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VIGIA DEL FUERTE"/>
    <d v="2017-11-10T00:00:00"/>
    <s v="210 dias"/>
    <s v="Contratación directa"/>
    <s v="Recursos propios"/>
    <n v="174553792"/>
    <n v="17455379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4"/>
    <s v="2017AS390174"/>
    <d v="2017-11-11T00:00:00"/>
    <n v="2017060093032"/>
    <s v="2017AS390174"/>
    <x v="1"/>
    <s v="VIGIA DEL FUERTE"/>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YALI"/>
    <d v="2017-11-10T00:00:00"/>
    <s v="210 dias"/>
    <s v="Contratación directa"/>
    <s v="Recursos propios"/>
    <n v="62210608"/>
    <n v="6221060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5"/>
    <s v="2017AS390175"/>
    <d v="2017-11-11T00:00:00"/>
    <n v="2017060093032"/>
    <s v="2017AS390175"/>
    <x v="1"/>
    <s v="YALI"/>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YARUMAL"/>
    <d v="2017-11-10T00:00:00"/>
    <s v="210 dias"/>
    <s v="Contratación directa"/>
    <s v="Recursos propios"/>
    <n v="610519100"/>
    <n v="6105191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6"/>
    <s v="2017AS390176"/>
    <d v="2017-11-11T00:00:00"/>
    <n v="2017060093032"/>
    <s v="2017AS390176"/>
    <x v="1"/>
    <s v="YARUMAL"/>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YOLOMBO"/>
    <d v="2017-11-10T00:00:00"/>
    <s v="210 dias"/>
    <s v="Contratación directa"/>
    <s v="Recursos propios"/>
    <n v="231555696"/>
    <n v="23155569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7"/>
    <s v="2017AS390177"/>
    <d v="2017-11-11T00:00:00"/>
    <n v="2017060093032"/>
    <s v="2017AS390177"/>
    <x v="1"/>
    <s v="YOLOMBO "/>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YONDO"/>
    <d v="2017-11-10T00:00:00"/>
    <s v="210 dias"/>
    <s v="Contratación directa"/>
    <s v="Recursos propios"/>
    <n v="256851104"/>
    <n v="25685110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8"/>
    <s v="2017AS390178"/>
    <d v="2017-11-11T00:00:00"/>
    <n v="2017060093032"/>
    <s v="2017AS390178"/>
    <x v="1"/>
    <s v="YONDÓ"/>
    <s v="En ejecución"/>
    <s v="N/A"/>
    <s v="ELIANA MONTOYA"/>
    <s v="Tipo C:  Supervisión"/>
    <s v="Técnica"/>
  </r>
  <r>
    <x v="9"/>
    <n v="50193000"/>
    <s v="COFINANCIAR LA ENTREGA DE RACIONES DENTRO DE LA EJECUCIÓN DEL PROGRAMA DE ALIMENTACIÓN ESCOLAR, ATRAVEZ DEL CUAL SE BRINDA COMPLEMENTO ALIMENTARIO A  LOS NIÑOS, NIÑAS, Y ADOLESCENTES DE LA MATRICULA OFICIAL,DEL MUNICIPIO DE    ZARAGOZA"/>
    <d v="2017-11-10T00:00:00"/>
    <s v="210 dias"/>
    <s v="Contratación directa"/>
    <s v="Recursos propios"/>
    <n v="456982816"/>
    <n v="45698281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9"/>
    <s v="2017AS390179"/>
    <d v="2017-11-11T00:00:00"/>
    <n v="2017060093032"/>
    <s v="2017AS390179"/>
    <x v="1"/>
    <s v="ZARAGOZA"/>
    <s v="En ejecución"/>
    <s v="N/A"/>
    <s v="ELIANA MONTOYA"/>
    <s v="Tipo C:  Supervisión"/>
    <s v="Técnica"/>
  </r>
  <r>
    <x v="9"/>
    <n v="50193000"/>
    <s v="COFINANCIAR LA ENTREGA DE RACIONES DENTRO DE LA  EJECUCION DEL PROGRAMA DE ALIMENTACION ESCOLAR PAE ATRAVEZ DEL CUAL SE BRINDA ALMUERZO A LOS NIÑOS, NIÑAS Y ADOLESCENTES DE LA MATRICULA OFICIAL DEL MUNICIPIO DE AMALFI, COMO COMPONENTE DE LA ESTRATEGIA DE JORNADA UNICA."/>
    <d v="2017-11-10T00:00:00"/>
    <s v="210 dias"/>
    <s v="Contratación directa"/>
    <s v="Recursos propios"/>
    <n v="25498600"/>
    <n v="254986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0"/>
    <s v="2017AS390180"/>
    <d v="2017-11-13T00:00:00"/>
    <n v="2017060093032"/>
    <s v="2017AS390180"/>
    <x v="1"/>
    <s v="AMALFI"/>
    <s v="En ejecución"/>
    <s v="N/A"/>
    <s v="AMPARO ALMANZA OCHOA"/>
    <s v="Tipo C:  Supervisión"/>
    <s v="Técnica"/>
  </r>
  <r>
    <x v="9"/>
    <n v="50193000"/>
    <s v="COFINANCIAR LA ENTREGA DE RACIONES DENTRO DE LA  EJECUCION DEL PROGRAMA DE ALIMENTACION ESCOLAR PAE ATRAVEZ DEL CUAL SE BRINDA ALMUERZO A LOS NIÑOS, NIÑAS Y ADOLESCENTES DE LA MATRICULA OFICIAL DEL MUNICIPIO DE  CIUDAD BOLIVAR, COMO COMPONENTE DE LA ESTRATEGIA DE JORNADA UNICA."/>
    <d v="2017-11-10T00:00:00"/>
    <s v="210 dias"/>
    <s v="Contratación directa"/>
    <s v="Recursos propios"/>
    <n v="54631700"/>
    <n v="546317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1"/>
    <s v="2017AS390181"/>
    <d v="2017-11-13T00:00:00"/>
    <n v="2017060093032"/>
    <s v="2017AS390181"/>
    <x v="1"/>
    <s v="CIUDAD BOLIVAR"/>
    <s v="En ejecución"/>
    <s v="N/A"/>
    <s v="AMPARO ALMANZA OCHOA"/>
    <s v="Tipo C:  Supervisión"/>
    <s v="Técnica"/>
  </r>
  <r>
    <x v="9"/>
    <n v="50193000"/>
    <s v="COFINANCIAR LA ENTREGA DE RACIONES DENTRO DE LA  EJECUCION DEL PROGRAMA DE ALIMENTACION ESCOLAR PAE ATRAVEZ DEL CUAL SE BRINDA ALMUERZO A LOS NIÑOS, NIÑAS Y ADOLESCENTES DE LA MATRICULA OFICIAL DEL MUNICIPIO DE  GIRARDOTA, COMO COMPONENTE DE LA ESTRATEGIA DE JORNADA UNICA."/>
    <d v="2017-11-10T00:00:00"/>
    <s v="210 dias"/>
    <s v="Contratación directa"/>
    <s v="Recursos propios"/>
    <n v="29567500"/>
    <n v="295675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2"/>
    <s v="2017AS390182"/>
    <d v="2017-11-13T00:00:00"/>
    <n v="2017060093032"/>
    <s v="2017AS390182"/>
    <x v="1"/>
    <s v="GIRARDOTA"/>
    <s v="En ejecución"/>
    <s v="N/A"/>
    <s v="AMPARO ALMANZA OCHOA"/>
    <s v="Tipo C:  Supervisión"/>
    <s v="Técnica"/>
  </r>
  <r>
    <x v="9"/>
    <n v="50193000"/>
    <s v="COFINANCIAR LA ENTREGA DE RACIONES DENTRO DE LA  EJECUCION DEL PROGRAMA DE ALIMENTACION ESCOLAR PAE ATRAVEZ DEL CUAL SE BRINDA ALMUERZO A LOS NIÑOS, NIÑAS Y ADOLESCENTES DE LA MATRICULA OFICIAL DEL MUNICIPIO DE  GUATAPE, COMO COMPONENTE DE LA ESTRATEGIA DE JORNADA UNICA."/>
    <d v="2017-11-10T00:00:00"/>
    <s v="210 dias"/>
    <s v="Contratación directa"/>
    <s v="Recursos propios"/>
    <n v="30942275"/>
    <n v="30942275"/>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3"/>
    <s v="2017AS390183"/>
    <d v="2017-11-13T00:00:00"/>
    <n v="2017060093032"/>
    <s v="2017AS390183"/>
    <x v="1"/>
    <s v="GUATAPE"/>
    <s v="En ejecución"/>
    <s v="N/A"/>
    <s v="AMPARO ALMANZA OCHOA"/>
    <s v="Tipo C:  Supervisión"/>
    <s v="Técnica"/>
  </r>
  <r>
    <x v="9"/>
    <n v="50193000"/>
    <s v="COFINANCIAR LA ENTREGA DE RACIONES DENTRO DE LA  EJECUCION DEL PROGRAMA DE ALIMENTACION ESCOLAR PAE ATRAVEZ DEL CUAL SE BRINDA ALMUERZO A LOS NIÑOS, NIÑAS Y ADOLESCENTES DE LA MATRICULA OFICIAL DEL MUNICIPIO DE  PEQUE, COMO COMPONENTE DE LA ESTRATEGIA DE JORNADA UNICA."/>
    <d v="2017-11-10T00:00:00"/>
    <s v="210 dias"/>
    <s v="Contratación directa"/>
    <s v="Recursos propios"/>
    <n v="19560200"/>
    <n v="195602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4"/>
    <s v="2017AS390184"/>
    <d v="2017-11-13T00:00:00"/>
    <n v="2017060093032"/>
    <s v="2017AS390184"/>
    <x v="1"/>
    <s v="PEQUE"/>
    <s v="En ejecución"/>
    <s v="N/A"/>
    <s v="AMPARO ALMANZA OCHOA"/>
    <s v="Tipo C:  Supervisión"/>
    <s v="Técnica"/>
  </r>
  <r>
    <x v="9"/>
    <n v="50193000"/>
    <s v="COFINANCIAR LA ENTREGA DE RACIONES DENTRO DE LA  EJECUCION DEL PROGRAMA DE ALIMENTACION ESCOLAR PAE ATRAVEZ DEL CUAL SE BRINDA ALMUERZO A LOS NIÑOS, NIÑAS Y ADOLESCENTES DE LA MATRICULA OFICIAL DEL MUNICIPIO DE  SAN LUIS, COMO COMPONENTE DE LA ESTRATEGIA DE JORNADA UNICA."/>
    <d v="2017-11-10T00:00:00"/>
    <s v="210 dias"/>
    <s v="Contratación directa"/>
    <s v="Recursos propios"/>
    <n v="39018400"/>
    <n v="390184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5"/>
    <s v="2017AS390185"/>
    <d v="2017-11-13T00:00:00"/>
    <n v="2017060093032"/>
    <s v="2017AS390185"/>
    <x v="1"/>
    <s v="SAN LUIS"/>
    <s v="En ejecución"/>
    <s v="N/A"/>
    <s v="AMPARO ALMANZA OCHOA"/>
    <s v="Tipo C:  Supervisión"/>
    <s v="Técnica"/>
  </r>
  <r>
    <x v="9"/>
    <n v="50193000"/>
    <s v="COFINANCIAR LA ENTREGA DE RACIONES DENTRO DE LA  EJECUCION DEL PROGRAMA DE ALIMENTACION ESCOLAR PAE ATRAVEZ DEL CUAL SE BRINDA ALMUERZO A LOS NIÑOS, NIÑAS Y ADOLESCENTES DE LA MATRICULA OFICIAL DEL MUNICIPIO DE  TAMESIS, COMO COMPONENTE DE LA ESTRATEGIA DE JORNADA UNICA."/>
    <d v="2017-11-10T00:00:00"/>
    <s v="210 dias"/>
    <s v="Contratación directa"/>
    <s v="Recursos propios"/>
    <n v="176493500"/>
    <n v="1764935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6"/>
    <s v="2017AS390186"/>
    <d v="2017-11-13T00:00:00"/>
    <n v="2017060093032"/>
    <s v="2017AS390186"/>
    <x v="1"/>
    <s v="TAMESIS"/>
    <s v="En ejecución"/>
    <s v="N/A"/>
    <s v="AMPARO ALMANZA OCHOA"/>
    <s v="Tipo C:  Supervisión"/>
    <s v="Técnica"/>
  </r>
  <r>
    <x v="9"/>
    <n v="50193000"/>
    <s v="COFINANCIAR LA ENTREGA DE RACIONES DENTRO DE LA  EJECUCION DEL PROGRAMA DE ALIMENTACION ESCOLAR PAE ATRAVEZ DEL CUAL SE BRINDA ALMUERZO A LOS NIÑOS, NIÑAS Y ADOLESCENTES DE LA MATRICULA OFICIAL DEL MUNICIPIO DE  TARSO, COMO COMPONENTE DE LA ESTRATEGIA DE JORNADA UNICA."/>
    <d v="2017-11-10T00:00:00"/>
    <s v="210 dias"/>
    <s v="Contratación directa"/>
    <s v="Recursos propios"/>
    <n v="54157900"/>
    <n v="541579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7"/>
    <s v="2017AS390187"/>
    <d v="2017-11-13T00:00:00"/>
    <n v="2017060093032"/>
    <s v="2017AS390187"/>
    <x v="1"/>
    <s v="TARSO"/>
    <s v="En ejecución"/>
    <s v="N/A"/>
    <s v="AMPARO ALMANZA OCHOA"/>
    <s v="Tipo C:  Supervisión"/>
    <s v="Técnica"/>
  </r>
  <r>
    <x v="9"/>
    <n v="50193000"/>
    <s v="COFINANCIAR LA ENTREGA DE RACIONES DENTRO DE LA  EJECUCION DEL PROGRAMA DE ALIMENTACION ESCOLAR PAE ATRAVEZ DEL CUAL SE BRINDA ALMUERZO A LOS NIÑOS, NIÑAS Y ADOLESCENTES DE LA MATRICULA OFICIAL DEL MUNICIPIO DE  TITIRIBI, COMO COMPONENTE DE LA ESTRATEGIA DE JORNADA UNICA."/>
    <d v="2017-11-10T00:00:00"/>
    <s v="210 dias"/>
    <s v="Contratación directa"/>
    <s v="Recursos propios"/>
    <n v="100792000"/>
    <n v="1007920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8"/>
    <s v="2017AS390188"/>
    <d v="2017-11-13T00:00:00"/>
    <n v="2017060093032"/>
    <s v="2017AS390188"/>
    <x v="1"/>
    <s v="TITIRIBI"/>
    <s v="En ejecución"/>
    <s v="N/A"/>
    <s v="AMPARO ALMANZA OCHOA"/>
    <s v="Tipo C:  Supervisión"/>
    <s v="Técnica"/>
  </r>
  <r>
    <x v="9"/>
    <n v="50193000"/>
    <s v="COFINANCIAR LA ENTREGA DE RACIONES DENTRO DE LA  EJECUCION DEL PROGRAMA DE ALIMENTACION ESCOLAR PAE ATRAVEZ DEL CUAL SE BRINDA ALMUERZO A LOS NIÑOS, NIÑAS Y ADOLESCENTES DE LA MATRICULA OFICIAL DEL MUNICIPIO DE  URAMITA, COMO COMPONENTE DE LA ESTRATEGIA DE JORNADA UNICA."/>
    <d v="2017-11-10T00:00:00"/>
    <s v="210 dias"/>
    <s v="Contratación directa"/>
    <s v="Recursos propios"/>
    <n v="46190600"/>
    <n v="461906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9"/>
    <s v="2017AS390189"/>
    <d v="2017-11-13T00:00:00"/>
    <n v="2017060093032"/>
    <s v="2017AS390189"/>
    <x v="1"/>
    <s v="URAMITA"/>
    <s v="En ejecución"/>
    <s v="N/A"/>
    <s v="AMPARO ALMANZA OCHOA"/>
    <s v="Tipo C:  Supervisión"/>
    <s v="Técnica"/>
  </r>
  <r>
    <x v="9"/>
    <n v="50193000"/>
    <s v="COFINANCIAR LA ENTREGA DE RACIONES DENTRO DE LA  EJECUCION DEL PROGRAMA DE ALIMENTACION ESCOLAR PAE ATRAVEZ DEL CUAL SE BRINDA ALMUERZO A LOS NIÑOS, NIÑAS Y ADOLESCENTES DE LA MATRICULA OFICIAL DEL MUNICIPIO DE  VIGIA DEL FUERTE, COMO COMPONENTE DE LA ESTRATEGIA DE JORNADA UNICA."/>
    <d v="2017-11-10T00:00:00"/>
    <s v="210 dias"/>
    <s v="Contratación directa"/>
    <s v="Recursos propios"/>
    <n v="59397300"/>
    <n v="593973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90"/>
    <s v="2017AS390190"/>
    <d v="2017-11-13T00:00:00"/>
    <n v="2017060093032"/>
    <s v="2017AS390190"/>
    <x v="1"/>
    <s v="VIGIA DEL FUERTE"/>
    <s v="En ejecución"/>
    <s v="N/A"/>
    <s v="AMPARO ALMANZA OCHOA"/>
    <s v="Tipo C:  Supervisión"/>
    <s v="Técnica"/>
  </r>
  <r>
    <x v="9"/>
    <n v="50193000"/>
    <s v="COFINANCIAR LA ENTREGA DE RACIONES DENTRO DE LA  EJECUCION DEL PROGRAMA DE ALIMENTACION ESCOLAR PAE ATRAVEZ DEL CUAL SE BRINDA ALMUERZO A LOS NIÑOS, NIÑAS Y ADOLESCENTES DE LA MATRICULA OFICIAL DEL MUNICIPIO DE  YARUMAL, COMO COMPONENTE DE LA ESTRATEGIA DE JORNADA UNICA."/>
    <d v="2017-11-10T00:00:00"/>
    <s v="210 dias"/>
    <s v="Contratación directa"/>
    <s v="Recursos propios"/>
    <n v="256362000"/>
    <n v="2563620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91"/>
    <s v="2017AS390191"/>
    <d v="2017-11-13T00:00:00"/>
    <n v="2017060093032"/>
    <s v="2017AS390191"/>
    <x v="1"/>
    <s v="YARUMAL"/>
    <s v="En ejecución"/>
    <s v="N/A"/>
    <s v="AMPARO ALMANZA OCHOA"/>
    <s v="Tipo C:  Supervisión"/>
    <s v="Técnica"/>
  </r>
  <r>
    <x v="9"/>
    <n v="85151603"/>
    <s v="PRESTAR EL SERVICIO DE ATENCIÓN PARA RECUPERACIÓN NUTRICIONAL, A LOS NIÑOS Y NIÑAS EN CONDICIÓN DE DESNUTRICIÓN Y A MADRES GESTANTES Y LACTANTES CON BAJO PESO EN EL MUNICIPIO DE VIGÍA DEL FUERTE"/>
    <d v="2017-11-10T00:00:00"/>
    <s v="172 DIAS"/>
    <s v="Contratación directa"/>
    <s v="Recursos propios"/>
    <n v="118817520"/>
    <n v="118817520"/>
    <s v="SI"/>
    <s v="APROBADO"/>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927"/>
    <n v="7927"/>
    <d v="2017-11-09T00:00:00"/>
    <n v="2017060093032"/>
    <n v="4600007771"/>
    <x v="1"/>
    <s v="VIGIA DEL FUERTE"/>
    <s v="En ejecución"/>
    <s v="N/A"/>
    <s v="TATIANA HERNANDEZ BENJUMEA"/>
    <s v="Tipo C:  Supervisión"/>
    <s v="Técnica"/>
  </r>
  <r>
    <x v="9"/>
    <n v="85151603"/>
    <s v="PRESTAR EL SERVICIO DE ATENCIÓN PARA RECUPERACIÓN NUTRICIONAL, A LOS NIÑOS Y NIÑAS EN CONDICIÓN DE DESNUTRICIÓN Y A MADRES GESTANTES Y LACTANTES CON BAJO PESO EN EL MUNICIPIO DE  MURINDO"/>
    <d v="2017-11-10T00:00:00"/>
    <s v="172 DIAS"/>
    <s v="Contratación directa"/>
    <s v="Recursos propios"/>
    <n v="119381264"/>
    <n v="119381264"/>
    <s v="SI"/>
    <s v="APROBADO"/>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928"/>
    <n v="7928"/>
    <d v="2017-11-09T00:00:00"/>
    <n v="2017060093032"/>
    <n v="4600007781"/>
    <x v="1"/>
    <s v="MURINDO"/>
    <s v="En ejecución"/>
    <s v="N/A"/>
    <s v="TATIANA HERNANDEZ BENJUMEA"/>
    <s v="Tipo C:  Supervisión"/>
    <s v="Técnica"/>
  </r>
  <r>
    <x v="9"/>
    <n v="85151603"/>
    <s v="PRESTAR EL SERVICIO DE ATENCIÓN PARA RECUPERACIÓN NUTRICIONAL, A LOS NIÑOS Y NIÑAS EN CONDICIÓN DE DESNUTRICIÓN Y A MADRES GESTANTES Y LACTANTES CON BAJO PESO EN EL MUNICIPIO DE  TARAZA"/>
    <d v="2017-11-10T00:00:00"/>
    <s v="172 DIAS"/>
    <s v="Contratación directa"/>
    <s v="Recursos propios"/>
    <n v="68050000"/>
    <n v="68050000"/>
    <s v="SI"/>
    <s v="APROBADO"/>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925"/>
    <n v="7925"/>
    <d v="2017-11-09T00:00:00"/>
    <n v="2017060093032"/>
    <n v="4600007786"/>
    <x v="1"/>
    <s v="TARAZA"/>
    <s v="En ejecución"/>
    <s v="N/A"/>
    <s v="TATIANA HERNANDEZ BENJUMEA"/>
    <s v="Tipo C:  Supervisión"/>
    <s v="Técnica"/>
  </r>
  <r>
    <x v="9"/>
    <n v="85151603"/>
    <s v="PRESTAR EL SERVICIO DE ATENCIÓN PARA RECUPERACIÓN NUTRICIONAL, A LOS NIÑOS Y NIÑAS EN CONDICIÓN DE DESNUTRICIÓN Y A MADRES GESTANTES Y LACTANTES CON BAJO PESO EN EL MUNICIPIO DE  TURBO "/>
    <d v="2017-11-10T00:00:00"/>
    <s v="172 DIAS"/>
    <s v="Contratación directa"/>
    <s v="Recursos propios"/>
    <n v="133200048"/>
    <n v="133200048"/>
    <s v="SI"/>
    <s v="APROBADO"/>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924"/>
    <n v="7924"/>
    <d v="2017-11-09T00:00:00"/>
    <n v="2017060093032"/>
    <n v="4600007827"/>
    <x v="1"/>
    <s v="TURBO"/>
    <s v="En ejecución"/>
    <s v="N/A"/>
    <s v="TATIANA HERNANDEZ BENJUMEA"/>
    <s v="Tipo C:  Supervisión"/>
    <s v="Técnica"/>
  </r>
  <r>
    <x v="9"/>
    <n v="85151603"/>
    <s v="PRESTAR EL SERVICIO DE ATENCIÓN PARA RECUPERACIÓN NUTRICIONAL, A LOS NIÑOS Y NIÑAS EN CONDICIÓN DE DESNUTRICIÓN Y A MADRES GESTANTES Y LACTANTES CON BAJO PESO EN EL MUNICIPIO DE  SEGOVIA"/>
    <d v="2017-11-10T00:00:00"/>
    <s v="172 DIAS"/>
    <s v="Contratación directa"/>
    <s v="Recursos propios"/>
    <n v="98225616"/>
    <n v="98225616"/>
    <s v="SI"/>
    <s v="APROBADO"/>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923"/>
    <n v="7923"/>
    <d v="2017-11-09T00:00:00"/>
    <n v="2017060093032"/>
    <n v="4600007817"/>
    <x v="1"/>
    <s v="SEGOVIA"/>
    <s v="En ejecución"/>
    <s v="N/A"/>
    <s v="TATIANA HERNANDEZ BENJUMEA"/>
    <s v="Tipo C:  Supervisión"/>
    <s v="Técnica"/>
  </r>
  <r>
    <x v="9"/>
    <n v="80801015"/>
    <s v="Prestar el servicio de apoyo a Ia gestiôn a través del_x000a_acompanamiento a Ia supervision técnica, administrativa y_x000a_financiera de los convenios y contratos celebrados por Ia_x000a_Gerencia de Seguridad Alimentaria y Nutricional - MANA para_x000a_garantizar la prestación del Programa de Alimentación escolar."/>
    <d v="2018-01-02T00:00:00"/>
    <s v="180 DIAS"/>
    <s v="Contratación directa"/>
    <s v="Recursos propios"/>
    <n v="1099581129"/>
    <n v="1099581129"/>
    <s v="SI"/>
    <s v="APROBADO"/>
    <s v="Ana María Medina Gallón "/>
    <s v="Profesional Unviersitario "/>
    <n v="3835465"/>
    <s v="anamaria.medinag@antioquia.gov.co"/>
    <s v="Seguridad alimentaria y nutricional en la población vulnerable- MANÁ"/>
    <s v="PRESTAR EL SERVICIO DE APOYO ALA GESTION ATRAVEZ DEL ACOMPAÑAMIENTO A LA SUPERVISION, TECNICA ADMINISTRATIVA, Y FINANCIERA DE LOS CONVENIOS Y CONTRATOS CELEBRADOS POR MANA"/>
    <s v="SUMINISTRO DE RACIONES PARA EL PROGRAMA DE ALIMENTACION ESCOLAR PARA GARANTIZAR LA PERMANENCIA DE LA POBLACION ECOLAR EN TODO EL DEPARTAMENTO DE ANTIOQUIA"/>
    <n v="20158001"/>
    <s v="LOS MUNICIPIOS QUE CONFORMAN EL PAE"/>
    <s v="APOYAR LA SUPERVISION DE  TECNICA DE LOS CONVENIOS Y CONTRATOS DE LA GERENCIA DE SEGURIDAD ALIMENTARIA MANA"/>
    <s v="2017SS390192"/>
    <s v="2017SS390192"/>
    <d v="2017-11-14T00:00:00"/>
    <n v="2017060093032"/>
    <s v="2017SS390192"/>
    <x v="1"/>
    <s v="TECNOLOGICO 2018"/>
    <s v="En ejecución"/>
    <s v="N/A"/>
    <s v="GLORIA AMPARO HOYOS"/>
    <s v="Tipo C:  Supervisión"/>
    <s v="Técnica"/>
  </r>
  <r>
    <x v="9"/>
    <n v="80161500"/>
    <s v="Prestar los servicios de asistencia técnica, profesiorial y de gestión del_x000a_ conocimiento para el fortalecimiento de los proyectos establecidos por Ia_x000a_Gerencia de Seguridad Alimentaria y Nutricional de Antioquia MANA"/>
    <d v="2018-01-02T00:00:00"/>
    <s v="240 DIAS"/>
    <s v="Contratación directa"/>
    <s v="Recursos propios"/>
    <n v="2509158203"/>
    <n v="2509158203"/>
    <s v="SI"/>
    <s v="APROBADO"/>
    <s v="Ana María Medina Gallón "/>
    <s v="Profesional Unviersitario "/>
    <n v="3835465"/>
    <s v="anamaria.medinag@antioquia.gov.co"/>
    <s v="Seguridad alimentaria y nutricional en la población vulnerable- MANÁ"/>
    <s v="ASISTENCIA TECNICA,PROFECIONAL Y DE GESTION DEL CONOCIMIENTO PARA EL FORTALECIMIENTO DE LA GERENCIA DE MANA"/>
    <s v="PROYECTOS PRODUCTIVOS, PEDAGOGICOS ETE"/>
    <s v="020158001"/>
    <s v="SEGURIDAD ALIMENTARIA Y NUTRICIONAL EN LA POBLACION BULNERABLE"/>
    <s v="PRESTAR SERVICIOS DE ASISTENCIA TECNICA, PROFECIONAL Y DE GESTION DE CONOCIMIENTO"/>
    <s v="2017SS390193"/>
    <s v="2017SS390193"/>
    <d v="2017-11-14T00:00:00"/>
    <n v="2017060093032"/>
    <s v="2017SS390193"/>
    <x v="1"/>
    <s v="U DE A  2018"/>
    <s v="En ejecución"/>
    <s v="N/A"/>
    <s v="TERESITA MESA VALENCIA"/>
    <s v="Tipo C:  Supervisión"/>
    <s v="Técnica"/>
  </r>
  <r>
    <x v="9"/>
    <n v="90121500"/>
    <s v="ADQUISICION DE TIQUETES AEREOS  PARA LA GOBERNACION DE ANTIOQUIA"/>
    <d v="2017-10-03T00:00:00"/>
    <s v="450  DIAS"/>
    <s v="Contratación directa"/>
    <s v="Recursos propios"/>
    <n v="10000000"/>
    <n v="10000000"/>
    <s v="SI"/>
    <s v="APROBADO"/>
    <s v="MARCELA  ESTRADA"/>
    <s v="Profesional Unviersitario "/>
    <s v="3839371"/>
    <s v="MARCELA.ESTRADA@ANTIOQUIA"/>
    <m/>
    <m/>
    <m/>
    <m/>
    <m/>
    <m/>
    <n v="7571"/>
    <n v="7571"/>
    <d v="2017-10-05T00:00:00"/>
    <n v="2017060092935"/>
    <n v="4600007506"/>
    <x v="1"/>
    <s v="TIQUETES AEREOS"/>
    <s v="En ejecución"/>
    <s v="N/A"/>
    <s v="MARIA VICTORIA HOYOS"/>
    <s v="Tipo C:  Supervisión"/>
    <s v="Técnica"/>
  </r>
  <r>
    <x v="9"/>
    <n v="85151603"/>
    <s v="PRESTAR EL SERVICIO DE ATENCIÓN PARA RECUPERACIÓN NUTRICIONAL, A LOS NIÑOS Y NIÑAS EN CONDICIÓN DE DESNUTRICIÓN Y A MADRES GESTANTES Y LACTANTES CON BAJO PESO EN EL MUNICIPIO DE SAN LUIS "/>
    <d v="2017-09-01T00:00:00"/>
    <s v="150 días"/>
    <s v="Contratación directa"/>
    <s v="Recursos propios"/>
    <n v="222945052"/>
    <n v="222945052"/>
    <s v="NO"/>
    <s v="N/A"/>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474"/>
    <n v="7474"/>
    <d v="2017-08-25T00:00:00"/>
    <n v="2017060093032"/>
    <n v="4600007285"/>
    <x v="1"/>
    <s v="SAN LUIS"/>
    <s v="En ejecución"/>
    <s v="EL VALOR DEL CONTRATO ES 173,392,256 Y LA ADICION DEL MISMO ES POR UN VALOR DE 49,552,796"/>
    <s v="TATIANA HERNANDEZ BENJUMEA"/>
    <s v="Tipo C:  Supervisión"/>
    <s v="Técnica"/>
  </r>
  <r>
    <x v="10"/>
    <n v="93141500"/>
    <s v="Realizar la tercera fase de la estrategia de transversalización del enfoque de género en el departamento de Antioquia que garantice la intervención integral con énfasis psicosocial de las Mujeres en 124 municipios de Antioquia a través de la implementación de los programas_x000a_del plan de desarrollo: &quot;Mujeres Pensando en Grande&quot;."/>
    <d v="2017-11-01T00:00:00"/>
    <s v="10.5 meses"/>
    <s v="Contratación Directa - Contratos Interadministrativos"/>
    <s v="Recursos propios"/>
    <n v="2378012965"/>
    <n v="900000000"/>
    <s v="SI"/>
    <s v="Aprobadas"/>
    <s v="Carolina Perez"/>
    <s v="Directora fortalecimiento Institucional"/>
    <s v="3838602"/>
    <s v="ana.perez@antioquia.gov.co"/>
    <s v="Transversalidad con hechos"/>
    <s v="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
    <s v="IMPLEMENTACION  TRANSVERSALIDAD CON HECHOS"/>
    <s v="07-0065"/>
    <s v="Red de transversalidad de la Secretaría de las Mujeres de Antioquia conformada y operando, "/>
    <s v="Diseño de la Red de transversalidad, creacion de la red y consolidacion de la red"/>
    <n v="7753"/>
    <n v="20917"/>
    <d v="2017-10-27T00:00:00"/>
    <n v="4600007644"/>
    <n v="4600007644"/>
    <x v="1"/>
    <s v="EMPRESA SOCIAL DEL ESTADO HOSPITAL MENTAL DE ANTIOQUIA"/>
    <s v="En ejecución"/>
    <m/>
    <s v="Ana Carolina Perez-"/>
    <s v="Tipo C:  Supervisión"/>
    <s v="Realizar seguimiento tecnico, Administrativa, contable,financiera,  y jurídico"/>
  </r>
  <r>
    <x v="10"/>
    <n v="93141500"/>
    <s v="Realizar la tercera fase de la estrategia de transversalización del enfoque de género en el departamento de Antioquia que garantice la intervención integral con énfasis psicosocial de las Mujeres en 124 municipios de Antioquia a través de la implementación de los programas_x000a_del plan de desarrollo: &quot;Mujeres Pensando en Grande&quot;."/>
    <d v="2017-11-01T00:00:00"/>
    <s v="10.5 meses"/>
    <s v="Contratación Directa - Contratos Interadministrativos"/>
    <s v="Recursos propios"/>
    <n v="2378012965"/>
    <n v="619980534"/>
    <s v="SI"/>
    <s v="Aprobadas"/>
    <s v="Carolina Perez"/>
    <s v="Directora fortalecimiento Institucional"/>
    <s v="3838602"/>
    <s v="ana.perez@antioquia.gov.co"/>
    <s v="Transversalidad con hechos"/>
    <s v="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
    <s v="IMPLEMENTACION  TRANSVERSALIDAD CON HECHOS"/>
    <s v="07-0065"/>
    <s v="Red de transversalidad de la Secretaría de las Mujeres de Antioquia conformada y operando, "/>
    <s v="Diseño de la Red de transversalidad, creacion de la red y consolidacion de la red"/>
    <n v="7753"/>
    <n v="20918"/>
    <d v="2017-10-27T00:00:00"/>
    <n v="4600007644"/>
    <n v="4600007644"/>
    <x v="1"/>
    <s v="EMPRESA SOCIAL DEL ESTADO HOSPITAL MENTAL DE ANTIOQUIA"/>
    <s v="En ejecución"/>
    <m/>
    <s v="Ana Carolina Perez-"/>
    <s v="Tipo C:  Supervisión"/>
    <s v="Realizar seguimiento tecnico, Administrativa, contable,financiera,  y jurídico"/>
  </r>
  <r>
    <x v="10"/>
    <n v="93141500"/>
    <s v="Realizar la tercera fase de la estrategia de transversalización del enfoque de género en el departamento de Antioquia que garantice la intervención integral con énfasis psicosocial de las Mujeres en 124 municipios de Antioquia a través de la implementación de los programas_x000a_del plan de desarrollo: &quot;Mujeres Pensando en Grande&quot;."/>
    <d v="2017-11-01T00:00:00"/>
    <s v="10.5 meses"/>
    <s v="Contratación Directa - Contratos Interadministrativos"/>
    <s v="Recursos propios"/>
    <n v="2378012965"/>
    <n v="200000000"/>
    <s v="SI"/>
    <s v="Aprobadas"/>
    <s v="Carolina Perez"/>
    <s v="Directora fortalecimiento Institucional"/>
    <s v="3838602"/>
    <s v="ana.perez@antioquia.gov.co"/>
    <s v="Transversalidad con hechos"/>
    <s v="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
    <s v="IMPLEMENTACION  TRANSVERSALIDAD CON HECHOS"/>
    <s v="07-0065"/>
    <s v="Red de transversalidad de la Secretaría de las Mujeres de Antioquia conformada y operando, "/>
    <s v="Diseño de la Red de transversalidad, creacion de la red y consolidacion de la red"/>
    <n v="7753"/>
    <n v="20919"/>
    <d v="2017-10-27T00:00:00"/>
    <n v="4600007644"/>
    <n v="4600007644"/>
    <x v="1"/>
    <s v="EMPRESA SOCIAL DEL ESTADO HOSPITAL MENTAL DE ANTIOQUIA"/>
    <s v="En ejecución"/>
    <m/>
    <s v="Ana Carolina Perez-"/>
    <s v="Tipo C:  Supervisión"/>
    <s v="Realizar seguimiento tecnico, Administrativa, contable,financiera,  y jurídico"/>
  </r>
  <r>
    <x v="10"/>
    <n v="93141500"/>
    <s v="Realizar la tercera fase de la estrategia de transversalización del enfoque de género en el departamento de Antioquia que garantice la intervención integral con énfasis psicosocial de las Mujeres en 124 municipios de Antioquia a través de la implementación de los programas_x000a_del plan de desarrollo: &quot;Mujeres Pensando en Grande&quot;."/>
    <d v="2017-11-01T00:00:00"/>
    <s v="10.5 meses"/>
    <s v="Contratación Directa - Contratos Interadministrativos"/>
    <s v="Recursos propios"/>
    <n v="2378012965"/>
    <n v="100000000"/>
    <s v="SI"/>
    <s v="Aprobadas"/>
    <s v="Carolina Perez"/>
    <s v="Directora fortalecimiento Institucional"/>
    <s v="3838602"/>
    <s v="ana.perez@antioquia.gov.co"/>
    <s v="Transversalidad con hechos"/>
    <s v="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
    <s v="IMPLEMENTACION  TRANSVERSALIDAD CON HECHOS"/>
    <s v="07-0065"/>
    <s v="Red de transversalidad de la Secretaría de las Mujeres de Antioquia conformada y operando, "/>
    <s v="Diseño de la Red de transversalidad, creacion de la red y consolidacion de la red"/>
    <n v="7753"/>
    <n v="20920"/>
    <d v="2017-10-27T00:00:00"/>
    <n v="4600007644"/>
    <n v="4600007644"/>
    <x v="1"/>
    <s v="EMPRESA SOCIAL DEL ESTADO HOSPITAL MENTAL DE ANTIOQUIA"/>
    <s v="En ejecución"/>
    <m/>
    <s v="Ana Carolina Perez-"/>
    <s v="Tipo C:  Supervisión"/>
    <s v="Realizar seguimiento tecnico, Administrativa, contable,financiera,  y jurídico"/>
  </r>
  <r>
    <x v="10"/>
    <n v="93141500"/>
    <s v="Contrato  interadministrativo  de mandato para la promoción, creación, elaboración desarrollo y conceptualización de las campañas, estrategias y necesidades comunicacionales de la Gobernación de Antioquia."/>
    <d v="2017-02-10T00:00:00"/>
    <s v="16.5 meses "/>
    <s v="Contratación Directa - Contratos Interadministrativos"/>
    <s v="Recursos propios"/>
    <n v="240000000"/>
    <n v="240000000"/>
    <s v="NO"/>
    <s v="N/A"/>
    <s v="Carolina Perez"/>
    <s v="Directora fortalecimiento Institucional"/>
    <s v="3838602"/>
    <s v="ana.perez@antioquia.gov.co"/>
    <s v="Transversalidad con hechos"/>
    <s v="Campaña comunicacional &quot;Mujeres Antioquia Piensa en Grande&quot;"/>
    <s v="IMPLEMENTACION TRANSVERSALIDAD CON HECHOS"/>
    <s v="07-0065"/>
    <s v="Campaña comunicacional &quot;Mujeres Antioquia Piensa en Grande&quot;"/>
    <s v="Formulacion, implemtacion y difucion de lacampaña"/>
    <n v="6359"/>
    <n v="20355"/>
    <d v="2017-01-26T00:00:00"/>
    <n v="460006243"/>
    <n v="460006243"/>
    <x v="1"/>
    <s v="Teleantioquia"/>
    <s v="En ejecución"/>
    <s v="Lo realiza la oficina de Comunicaiones"/>
    <s v="Juan fernando Arenas"/>
    <s v="Tipo C:  Supervisión"/>
    <s v="Realizar seguimiento tecnico, Administrativa, contable,financiera,  y jurídico"/>
  </r>
  <r>
    <x v="10"/>
    <n v="93141500"/>
    <s v="Prestación de servicios de un operador logístico para la organización, administración, ejecución y demás acciones logísticas necesarias para la realización de los eventos programadas por la Gobernación de Antioquia . "/>
    <d v="2017-02-09T00:00:00"/>
    <s v="16 meses "/>
    <s v="Contratación Directa - Contratos Interadministrativos"/>
    <s v="Recursos propios"/>
    <n v="150000000"/>
    <n v="150000000"/>
    <s v="NO"/>
    <s v="N/A"/>
    <s v="Carolina Perez"/>
    <s v="Directora fortalecimiento Institucional"/>
    <s v="3838602"/>
    <s v="ana.perez@antioquia.gov.co"/>
    <s v="Educando en igualdad de género"/>
    <s v="Instituciones de educación superior que implementan cátedra e investigaciones en equidad de género"/>
    <s v="Educando en igualdad de género"/>
    <s v="07-0071"/>
    <s v="Instituciones de educación superior que implementan cátedra e investigaciones en equidad de género"/>
    <s v="formulacion del plan, acercamietno a instituciones educativas e implementacion del plan"/>
    <n v="6361"/>
    <n v="20398"/>
    <d v="2017-02-03T00:00:00"/>
    <n v="4600006201"/>
    <n v="4600006201"/>
    <x v="1"/>
    <s v="PLAZA MAYOR MEDELLÍN CONVECIONES Y EXPOSICIONES S.A"/>
    <s v="Ejecución"/>
    <s v="Lo realiza la oficina de Comunicaiones"/>
    <s v="Juan fernando Arenas"/>
    <s v="Tipo C:  Supervisión"/>
    <s v="Técnica, Administrativa, Financiera, Jurídica y contable."/>
  </r>
  <r>
    <x v="10"/>
    <n v="78110000"/>
    <s v="Prestación de servicio de transporte terrestre automotor para apoyar la gestión de la Gobernación de Antioquia"/>
    <d v="2018-03-15T00:00:00"/>
    <s v="10 meses"/>
    <s v="Selección Abreviada - Menor Cuantía"/>
    <s v="Recursos propios"/>
    <n v="70000000"/>
    <n v="70000000"/>
    <s v="NO"/>
    <s v="N/A"/>
    <s v="Maria Mercedes Ortega Mateos"/>
    <s v="Profesional Universitaria"/>
    <s v="3838620"/>
    <s v="maria.ortega@antioquia.gov.co"/>
    <s v="Seguridad pública para las mujeres"/>
    <s v="Campaña comunicacional con hechos movilizadores para la prevencion de las violencias contra las mujeres, Cursos de formación a mujeres en sus derechos y en equidad de género realizados. Rutas de atencion integral a mujeres victimas, diseñadas e implementadas por decreto o acuerdo municipal, Mesas o consejos municipales de seguridad publica para las mujeres implementadas a nivel local y departamental."/>
    <s v="Seguridad pública para las mujeres"/>
    <s v="07-0069"/>
    <s v="Cursos de formación a mujeres en sus derechos y en equidad de género realizados"/>
    <s v="Formulacion,. Convocatoria e implemetacion de los cursos"/>
    <s v="SA-22-001-2018"/>
    <n v="20791"/>
    <d v="2018-01-02T00:00:00"/>
    <n v="4600008068"/>
    <n v="4600008068"/>
    <x v="1"/>
    <s v="TRANSILOGISTICA"/>
    <s v="En ejecución"/>
    <s v="Lo realiza lógistica"/>
    <s v="MARIA MERCEDES ORTEGA"/>
    <s v="Tipo C:  Supervisión"/>
    <s v="Técnica, Administrativa, Financiera, Jurídica y contable."/>
  </r>
  <r>
    <x v="10"/>
    <n v="78110000"/>
    <s v="Prestación de servicio de transporte terrestre automotor para apoyar la gestión de la Gobernación de Antioquia"/>
    <d v="2017-02-09T00:00:00"/>
    <s v="12 meses"/>
    <s v="Selección Abreviada - Menor Cuantía"/>
    <s v="Recursos propios"/>
    <n v="28910837"/>
    <n v="24574212"/>
    <s v="SI"/>
    <s v="Aprobadas"/>
    <s v="Maria Mercedes Ortega Mateos"/>
    <s v="Profesional Universitaria"/>
    <s v="3838620"/>
    <s v="maria.ortega@antioquia.gov.co"/>
    <s v="Educando en igualdad de género"/>
    <s v="Instituciones de educación superior que implementan cátedra e investigaciones en equidad de género"/>
    <s v="Educando en igualdad de género"/>
    <s v="07-0071"/>
    <s v="Instituciones de educación superior que implementan cátedra e investigaciones en equidad de género"/>
    <s v="formulacion del plan, acercamietno a instituciones educativas e implementacion del plan"/>
    <n v="6310"/>
    <n v="20795"/>
    <d v="2017-01-19T00:00:00"/>
    <n v="4600006701"/>
    <n v="4600006701"/>
    <x v="1"/>
    <s v="Asociacion de  Transportadores Especiales"/>
    <s v="En ejecución"/>
    <s v="Lo realiza lógistica"/>
    <s v="MARIA MERCEDES ORTEGA"/>
    <s v="Tipo C:  Supervisión"/>
    <s v="Técnica, Administrativa, Financiera, Jurídica y contable."/>
  </r>
  <r>
    <x v="10"/>
    <n v="93141500"/>
    <s v="Designar estudiantes de universidades para la realizacion de practicaacademica. con el fin de brindar apoyo a la gestion del Departamento de Antioquia y sus regiones durante el segundo semestre 2017 y primer_x000a_semestre 2018"/>
    <d v="2018-01-10T00:00:00"/>
    <s v="4 meses"/>
    <s v="Contratación Directa - Contratos Interadministrativos"/>
    <s v="Recursos propios"/>
    <n v="36000000"/>
    <n v="36000000"/>
    <s v="NO"/>
    <s v="N/A"/>
    <s v="Efraim Buitrago"/>
    <s v="Profesiona Universitario"/>
    <s v="3838620"/>
    <s v="efraim.buitrago@antioquia.gov.co"/>
    <s v="Transversalidad con hechos"/>
    <s v="implemetacion de politicas públicas y plan de igualdad de oportunidades para las mujeres a nivel local"/>
    <s v="IMPLEMENTACION TRANSVERSALIDAD CON HECHOS"/>
    <s v="07-0065"/>
    <s v="implemetacion de politicas públicas y plan de igualdad de oportunidades para las mujeres a nivel local"/>
    <s v="Formulacion de la politica y construccion del plan de igualdiad de oportunidades"/>
    <n v="7326"/>
    <n v="20260"/>
    <d v="2017-07-25T00:00:00"/>
    <n v="4600007059"/>
    <n v="4600007059"/>
    <x v="1"/>
    <s v="Colegio Mayor de Antioquia"/>
    <s v="En ejecución"/>
    <s v="lo realiza Gestion Humana"/>
    <s v="EFRAIM BUITRAGO"/>
    <s v="Tipo C:  Supervisión"/>
    <s v="Técnica, Administrativa, Financiera, Jurídica y contable."/>
  </r>
  <r>
    <x v="10"/>
    <n v="93141500"/>
    <s v="Designar estudiantes de universidades para la realizacion de practicaacademica. con el fin de brindar apoyo a la gestion del Departamento de Antioquia y sus regiones durante el segundo semestre 2017 y primer"/>
    <d v="2018-08-01T00:00:00"/>
    <s v="4 meses"/>
    <s v="Contratación Directa - Contratos Interadministrativos"/>
    <s v="Recursos propios"/>
    <n v="36000000"/>
    <n v="36000000"/>
    <s v="NO"/>
    <s v="N/A"/>
    <s v="Efraim Buitrago"/>
    <s v="Profesiona Universitario"/>
    <s v="3838620"/>
    <s v="efraim.buitrago@antioquia.gov.co"/>
    <s v="Transversalidad con hechos"/>
    <s v="implemetacion de politicas públicas y plan de igualdad de oportunidades para las mujeres a nivel local"/>
    <s v="IMPLEMENTACION TRANSVERSALIDAD CON HECHOS"/>
    <s v="07-0065"/>
    <s v="implemetacion de politicas públicas y plan de igualdad de oportunidades para las mujeres a nivel local"/>
    <s v="Formulacion de la politica y construccion del plan de igualdiad de oportunidades"/>
    <m/>
    <n v="20845"/>
    <m/>
    <m/>
    <m/>
    <x v="2"/>
    <m/>
    <s v="Sin iniciar etapa precontractual"/>
    <s v="lo realiza Gestion Humana"/>
    <s v="EFRAIM BUITRAGO"/>
    <s v="Tipo C:  Supervisión"/>
    <s v="Técnica, Administrativa, Financiera, Jurídica y contable."/>
  </r>
  <r>
    <x v="10"/>
    <n v="86110000"/>
    <s v="Diseño y realización de un diplomado virtual en género y_x000a_educación y su inclusión en los modelos pedagógicos para 60 personas."/>
    <d v="2018-06-01T00:00:00"/>
    <s v="5 meses"/>
    <s v="Selección Abreviada - Menor Cuantía"/>
    <s v="Recursos propios"/>
    <n v="83445254"/>
    <n v="83445254"/>
    <s v="NO"/>
    <s v="N/A"/>
    <s v="Adriana María Osorio Cardona "/>
    <s v="Profesional Universitaria"/>
    <s v="3838612"/>
    <s v="adriana.osorio@antioquia.gov.co"/>
    <s v="Educando en igualdad de género"/>
    <s v="Diplomados en género y educación para docentes y directivos docentes dictados"/>
    <s v="Educando en igualdad de género"/>
    <s v="07-0071"/>
    <s v="Diplomados en género y educación para docentes y directivos docentes dictados"/>
    <s v="Diseño e implementacion"/>
    <m/>
    <n v="21378"/>
    <m/>
    <m/>
    <m/>
    <x v="2"/>
    <m/>
    <s v="Sin iniciar etapa precontractual"/>
    <m/>
    <s v="MARIA CONSUELO MESA"/>
    <s v="Tipo C:  Supervisión"/>
    <s v="Técnica, Administrativa, Financiera, Jurídica y contable."/>
  </r>
  <r>
    <x v="10"/>
    <n v="86110000"/>
    <s v="EJECUTAR LA SEGUNDA  FASE  DEL CONCURSO DE MUJERES EMPRENDODORAS"/>
    <d v="2018-06-01T00:00:00"/>
    <s v="5 meses "/>
    <s v="Licitación pública"/>
    <s v="Recursos propios"/>
    <n v="1080000000"/>
    <n v="1080000000"/>
    <s v="NO"/>
    <s v="N/A"/>
    <s v="Clara Lía Ortiz Bustamante"/>
    <s v="Directora desarrollo humano y socioeconomico"/>
    <s v="3838603"/>
    <s v="clara.ortiz@antioquia.gov.co"/>
    <s v="Seguridad económica de las mujeres"/>
    <s v="concurso departamental mujeres emprendedoras realizado."/>
    <s v="Seguridad económica de las mujeres"/>
    <s v="07-0070"/>
    <s v="concurso departamental mujeres emprendedoras realizado."/>
    <s v="diseño ,implemetracion y premiación del concurso"/>
    <m/>
    <n v="21112"/>
    <m/>
    <m/>
    <m/>
    <x v="2"/>
    <m/>
    <s v="Sin iniciar etapa precontractual"/>
    <m/>
    <s v="ADRIANA MARÍA OSORIO CARDONA"/>
    <s v="Tipo C:  Supervisión"/>
    <s v="Técnica, Administrativa, Financiera, Jurídica y contable."/>
  </r>
  <r>
    <x v="10"/>
    <n v="93141500"/>
    <s v="IMPLEMENTAR EL DECRETO DEPARTAMENTAL NO. D2017070003657 DE 2017 EL SELLO DE COMPROMISO SOCIAL CON LA MUJER EN EL DEPARTAMENTO DE ANTIOQUIA-EQUIPAZ."/>
    <d v="2018-06-01T00:00:00"/>
    <s v="6 meses "/>
    <s v="Régimen Especial - Decreto 092 de 2017"/>
    <s v="Recursos propios"/>
    <n v="100000000"/>
    <n v="100000000"/>
    <s v="NO"/>
    <s v="N/A"/>
    <s v="Jacinto Cordoba Maquilon "/>
    <s v="Profesional Universitario"/>
    <s v="3835016"/>
    <s v="jacinto.cordoba@antioquia.gov.co"/>
    <s v="Seguridad económica de las mujeres"/>
    <s v="Plan para el desarrollo de políticas de equidad de género en empresas públicas, privadas y Universidades de Antioquia diseñado"/>
    <s v="Seguridad económica de las mujeres"/>
    <s v="07-0070"/>
    <s v="Plan para el desarrollo de políticas de equidad de género en empresas públicas, privadas y Universidades de Antioquia diseñado"/>
    <s v="Diseño, consolidacin de alianzas e implementacion del plan"/>
    <m/>
    <n v="20923"/>
    <m/>
    <m/>
    <m/>
    <x v="2"/>
    <m/>
    <s v="Sin iniciar etapa precontractual"/>
    <m/>
    <s v="LAURA CRISTINA GIL HERNANDEZ"/>
    <s v="Tipo C:  Supervisión"/>
    <s v="Técnica, Administrativa, Financiera, Jurídica y contable."/>
  </r>
  <r>
    <x v="10"/>
    <n v="86110000"/>
    <s v="Desarrollar los modulos III y IV de la escuela de entrenamiento politico_x000a_para las mujeres para las mujeres con el fin de dar cumplimiento a la_x000a_ordenanza Nro 14 de 2015 en su articulo sexto"/>
    <d v="2018-07-01T00:00:00"/>
    <s v="5.5 meses "/>
    <s v="Selección Abreviada - Menor Cuantía"/>
    <s v="Recursos propios"/>
    <n v="450000000"/>
    <n v="450000000"/>
    <s v="NO"/>
    <s v="N/A"/>
    <s v="Clara Lía Ortiz Bustamante"/>
    <s v="Directora desarrollo humano y socioeconomico"/>
    <s v="3838603"/>
    <s v="clara.ortiz@antioquia.gov.co"/>
    <s v="Mujeres políticas “Antioquia Piensa en Grande”"/>
    <s v="Cursos de formación subregionales para mujeres con aspiraciones y en cargos de elección popular dictados"/>
    <s v="Mujeres políticas “Antioquia Piensa en Grande”"/>
    <s v="07-0072"/>
    <s v="Cursos de formación subregionales para mujeres con aspiraciones y en cargos de elección popular dictados"/>
    <s v="Formulacion e implementacion de los modulos "/>
    <m/>
    <n v="21294"/>
    <m/>
    <m/>
    <m/>
    <x v="2"/>
    <m/>
    <s v="Sin iniciar etapa precontractual"/>
    <m/>
    <s v="ADRIANA MARÍA CARDONA BEDOYA"/>
    <s v="Tipo C:  Supervisión"/>
    <s v="Técnica, Administrativa, Financiera, Jurídica y contable."/>
  </r>
  <r>
    <x v="10"/>
    <n v="86110000"/>
    <s v="Desarrollar los modulos III y IV de la escuela de entrenamiento politico_x000a_para las mujeres para las mujeres con el fin de dar cumplimiento a la_x000a_ordenanza Nro 14 de 2015 en su articulo sexto"/>
    <d v="2018-07-01T00:00:00"/>
    <s v="5.5 meses "/>
    <s v="Selección Abreviada - Menor Cuantía"/>
    <s v="Recursos propios"/>
    <n v="500000000"/>
    <n v="500000000"/>
    <s v="NO"/>
    <s v="N/A"/>
    <s v="Clara Lía Ortiz Bustamante"/>
    <s v="Directora desarrollo humano y socioeconomico"/>
    <s v="3838603"/>
    <s v="clara.ortiz@antioquia.gov.co"/>
    <s v="Mujeres políticas “Antioquia Piensa en Grande”"/>
    <s v="Cursos de formación subregionales para mujeres con aspiraciones y en cargos de elección popular dictados"/>
    <s v="Mujeres políticas “Antioquia Piensa en Grande”"/>
    <s v="07-0072"/>
    <s v="Cursos de formación subregionales para mujeres con aspiraciones y en cargos de elección popular dictados"/>
    <s v="Formulacion e implementacion de los modulos "/>
    <m/>
    <n v="21295"/>
    <m/>
    <m/>
    <m/>
    <x v="2"/>
    <m/>
    <s v="Sin iniciar etapa precontractual"/>
    <m/>
    <s v="ADRIANA MARÍA CARDONA BEDOYA"/>
    <s v="Tipo C:  Supervisión"/>
    <s v="Técnica, Administrativa, Financiera, Jurídica y contable."/>
  </r>
  <r>
    <x v="10"/>
    <n v="93141500"/>
    <s v="Implementar del plan departamental para la incorporación del enfoque de genero de los PEI"/>
    <d v="2018-07-10T00:00:00"/>
    <s v="10 meses"/>
    <s v="Selección Abreviada - Menor Cuantía"/>
    <s v="Recursos propios"/>
    <n v="128000000"/>
    <n v="128000000"/>
    <s v="NO"/>
    <s v="N/A"/>
    <s v="Maria Consuelo Mesa Londoño"/>
    <s v="Profesional Universitaria"/>
    <s v="3838612"/>
    <s v="maría.mesa@antioquia.gov.co"/>
    <s v="Transversalidad con hechos"/>
    <s v="Gestión de proyectos en las dependencias de la Gobernación de Antioquia dirigidos a las mujeres"/>
    <s v="IMPLEMENTACION TRANSVERSALIDAD CON HECHOS"/>
    <s v="07-0065"/>
    <s v="Gestión de proyectos en las dependencias de la Gobernación de Antioquia dirigidos a las mujeres"/>
    <s v="Identificacion de cooperantes, formulacion y ejecucion de proyectos"/>
    <m/>
    <m/>
    <m/>
    <m/>
    <m/>
    <x v="0"/>
    <m/>
    <s v="Sin iniciar etapa precontractual"/>
    <m/>
    <s v="MARÍA MERCEDES ORTEGA MATEOS"/>
    <s v="Tipo C:  Supervisión"/>
    <s v="Técnica, Administrativa, Financiera, Jurídica y contable."/>
  </r>
  <r>
    <x v="10"/>
    <n v="93141500"/>
    <s v="Fortalecer las organizaciones de mujeres en el marco del plan departamental para la promoción, formalizacion y fortalecimiento de las organizaciones de mujeres"/>
    <d v="2018-07-01T00:00:00"/>
    <s v="10 meses"/>
    <s v="Mínima Cuantía"/>
    <s v="Recursos propios"/>
    <n v="50000000"/>
    <n v="50000000"/>
    <s v="NO"/>
    <s v="N/A"/>
    <s v="Clara Lía Ortiz Bustamante"/>
    <s v="Directora desarrollo humano y socioeconomico"/>
    <s v="3838603"/>
    <s v="clara.ortiz@antioquia.gov.co"/>
    <s v="Mujeres asociadas, adelante!"/>
    <s v="Red Departamental de Organizaciones de mujeres operando. Plan Departamental para la promocion, formalización y fortalecimiento a las organizaciones de mujeres, diseñado e implemtado."/>
    <s v="Mujeres asociadas, adelante!"/>
    <s v="07-0072"/>
    <s v="Red Departamental de Organizaciones de mujeres operando. Plan Departamental para la promocion, formalización y fortalecimiento a las organizaciones de mujeres, diseñado e implemtado."/>
    <s v="Diseño, implementacion y seguimiento al plan"/>
    <m/>
    <n v="20900"/>
    <m/>
    <m/>
    <m/>
    <x v="2"/>
    <m/>
    <s v="Sin iniciar etapa precontractual"/>
    <m/>
    <s v="NORA EUGENIA ECHEVERRI MOLINA"/>
    <s v="Tipo C:  Supervisión"/>
    <s v="Técnica, Administrativa, Financiera, Jurídica y contable."/>
  </r>
  <r>
    <x v="10"/>
    <n v="78111500"/>
    <s v="ACTULIZACION VIGENCIA FUTURA NO.600002323  ASIGNADA AL CONTRATO NO.4600007506 CUYO OBJETO ES: ADQUISICION DE TIQUETES AEREOS PARA LA_x000a_GOBERNACION DE ANTIOQUIA"/>
    <d v="2017-10-03T00:00:00"/>
    <s v="15 meses"/>
    <s v="Contratación Directa - Contratos Interadministrativos"/>
    <s v="Funcionamiento"/>
    <n v="40000000"/>
    <e v="#REF!"/>
    <s v="SI"/>
    <s v="Aprobadas"/>
    <s v="Maria Mercedes Ortega Mateos"/>
    <s v="Profesional Universitaria"/>
    <s v="3838620"/>
    <s v="maria.ortega@antioquia.gov.co"/>
    <m/>
    <s v="ADQUISICION DE TIQUETES AEREOS PARA LA_x000a_GOBERNACION DE ANTIOQUIA"/>
    <s v="Funcionamiento"/>
    <m/>
    <s v="ADQUISICION DE TIQUETES AEREOS PARA LA_x000a_GOBERNACION DE ANTIOQUIA"/>
    <s v="ADQUISICION DE TIQUETES AEREOS PARA LA_x000a_GOBERNACION DE ANTIOQUIA"/>
    <n v="7506"/>
    <n v="20921"/>
    <d v="2017-09-29T00:00:00"/>
    <d v="2017-10-03T00:00:00"/>
    <n v="4600007506"/>
    <x v="1"/>
    <s v="SATENA"/>
    <s v="En ejecución"/>
    <s v="Lo Desarrolla la subdireccion lógistica"/>
    <s v="Maria Mercedes Oortega Mateus"/>
    <s v="Tipo C:  Supervisión"/>
    <s v="Técnica, Administrativa, Financiera, Jurídica y contable."/>
  </r>
  <r>
    <x v="10"/>
    <n v="93141500"/>
    <s v="FORTALECIMIENTO DEL SISTEMA MODA MEDIANTE EL DESARROLLO DE ESTRATEGIAS_x000a_DE ACCESO A MERCADOS, EN EL MARCO DE COLOMBIAMODA 2018."/>
    <d v="2018-01-26T00:00:00"/>
    <s v="7 meses"/>
    <s v="Contratación Directa - Contratos Interadministrativos"/>
    <s v="Recursos propios"/>
    <n v="50000000"/>
    <n v="50000000"/>
    <s v="NO"/>
    <s v="N/A"/>
    <s v="Maria Mercedes Ortega Mateos"/>
    <s v="Profesional Universitaria"/>
    <s v="3838620"/>
    <s v="maria.ortega@antioquia.gov.co"/>
    <s v="Seguridad económica de las mujeres"/>
    <s v="FORTALECIMIENTO DEL SISTEMA MODA MEDIANTE EL DESARROLLO DE ESTRATEGIAS_x000a_DE ACCESO A MERCADOS, EN EL MARCO DE COLOMBIAMODA 2018."/>
    <s v="Seguridad económica de las mujeres"/>
    <s v="07-0070"/>
    <s v="FORTALECIMIENTO DEL SISTEMA MODA MEDIANTE EL DESARROLLO DE ESTRATEGIAS_x000a_DE ACCESO A MERCADOS, EN EL MARCO DE COLOMBIAMODA 2018."/>
    <s v="Diseño, consolidacin de alianzas e implementacion del plan"/>
    <n v="8047"/>
    <n v="20788"/>
    <d v="2018-01-24T00:00:00"/>
    <d v="2018-01-26T00:00:00"/>
    <n v="4600008032"/>
    <x v="1"/>
    <s v="INEXMODA"/>
    <s v="Celebrado sin iniciar"/>
    <s v="Se desarrolla con la Secretaría de Productividad"/>
    <s v="Maria Mercedes Oortega Mateus"/>
    <s v="Tipo C:  Supervisión"/>
    <s v="Técnica, Administrativa, Financiera, Jurídica y contable."/>
  </r>
  <r>
    <x v="11"/>
    <n v="93141500"/>
    <s v="Articular estrategias para la planeación participativa ciudadana a través del desarrollo de 1 convite ciudadano en la subregión del Bajo Cauca.*"/>
    <d v="2018-06-01T00:00:00"/>
    <s v="6 meses "/>
    <s v="Régimen Especial - Artículo 96 Ley 489 de 1999"/>
    <s v="Recursos propios"/>
    <n v="30041666.666666701"/>
    <n v="30041667"/>
    <s v="NO"/>
    <s v="N/A"/>
    <s v="Jorge Mario Duran Franco"/>
    <s v="Secretario de Despacho"/>
    <s v="3839071"/>
    <s v="jorge.duran@antioquia.gov.co"/>
    <s v="Fortalecimiento de las instancias, mecanismos y espacios de participación ciudadana"/>
    <s v="Número de Experiencias de planeación y presupuesto participativo"/>
    <s v="Promover e impulsar los convites ciudadanos participativos"/>
    <n v="7006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Integral "/>
  </r>
  <r>
    <x v="11"/>
    <n v="93141500"/>
    <s v="Articular estrategias para la planeación participativa ciudadana a través del desarrollo de tres (3) convites ciudadanos en la subregión del Norte.*"/>
    <d v="2018-06-01T00:00:00"/>
    <s v=" 6 meses "/>
    <s v="Régimen Especial - Artículo 96 Ley 489 de 1998"/>
    <s v="Recursos propios"/>
    <n v="90125000.000000104"/>
    <n v="90125000"/>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Integral "/>
  </r>
  <r>
    <x v="11"/>
    <n v="93141500"/>
    <s v="Articular estrategias para la planeación participativa ciudadana a través del desarrollo de dos (2) convites ciudadanos en la subregión del Valle del Aburra.* "/>
    <d v="2018-06-01T00:00:00"/>
    <s v="6 meses "/>
    <s v="Régimen Especial - Artículo 96 Ley 489 de 1998"/>
    <s v="Recursos propios"/>
    <n v="60083333.333333403"/>
    <n v="60083333"/>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Integral "/>
  </r>
  <r>
    <x v="11"/>
    <n v="93141500"/>
    <s v="Articular estrategias para la planeación participativa ciudadana a través del desarrollo de cuatro (4) convites ciudadanos en la subregión del Nordeste* "/>
    <d v="2018-06-01T00:00:00"/>
    <s v="6 meses "/>
    <s v="Régimen Especial - Artículo 96 Ley 489 de 1998"/>
    <s v="Recursos propios"/>
    <n v="120166666.66666681"/>
    <n v="120166667"/>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Integral "/>
  </r>
  <r>
    <x v="11"/>
    <n v="93141500"/>
    <s v="Articular estrategias para la planeación participativa ciudadana a través del desarrollo de Tres (3) convites ciudadanos en la subregión del Magdalena Medio.* "/>
    <d v="2018-06-01T00:00:00"/>
    <s v="6 meses "/>
    <s v="Régimen Especial - Artículo 96 Ley 489 de 1998"/>
    <s v="Recursos propios"/>
    <n v="90125000.000000104"/>
    <n v="90125000"/>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Integral "/>
  </r>
  <r>
    <x v="11"/>
    <n v="93141500"/>
    <s v="Articular estrategias para la planeación participativa ciudadana a través del desarrollo de dos (2) convites ciudadanos en la subregión del Occidente.* "/>
    <d v="2018-06-01T00:00:00"/>
    <s v="6 meses "/>
    <s v="Régimen Especial - Artículo 96 Ley 489 de 1998"/>
    <s v="Recursos propios"/>
    <n v="60083333.333333403"/>
    <n v="60083333"/>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Integral "/>
  </r>
  <r>
    <x v="11"/>
    <n v="93141500"/>
    <s v="Articular estrategias para la planeación participativa ciudadana a través del desarrollo de dos (2) convites ciudadanos en la subregión  del Oriente *"/>
    <d v="2018-06-01T00:00:00"/>
    <s v="6 meses "/>
    <s v="Régimen Especial - Artículo 96 Ley 489 de 1998"/>
    <s v="Recursos propios"/>
    <n v="60083333.333333403"/>
    <n v="60083333"/>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Integral "/>
  </r>
  <r>
    <x v="11"/>
    <n v="93141500"/>
    <s v="Articular estrategias para la planeación participativa ciudadana a través del desarrollo de tres (3)  convites ciudadanos en  la subregión  de Suroeste*"/>
    <d v="2018-06-01T00:00:00"/>
    <s v="6 meses "/>
    <s v="Régimen Especial - Artículo 96 Ley 489 de 1998"/>
    <s v="Recursos propios"/>
    <n v="90125000.000000104"/>
    <n v="90125000"/>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Integral "/>
  </r>
  <r>
    <x v="11"/>
    <n v="93141500"/>
    <s v="Articular estrategias para la planeación participativa ciudadana a través del desarrollo de cuatro (4) convites ciudadanos en  la subregión del Uraba*"/>
    <d v="2018-06-01T00:00:00"/>
    <s v="6 meses "/>
    <s v="Régimen Especial - Artículo 96 Ley 489 de 1998"/>
    <s v="Recursos propios"/>
    <n v="120166666.66666681"/>
    <n v="120166667"/>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Integral "/>
  </r>
  <r>
    <x v="11"/>
    <n v="93141500"/>
    <s v="Desarrollar procesos de gestión documental encaminados a la sostenibilidad de actividades realizadas en gestión de tramites e inspección, vigilancia y control "/>
    <d v="2018-04-01T00:00:00"/>
    <s v="7 meses "/>
    <s v="Selección Abreviada - Subasta Inversa"/>
    <s v="Recursos propios"/>
    <n v="100000000"/>
    <n v="100000000"/>
    <s v="NO"/>
    <s v="N/A"/>
    <s v="Jorge Mario Duran Franco"/>
    <s v="Secretario de Despacho"/>
    <s v="3839070"/>
    <s v="jorge.duran@antioquia.gov.co"/>
    <s v="Fortalecimiento del Movimiento Comunal y las Organizaciones Sociales"/>
    <s v="Organizaciones comunales asesoradas para en el cumplimiento de requisitos legales - Programa formador de formadores participando en proceso de réplica de conocimientos con organismos comunales y sociales. formulado e implementado"/>
    <s v="Fortalecimiento de la organización Comunal en el departamento de Antioquia"/>
    <n v="70062001"/>
    <s v="Numero de organizaciones comunales existente en los 118 municipios de la competencia que cumplen los 4 mínimos organizativos (personería Jurídica vigente, estatutos actualizados y aprobados, Dignatario o directivos electos- Sin vacantes, Libros reglamentarios registrados) - Número formadores cualificados - Número de replicas municipales realizadas por los formadores&quot;"/>
    <s v="Revisión, organización y actualización de los respaldos de los soportes del cumplimiento de requisitos legales de los Organismos Comunales con Auto de reconocimiento emitido._x000a_Sistematización de la caracterización de los Organismos Comunales del Orienre Antioqueño."/>
    <m/>
    <m/>
    <m/>
    <m/>
    <m/>
    <x v="0"/>
    <m/>
    <m/>
    <m/>
    <s v="Iván Jesús Rodriguez Vargas"/>
    <s v="Tipo C:  Supervisión"/>
    <s v="Integral "/>
  </r>
  <r>
    <x v="11"/>
    <n v="93141500"/>
    <s v="Desarrollar cada una de las etapas y actividades que se requieren para la implementación, puesta en marcha  y ejecución  de la convocatoria   &quot;IDEAS EN GRANDE&quot; año 2018."/>
    <d v="2018-03-01T00:00:00"/>
    <s v="8 meses "/>
    <s v="Selección Abreviada - Menor Cuantía"/>
    <s v="Recursos propios"/>
    <n v="560000000"/>
    <n v="560000000"/>
    <s v="NO"/>
    <s v="N/A"/>
    <s v="JorgeMario Duran Franco"/>
    <s v="Secretario de Despacho"/>
    <s v="3839070"/>
    <s v="jorge.duran@antioquia.gov.co"/>
    <s v="Fortalecimiento del Movimiento Comunal y las Organizaciones Sociales"/>
    <s v="Organizaciones comunales y sociales en convocatorias públicas departamentales, participando. - Organizaciones comunales y sociales con proyectos financiados, beneficiadas."/>
    <s v="Gestión para el desarrollo y la cohesión territorial"/>
    <n v="70057001"/>
    <s v="Número de organizaciones comunales y sociales  que se presentan a las convocatorias departamentales por subregión. - Número de organizaciones comunales y sociales con proyectos financiados por el gobierno departamental"/>
    <s v="Construir una ruta de gestión y canalización de oferta pública departamental para la sostenibilidad financiera, técnica y administrativa de las organizaciones sociales y comunales. - *Apoyo técnico al antes, durante y después de la convocatoria. - *Desarrollar un proceso de asistencia técnica para las organizaciones sociales y comunales participante en las convocatoria y las acreedores de los estímulos. - Fortalecer las organizaciones sociales y comunales a través de la cofinanciación de los proyectos que le aporten a la gestión para el desarrollo y la cohesión territorial. - Desarrollar un proceso de asistencia técnica para las organizaciones sociales y comunales acreedores de los estímulos"/>
    <n v="8127"/>
    <n v="20905"/>
    <d v="2018-03-09T00:00:00"/>
    <m/>
    <m/>
    <x v="3"/>
    <m/>
    <m/>
    <m/>
    <s v="Isabel Cristina Cardona "/>
    <s v="Tipo C:  Supervisión"/>
    <s v="Integral "/>
  </r>
  <r>
    <x v="11"/>
    <n v="93141500"/>
    <s v="Compra de tiquetes aéreos para el desplazamiento de los funcionarios en el territorio nacional."/>
    <d v="2018-01-01T00:00:00"/>
    <s v="11 meses "/>
    <s v="Selección Abreviada - Acuerdo Marco de Precios"/>
    <s v="Recursos propios"/>
    <n v="25000000"/>
    <n v="25000000"/>
    <s v="NO"/>
    <s v="N/A"/>
    <s v="JorgeMario Duran Franco"/>
    <s v="Secretario de Despacho"/>
    <s v="3839070"/>
    <s v="jorge.duran@antioquia.gov.co"/>
    <m/>
    <m/>
    <m/>
    <m/>
    <m/>
    <m/>
    <m/>
    <m/>
    <m/>
    <m/>
    <m/>
    <x v="0"/>
    <m/>
    <m/>
    <s v="Se realizó traslado presupuestal  CDP N° 3700010378 a la Secretaría General para tiquetes"/>
    <s v="Alexandra Marín"/>
    <s v="Tipo C:  Supervisión"/>
    <s v="Integral "/>
  </r>
  <r>
    <x v="11"/>
    <n v="93141500"/>
    <s v="Realizar gestiones y acciones que permitan promover el acceso a los bienes y servicios de apoyo institucional como estrategia de inclusión social y dignificación de las condiciones de vida de los hogares rurales."/>
    <d v="2018-03-01T00:00:00"/>
    <s v="9 meses "/>
    <s v="Selección Abreviada - Menor Cuantía"/>
    <s v="Recursos Propios "/>
    <n v="736000000"/>
    <n v="736000000"/>
    <s v="NO "/>
    <s v="NA "/>
    <s v="Jorge Mario Duran Franco"/>
    <s v="Secretario de Despacho"/>
    <s v="3839070"/>
    <s v="jorge.duran@antioquia.gov.co"/>
    <s v="Acceso Rural a los Servicios Sociales"/>
    <s v="Jornadas de servicios realizadas y hogares rurales asesorados"/>
    <s v="Apoyo integral a los hogares en condición de pobreza extrema en el departamento de Antioquia. _x000a__x000a_"/>
    <n v="70060001"/>
    <s v="Jornadas de oferta articulada de servicios y asesoría a hogares rurales"/>
    <s v="Jornada articulada de servicios y contratación enlace técnico municipal"/>
    <n v="8136"/>
    <n v="21095"/>
    <d v="2018-03-15T00:00:00"/>
    <m/>
    <m/>
    <x v="3"/>
    <m/>
    <m/>
    <m/>
    <s v="Isabel Cristina Cardona"/>
    <s v="Tipo C:  Supervisión"/>
    <s v="Integral "/>
  </r>
  <r>
    <x v="11"/>
    <n v="93141500"/>
    <s v="Realizar acciones relacionadas con la dinamización e implementación del sistema departamental de participación ciudadana y control social en el territorio antioqueño"/>
    <d v="2018-04-01T00:00:00"/>
    <s v="7 meses "/>
    <s v="Selección Abreviada - Menor Cuantía"/>
    <s v="Recursos Propios "/>
    <n v="136000000"/>
    <n v="136000000"/>
    <s v="NO "/>
    <s v="NA"/>
    <s v="Jorge Mario Duran Franco"/>
    <s v="Secretario de Despacho"/>
    <s v="3839070"/>
    <s v="jorge.duran@antioquia.gov.co"/>
    <s v="Fortalecimiento de las instancias, mecanismos y espacios de participación ciudadana"/>
    <s v="Consejos de Participación Ciudadana y Control Social creados, fortalecidos y participando en el diseño de la política pública de participación ciudadana"/>
    <s v="Fortalecimiento y consolidación del Sistema de Participación y Control Social en el departamento de Antioquia"/>
    <n v="70063001"/>
    <s v="Consejos de Participación Ciudadana y Control Social creados, fortalecidos y participando en el diseño de la política pública de participación ciudadana"/>
    <s v="Implementación de la ruta de creación de los consejos municipales de participación ciudadana y control social en Antioquia."/>
    <m/>
    <m/>
    <m/>
    <m/>
    <m/>
    <x v="0"/>
    <m/>
    <m/>
    <m/>
    <s v="Eliana Vanegas"/>
    <s v="Tipo C:  Supervisión"/>
    <s v="Integral "/>
  </r>
  <r>
    <x v="11"/>
    <n v="93141500"/>
    <s v="Implementación -fortalecimeinto y acompañamiento, de las acciones para la inclusión social  de la población LGTBI, en todo el territorio antioqueño,"/>
    <d v="2018-04-01T00:00:00"/>
    <s v="7 meses "/>
    <s v="Selección Abreviada - Menor Cuantía"/>
    <s v="Recursos propios"/>
    <n v="329000000"/>
    <n v="329000000"/>
    <s v="NO"/>
    <s v="NA"/>
    <s v="JorgeMario Duran Franco"/>
    <s v="Secretario de Despacho"/>
    <s v="3839070"/>
    <s v="jorge.duran@antioquia.gov.co"/>
    <s v="Antioquia Reconoce e Incluye la Diversidad Sexual y de Género"/>
    <s v="Encuentros subregionales de población LGTBI; Espacios de concertación y formación que incluyen a la población LGTBI en el departamento de Antioquia; Alianzas público privadas implementadas; Campañas comunicacionales diseñadas e implementadas; Grupos de investigación creados"/>
    <s v="Fortalecimiento Antioquia Reconoce e Incluye la Diversidad Sexual y de Género"/>
    <n v="70066001"/>
    <s v="Encuentros subregionales de población LGTBI; Espacios de concertación y formación que incluyen a la población LGTBI en el departamento de Antioquia; Alianzas público privadas implementadas; Campañas comunicacionales diseñadas e implementadas; Grupos de investigación creados"/>
    <s v="Foro académico, Reuniones de socialización y construcción en torno a los derechos LGBTI, Diseño y divulgación de las herramientas pedagógicas, Sistematización, Generación de conocimientos orientados a la formulación de la política pública LGBTI, grupo de investigación, encuentros subregionales. -"/>
    <m/>
    <m/>
    <m/>
    <m/>
    <m/>
    <x v="0"/>
    <m/>
    <m/>
    <m/>
    <s v="Eliana Vanegas"/>
    <s v="Tipo C:  Supervisión"/>
    <s v="Integral "/>
  </r>
  <r>
    <x v="11"/>
    <n v="93141500"/>
    <s v="Realizar todas las acciones necesarias para  reconocer y exaltar a los mejores líderes comunales destacados por su gestión y aporte al desarrollo de las comunidades antioqueñas, en el marco del acto de reconocimiento del GRAN COMUNAL DE ANTIOQUIA 2018."/>
    <d v="2018-09-01T00:00:00"/>
    <s v="3 meses "/>
    <s v="Mínima Cuantía"/>
    <s v="Recursos propios"/>
    <n v="75000000"/>
    <n v="75000000"/>
    <s v="NO"/>
    <s v="N/A"/>
    <s v="JorgeMario Duran Franco"/>
    <s v="Secretario de Despacho"/>
    <s v="3839071"/>
    <s v="jorge.duran@antioquia.gov.co"/>
    <s v="Fortalecimiento del Movimiento Comunal y las Organizaciones Sociales"/>
    <s v="Organizaciones comunales asesoradas para en el cumplimiento de requisitos legales "/>
    <s v="Fortalecimiento de la organización Comunal en el departamento de Antioquia"/>
    <n v="70062001"/>
    <s v="Organizaciones comunales asesoradas para en el cumplimiento de requisitos legales "/>
    <s v="Para dar cumplimiento a lo indicado en la Ordenanza N°65 del 10 de enero de 2017, de la Honorable Asamblea del Departamento de Antioquia, “POR MEDIO DE LA CUAL SE INSTITUCIONALIZA EL RECONOCIMIENTO A LÍDERES COMUNALES POR SUS APORTES AL DESARROLLO DEL DEPARTAMENTO DE ANTIOQUIA”, con la designación honorífica “GRAN COMUNAL DE ANTIOQUIA”, como una estrategia para reconocer, valorar, motivar y exaltar la labor de las personas que a través del ejercicio permanente del liderazgo, incansablemente luchan por el fortalecimiento de los organismos comunales en el Departamento de Antioquia o por fuera de este, y que con espíritu emprendedor, impactan en nuestra sociedad, se hace necesario suplir esta necesidad contratando a traves de invitación pública un operador logistico. "/>
    <m/>
    <m/>
    <m/>
    <m/>
    <m/>
    <x v="0"/>
    <m/>
    <m/>
    <m/>
    <s v="Hector Albeiro Correa"/>
    <s v="Tipo C:  Supervisión"/>
    <s v="Integral "/>
  </r>
  <r>
    <x v="11"/>
    <n v="93141501"/>
    <s v="Realizar todas las acciones necesarias para  conmemorar los 60 años de la organización comunal de Antioquia "/>
    <d v="2018-08-01T00:00:00"/>
    <s v="5 meses "/>
    <s v="Mínima Cuantía"/>
    <s v="Recursos propios"/>
    <n v="75000000"/>
    <n v="75000000"/>
    <s v="NO "/>
    <s v="NA"/>
    <s v="JorgeMario Duran Franco"/>
    <s v="Secretario de Despacho"/>
    <s v="3839070"/>
    <s v="jorge.duran@antioquia.gov.co"/>
    <s v="Fortalecimiento del Movimiento Comunal y las Organizaciones Sociales"/>
    <s v="Organizaciones comunales asesoradas para en el cumplimiento de requisitos legales "/>
    <s v="Fortalecimiento de la organización Comunal en el departamento de Antioquia"/>
    <n v="70062001"/>
    <s v="Organizaciones comunales asesoradas para en el cumplimiento de requisitos legales "/>
    <s v="Como una estrategia para reconocer, valorar, motivar y exaltar la labor de las organizaciones comunales Departamento de Antioquia, se adelantará un proceso contractual con el fin de conmemorar los 60 años de la organización comunal, revisando su proceso de fortalecimeinto."/>
    <m/>
    <m/>
    <m/>
    <m/>
    <m/>
    <x v="0"/>
    <m/>
    <m/>
    <m/>
    <s v="Hector Albeiro Correa"/>
    <s v="Tipo C:  Supervisión"/>
    <s v="Integral "/>
  </r>
  <r>
    <x v="11"/>
    <n v="93141500"/>
    <s v="Prestacion de servicios de soporte, mejoras y nuevos desarrollos que garanticen el optimo funcionamiento del sistema unificado de registro comunal-SURCO "/>
    <d v="2018-06-01T00:00:00"/>
    <s v="6 meses "/>
    <s v="Contratación Directa - No pluralidad de oferentes"/>
    <s v="Recursos propios"/>
    <n v="100000000"/>
    <n v="100000000"/>
    <s v="NO"/>
    <s v="N/A"/>
    <s v="JorgeMario Duran Franco"/>
    <s v="Secretario de Despacho"/>
    <s v="3839070"/>
    <s v="jorge.duran@antioquia.gov.co"/>
    <s v="Fortalecimiento del Movimiento Comunal y las Organizaciones Sociales"/>
    <s v="Organizaciones comunales asesoradas para en el cumplimiento de requisitos legales"/>
    <s v="Fortalecimiento de la organización Comunal en el departamento de Antioquia"/>
    <n v="70062001"/>
    <s v="Organizaciones comunales asesoradas para en el cumplimiento de requisitos legales"/>
    <s v="*Soporte técnico para sostenibilidad del sistema y acompañamiento a procesos de elecciones comunales._x000a_*Apoyo a procesos de gestión documental._x000a_*Sostenibilidad y ajustes de desarrollo vinculado al sistema Mercurio_x000a_*Instalación configuración y alojamiento en Servidores externos_x000a_"/>
    <m/>
    <m/>
    <m/>
    <m/>
    <m/>
    <x v="0"/>
    <m/>
    <m/>
    <m/>
    <s v="Hector Albeiro Correa"/>
    <s v="Tipo C:  Supervisión"/>
    <s v="Integral "/>
  </r>
  <r>
    <x v="11"/>
    <n v="93141500"/>
    <s v="Fortalecimiento y fomento de la incidencia de las organizaciones comunales del departamento de Antioquia "/>
    <d v="2018-06-01T00:00:00"/>
    <s v="6 meses "/>
    <s v="Contratación Directa - Contratos Interadministrativos"/>
    <s v="Recursos propios"/>
    <n v="586000000"/>
    <n v="586000000"/>
    <s v="NO"/>
    <s v="N/A"/>
    <s v="JorgeMario Duran Franco"/>
    <s v="Secretario de Despacho"/>
    <s v="3839070"/>
    <s v="jorge.duran@antioquia.gov.co"/>
    <s v="Fortalecimiento del Movimiento Comunal y las Organizaciones Sociales"/>
    <s v="Organizaciones comunales asesoradas para en el cumplimiento de requisitos legales. - Programa formador de formadores participando en proceso de réplica de conocimientos con organismos comunales y sociales. formulado e implementado. - Programa de formación de dignatarios comunales, representantes de organizaciones sociales y ediles, formulado e implementado"/>
    <s v="Fortalecimiento de la organización Comunal en el departamento de Antioquia ($455000000)- Incidencia Comunal en escenarios de Participación($131000000)"/>
    <s v="70062001-70064001"/>
    <s v="Organizaciones comunales asesoradas para en el cumplimiento de requisitos legales. - Programa formador de formadores participando en proceso de réplica de conocimientos con organismos comunales y sociales. formulado e implementado. - Programa de formación de dignatarios comunales, representantes de organizaciones sociales y ediles, formulado e implementado,  Programa de Conciliación y Convivencia Comunal formulado e implementado y Organizaciones comunales en los Consejos Municipales de Participación Ciudadana y Control Social, Consejos Municipales de Política Social (COMPOS), Consejos Municipales de Desarrollo Rural (CMDR) y Consejos Territoriales de Planeación (CTP), participando"/>
    <s v="Diseño y prueba piloto de la escuela virtual, implementación de la estrategía de fortalecimiento comunal en el Departamento de Antioquia en Asesorías para el cumplimiento de requisitos legales, formación de dignatarios, estrategía de formador de formadores, proceso de concilación  y convicencia comunal e incidencia de las organziaciones comunales en el desarrollo territorial"/>
    <m/>
    <m/>
    <m/>
    <m/>
    <m/>
    <x v="0"/>
    <m/>
    <m/>
    <m/>
    <s v="Hector Albeiro Correa"/>
    <s v="Tipo C:  Supervisión"/>
    <s v="Integral "/>
  </r>
  <r>
    <x v="11"/>
    <n v="93141500"/>
    <s v="Diseño del modulo de IVC y Control Social en la plataforma de Gestión Transparente."/>
    <d v="2018-04-01T00:00:00"/>
    <s v="9 meses"/>
    <s v="Mínima Cuantía"/>
    <s v="Recursos propios"/>
    <n v="72000000"/>
    <n v="72000000"/>
    <s v="NO"/>
    <s v="N/A"/>
    <s v="JorgeMario Duran Franco"/>
    <s v="Secretario de Despacho"/>
    <s v="3839070"/>
    <s v="jorge.duran@antioquia.gov.co"/>
    <s v="Fortalecimiento del Movimiento Comunal y las Organizaciones Sociales"/>
    <s v="Organizaciones comunales asesoradas para en el cumplimiento de requisitos legales "/>
    <s v="Fortalecimiento de la organización Comunal en el departamento de Antioquia"/>
    <n v="70062001"/>
    <s v="Organizaciones comunales asesoradas para en el cumplimiento de requisitos legales "/>
    <s v="Desarrollo del modulo de IVC y Control Social en la Plataforma de Gestión Transparente"/>
    <m/>
    <m/>
    <m/>
    <m/>
    <m/>
    <x v="0"/>
    <m/>
    <m/>
    <m/>
    <s v="Hector Albeiro Correa"/>
    <s v="Tipo C:  Supervisión"/>
    <s v="Integral "/>
  </r>
  <r>
    <x v="11"/>
    <n v="93141500"/>
    <s v="Prestación de Servicios profesionales y de apoyo a la gestión para impulsar y desarrollar los programas estratégicos de la Secretaría de Participación Ciudadana y Desarrollo Social en el Departamento de Antioquia"/>
    <d v="2017-02-17T00:00:00"/>
    <s v="10 meses"/>
    <s v="Contratación Directa - Contratos Interadministrativos"/>
    <s v="Recursos propios"/>
    <n v="1190000000"/>
    <n v="357000000"/>
    <s v="SI"/>
    <s v="Aprobadas"/>
    <s v="Jorge Mario Duran Franco"/>
    <s v="Secretario "/>
    <s v="3839070"/>
    <s v="jorge.duran@antioquia.gov.co"/>
    <s v="Fortalecimiento del Movimiento Comunal y las Organizaciones Sociales"/>
    <s v="Organizaciones comunales asesoradas para en el cumplimiento de requisitos legales - Programa formador de formadores participando en proceso de réplica de conocimientos con organismos comunales y sociales. formulado e implementado"/>
    <s v="Fortalecimiento de la organización Comunal en el departamento de Antioquia"/>
    <n v="70062001"/>
    <s v="Numero de organizaciones comunales existente en los 118 municipios de la competencia que cumplen los 4 mínimos organizativos (personería Jurídica vigente, estatutos actualizados y aprobados, Dignatario o directivos electos- Sin vacantes, Libros reglamentarios registrados) - Número formadores cualificados - Número de replicas municipales realizadas por los formadores&quot;"/>
    <s v="*Caracterización para la identificación de las necesidades y prioridades de las organizaciones comunales, sociales y ediles en temas de fortalecimiento. - *Construcción de propuesta anualizada de caracterización por subregiones del departamento. - * Desarrollo de procesos de caracterización de afiliados por subregiones. - *implementación de acciones orientadas al desarrollo del procedimiento de Inspección, Vigilancia y Control - *Diseño de propuesta técnica, metodológica y temática para la actualización y recertificación de los formadores comunales del departamento. - *Caracterización del Programa Formador de Formadores y los formadores comunales del departamento. - *Proceso formativo y de actualización de conocimientos para la recertificación de los formadores comunales. - * Formadores comunales en ejercicio, realizando proceso de réplica de conocimientos en organismos comunales."/>
    <n v="6868"/>
    <n v="6868"/>
    <d v="2017-04-17T00:00:00"/>
    <n v="2017060078114"/>
    <n v="4600006706"/>
    <x v="1"/>
    <s v="Universidad de Antioquia - Escuela de gobierno"/>
    <s v="En ejecución"/>
    <s v="El contrato N°4600006706 de 2017 tuvo aprobación de vigencias futuras, por lo cual se indico en la casilla de vigencia actual los recursos aprobados para ejecutar  en la vigencia 2018."/>
    <s v="Ledys Quintero , Eliana Vanegas"/>
    <s v="Tipo C:  Supervisión"/>
    <s v="Integral "/>
  </r>
  <r>
    <x v="11"/>
    <n v="93141500"/>
    <s v="Realizar una convocatoria pública que promueva el enfoque diferencial integral y fortalezca la diversidad cultural de los territorios y los grupos poblacionales en Antioquia "/>
    <d v="2018-06-01T00:00:00"/>
    <s v="4,5 meses"/>
    <s v="Régimen Especial - Artículo 96 Ley 489 de 1998"/>
    <s v="Recursos propios"/>
    <n v="16000000"/>
    <n v="16000000"/>
    <s v="NO"/>
    <s v="NA"/>
    <s v="JorgeMario Duran Franco"/>
    <s v="Secretario de Despacho"/>
    <s v="3839070"/>
    <s v="jorge.duran@antioquia.gov.co"/>
    <s v="Fortalecimiento gestión para el desarrollo y la cohesión territorial todo el departamento del Antioquia"/>
    <s v="Número de organizaciones comunales y sociales en convocatorias públicas departametnales participando"/>
    <s v="Fortalecimiento gestión para el desarrollo y la cohesión territorial todo el departamento del Antioquia"/>
    <n v="70057001"/>
    <s v="Número de organizaciones comunales y sociales  que se presentan a las convocatorias departamentales por subregión. - Número de organizaciones comunales y sociales con proyectos financiados por el gobierno departamental"/>
    <s v="Construir una ruta de gestión y canalización de oferta pública departamental para la sostenibilidad financiera, técnica y administrativa de las organizaciones sociales y comunales. - *Apoyo técnico al antes, durante y después de la convocatoria. - *Desarrollar un proceso de asistencia técnica para las organizaciones sociales y comunales participante en las convocatoria y las acreedores de los estímulos. - Fortalecer las organizaciones sociales y comunales a través de la cofinanciación de los proyectos que le aporten a la gestión para el desarrollo y la cohesión territorial. - Desarrollar un proceso de asistencia técnica para las organizaciones sociales y comunales acreedores de los estímulos"/>
    <m/>
    <m/>
    <m/>
    <m/>
    <m/>
    <x v="0"/>
    <m/>
    <m/>
    <m/>
    <s v="Isabel Cristina Cardona "/>
    <s v="Tipo C:  Supervisión"/>
    <s v="Integral "/>
  </r>
  <r>
    <x v="11"/>
    <n v="93141500"/>
    <s v="Articular acciones dirigidas a implementar estrategias que permitan la consolidación del Sistema Departamental de Participación y el Fortalecimiento de los organismos comunales y sociales en Antioquia. "/>
    <d v="2017-07-01T00:00:00"/>
    <s v="4 meses"/>
    <s v="Contratación Directa - Contratos Interadministrativos"/>
    <s v="Recursos propios"/>
    <n v="2150000000"/>
    <n v="650000000"/>
    <s v="SI"/>
    <s v="Aprobadas"/>
    <s v="Jorge Mario Duran Franco"/>
    <s v="Secretario de Despacho"/>
    <s v="3839070"/>
    <s v="jorge.duran@antioquia.gov.co"/>
    <s v="Fortalecimiento de las instancias, mecanismos y espacios de participación ciudadana"/>
    <s v="Número de Consejos de Participación Ciudadana y Control Social creados y fortalecidos"/>
    <s v="Fortalecimiento y consolidación del Sistema de Participación Ciudadana y Control Social en todo el Departamento de Antioquia."/>
    <n v="70063001"/>
    <s v="Fortalecer 11 Consejos Municipales de Participación Ciudadana y CS "/>
    <s v="Formación Ciudadana para la Participación y la Convivencia._x000a__x000a_Comunicación e Información para el Desarrollo._x000a__x000a_Movilización social para la incidencia y formulación de la política Pública de Participación Ciudadana_x000a__x000a_Estrategia de seguimiento, monitoreo y evaluación."/>
    <n v="7337"/>
    <n v="7337"/>
    <d v="2017-07-26T00:00:00"/>
    <n v="2017060097072"/>
    <n v="4600007202"/>
    <x v="1"/>
    <s v="Institución Universitaria Colegio Mayor "/>
    <s v="En etapa precontractual"/>
    <s v="El contrato N°4600007202  de 2017 tuvo aprobación de vigencias futuras, por lo cual se indico en la casilla de vigencia actual los recursos aprobados para ejecutar  en la vigencia 2018"/>
    <s v="Maria Dioni Medina - Eliana  - Vanegas - Juan Camilo Montoya - Ivan de Jesús Rodriguez"/>
    <s v="Tipo C:  Supervisión"/>
    <s v="Integral "/>
  </r>
  <r>
    <x v="11"/>
    <n v="93141500"/>
    <s v="Practicantes de excelencia para la Secretaría de Participación Ciudadana y Desarrollo Social "/>
    <d v="2018-01-01T00:00:00"/>
    <s v="12 meses"/>
    <s v="N/A"/>
    <s v="Recursos propios"/>
    <n v="192000000"/>
    <n v="192000000"/>
    <s v="NO"/>
    <s v="N/A"/>
    <s v="Jorge Mario Duran Franco"/>
    <s v="Secretario de Despacho"/>
    <s v="3839070"/>
    <s v="jorge.duran@antioquia.gov.co"/>
    <m/>
    <m/>
    <m/>
    <m/>
    <m/>
    <m/>
    <m/>
    <m/>
    <m/>
    <m/>
    <m/>
    <x v="0"/>
    <m/>
    <m/>
    <s v="Se realizó traslado presupuestal Certificado de Disponibilidad Presupuestal N°93.749.040 a la Secretaría de Gestión Humana para la contratación de practicantes de excelencia"/>
    <s v="Eliana Vanegas"/>
    <s v="Tipo C:  Supervisión"/>
    <s v="Integral "/>
  </r>
  <r>
    <x v="11"/>
    <n v="93141500"/>
    <s v="Renovación de licencias requeridas por la Secretaría Office 365, Mercurio (60 licencias) "/>
    <d v="2018-01-01T00:00:00"/>
    <s v="12 meses "/>
    <s v="N/A"/>
    <s v="Recursos propios"/>
    <n v="20000000"/>
    <n v="20000000"/>
    <s v="NO"/>
    <s v="N/A"/>
    <s v="Jorge Mario Duran Franco"/>
    <s v="Secretario de Despacho"/>
    <s v="3839070"/>
    <s v="jorge.duran@antioquia.gov.co"/>
    <m/>
    <m/>
    <m/>
    <m/>
    <m/>
    <m/>
    <m/>
    <m/>
    <m/>
    <m/>
    <m/>
    <x v="0"/>
    <m/>
    <m/>
    <m/>
    <s v="Eliana Vanegas"/>
    <s v="Tipo C:  Supervisión"/>
    <s v="Integral "/>
  </r>
  <r>
    <x v="11"/>
    <n v="93141500"/>
    <s v="Desarrollo e implementación de acciones comunicativas y eventos para los diferentes proyectos de la secretaría "/>
    <d v="2018-01-01T00:00:00"/>
    <s v="12 meses "/>
    <s v="N/A"/>
    <s v="Recursos Propios "/>
    <n v="190000000"/>
    <n v="190000000"/>
    <s v="NO"/>
    <s v="N/A"/>
    <s v="Jorge Mario Duran Franco"/>
    <s v="Secretario de Despacho"/>
    <s v="3839070"/>
    <s v="jorge.duran@antioquia.gov.co"/>
    <m/>
    <m/>
    <m/>
    <m/>
    <m/>
    <m/>
    <m/>
    <m/>
    <m/>
    <m/>
    <m/>
    <x v="0"/>
    <m/>
    <m/>
    <s v="Se transfiere Certificado de Disponibilidad Presupuestal N°3500039023, 3500039023, 3500039024 a la Oficina de Comunicaciones para la contratación de temas comunicacionales de la Secretaría de Participación "/>
    <s v="Eliana Vanegas"/>
    <s v="Tipo C:  Supervisión"/>
    <s v="Integral "/>
  </r>
  <r>
    <x v="11"/>
    <n v="93141500"/>
    <s v="Convocatoria de estimulos IDEAS EN GRANDE "/>
    <d v="2018-02-01T00:00:00"/>
    <s v="10 meses "/>
    <s v="N/A"/>
    <s v="Recursos Propios "/>
    <n v="2400000000"/>
    <n v="2400000000"/>
    <s v="NO"/>
    <s v="N/A"/>
    <s v="Jorge Mario Duran Franco"/>
    <s v="Secretario de Despacho"/>
    <s v="3839070"/>
    <s v="jorge.duran@antioquia.gov.co"/>
    <m/>
    <m/>
    <m/>
    <m/>
    <m/>
    <m/>
    <m/>
    <m/>
    <m/>
    <m/>
    <m/>
    <x v="0"/>
    <m/>
    <m/>
    <s v="Con fundamento en la Ordenanza 21 de 2015 y en el Decreto 0708 de 2013, se establecio la convocatoria Ideas en grande y para la presente vigencia se contempló un presupuesto de $2.400.000.000"/>
    <s v="Ivan Jesus Rodriguez Vargas "/>
    <s v="Tipo C:  Supervisión"/>
    <s v="Integral "/>
  </r>
  <r>
    <x v="12"/>
    <n v="80111614"/>
    <s v="Prestación de servicios de personal de apoyo Temporal de Ingenieria_x000a_(Compentencia: Desarrollo Organizacional)"/>
    <d v="2018-01-01T00:00:00"/>
    <s v="12 MESES"/>
    <s v="Otro Tipo de Contrato"/>
    <s v="Recursos propios"/>
    <n v="98218796"/>
    <n v="98218796"/>
    <s v="NO"/>
    <s v="N/A"/>
    <s v="Miguel Andres Quintero Calle"/>
    <s v="LNR"/>
    <s v="3839171"/>
    <s v="miguel.quintero@antioquia.gov.co"/>
    <s v="Innovación y Tecnología al Servicio del Desarrollo Territorial Departamental"/>
    <s v="Aplicativos mejorados e implementados para la eficiencia de la gestión territorial"/>
    <s v="Mejoramiento de los aplicativos informáticos para la gestión pública departamental Departamento de Antioquia"/>
    <n v="220102"/>
    <s v="Aplicativos mejorados e implementados para la eficiencia de la gestión territorial"/>
    <s v="Profesional Temporal"/>
    <s v="-"/>
    <s v="-"/>
    <m/>
    <s v="-"/>
    <s v="-"/>
    <x v="5"/>
    <s v="-"/>
    <s v="Sin iniciar etapa precontractual"/>
    <s v="No aplica gestión contractual, por hacer parte de la planta de cargosd temporales de la Institución."/>
    <s v="Competencia de la Secretaría de Gestión Humana - ADO_x000a_Responsable por la Dirección Miguel Andres Quintero"/>
    <s v="Tipo C:  Supervisión"/>
    <s v="Supervisión: N/A"/>
  </r>
  <r>
    <x v="12"/>
    <n v="80111614"/>
    <s v="Prestación de servicios de personal de apoyo Temporal - Técnico grado 2 (Compentencia: Desarrollo Organizacional)"/>
    <d v="2018-01-01T00:00:00"/>
    <s v="12 MESES"/>
    <s v="Otro Tipo de Contrato"/>
    <s v="Recursos propios"/>
    <n v="59896005"/>
    <n v="59896006"/>
    <s v="NO"/>
    <s v="N/A"/>
    <s v="Miguel Andres Quintero Calle"/>
    <s v="LNR"/>
    <s v="3839171"/>
    <s v="miguel.quintero@antioquia.gov.co"/>
    <s v="Innovación y Tecnología al Servicio del Desarrollo Territorial Departamental"/>
    <s v="Aplicativos mejorados e implementados para la eficiencia de la gestión territorial"/>
    <s v="Mejoramiento de los aplicativos informáticos para la gestión pública departamental Departamento de Antioquia"/>
    <n v="220102"/>
    <s v="Aplicativos mejorados e implementados para la eficiencia de la gestión territorial"/>
    <s v="Técnico Temporal -Grado 2"/>
    <s v="-"/>
    <s v="-"/>
    <m/>
    <s v="-"/>
    <s v="-"/>
    <x v="5"/>
    <s v="-"/>
    <s v="Sin iniciar etapa precontractual"/>
    <s v="No aplica gestión contractual, por hacer parte de la planta de cargosd temporales de la Institución."/>
    <s v="Competencia de la Secretaría de Gestión Humana - ADO_x000a_Responsable por la Dirección Miguel Andres Quintero"/>
    <s v="Tipo C:  Supervisión"/>
    <s v="Supervisión: N/A"/>
  </r>
  <r>
    <x v="12"/>
    <n v="81111811"/>
    <s v="Servicios para la Administración, Operación del Centro de Servicios de Informática, y Servicios de Hosting, para el apoyo tecnológico a la plataforma informática utilizada en la Administración Departamental, en 2018_x000a_(Competencia Dirección de informática)"/>
    <d v="2018-01-01T00:00:00"/>
    <s v="12 MESES"/>
    <s v="Contratación Directa - No pluralidad de oferentes"/>
    <s v="Recursos propios"/>
    <n v="87348998"/>
    <n v="87348998"/>
    <s v="NO"/>
    <s v="N/A"/>
    <s v="Miguel Andres Quintero Calle"/>
    <s v="LNR"/>
    <s v="3839171"/>
    <s v="miguel.quintero@antioquia.gov.co"/>
    <s v="Innovación y Tecnología al Servicio del Desarrollo Territorial Departamental"/>
    <s v="Aplicativos mejorados e implementados para la eficiencia de la gestión territorial"/>
    <s v="Mejoramiento de los aplicativos informáticos para la gestión pública departamental Departamento de Antioquia"/>
    <n v="220102"/>
    <s v="Aplicativos mejorados e implementados para la eficiencia de la gestión territorial"/>
    <s v="Contratista  mesa de ayuda"/>
    <s v="-"/>
    <s v="-"/>
    <m/>
    <s v="-"/>
    <s v="-"/>
    <x v="5"/>
    <s v="-"/>
    <s v="Sin iniciar etapa precontractual"/>
    <m/>
    <s v="Competencia de la Secretaria de Gestion Humana (Dirección de informática); _x000a_Diana María Pérez Blandon_x000a_Responsable por la Dirección Miguel Andres Quintero Calle"/>
    <s v="Tipo B2: Supervisión colegiada"/>
    <s v="Supervisión: N/A"/>
  </r>
  <r>
    <x v="12"/>
    <n v="80111504"/>
    <s v="Designar estudiantes de las universidades publicas y privadas para realización de la práctica académica, con el fin de brindar apoyo a la gestión del Departamento de Antioquia y sus subregiones durante el primer semestre de 2018_x000a_(Compentencia: Desarrollo Organizacional)"/>
    <d v="2018-01-01T00:00:00"/>
    <s v="5 MESES"/>
    <s v="Contratación Directa - Contratos Interadministrativos"/>
    <s v="Recursos propios"/>
    <n v="5859315"/>
    <n v="5859315"/>
    <s v="NO"/>
    <s v="N/A"/>
    <s v="Miguel Andres Quintero Calle"/>
    <s v="LNR"/>
    <s v="3839171"/>
    <s v="miguel.quintero@antioquia.gov.co"/>
    <s v="Innovación y Tecnología al Servicio del Desarrollo Territorial Departamental"/>
    <s v="Aplicativos mejorados e implementados para la eficiencia de la gestión territorial"/>
    <s v="Mejoramiento de los aplicativos informáticos para la gestión pública departamental Departamento de Antioquia"/>
    <n v="220102"/>
    <s v="Aplicativos mejorados e implementados para la eficiencia de la gestión territorial"/>
    <s v="Practicante de excelencia"/>
    <s v="-"/>
    <s v="-"/>
    <m/>
    <s v="-"/>
    <s v="-"/>
    <x v="5"/>
    <s v="-"/>
    <s v="Sin iniciar etapa precontractual"/>
    <s v="Practicantes primer semestre de 2018, La Dirección aporta informes de seguimiento a la gestión"/>
    <s v="Maribel Barrientos Uribe,  Secretaría de Gestión Humana - ADO_x000a_"/>
    <s v="Tipo C:  Supervisión"/>
    <s v="Supervisión: N/A"/>
  </r>
  <r>
    <x v="12"/>
    <n v="80111504"/>
    <s v="Designar estudiantes de las universidades publicas y privadas para realización de la práctica académica, con el fin de brindar apoyo a la gestión del Departamento de Antioquia y sus subregiones durante el segundo semestre de 2018_x000a_(Compentencia: Desarrollo Organizacional)"/>
    <d v="2018-07-01T00:00:00"/>
    <s v="5 MESES"/>
    <s v="Contratación Directa - Contratos Interadministrativos"/>
    <s v="Recursos propios"/>
    <n v="5859315"/>
    <n v="5859315"/>
    <s v="NO"/>
    <s v="N/A"/>
    <s v="Miguel Andres Quintero Calle"/>
    <s v="LNR"/>
    <s v="3839171"/>
    <s v="miguel.quintero@antioquia.gov.co"/>
    <s v="Innovación y Tecnología al Servicio del Desarrollo Territorial Departamental"/>
    <s v="Aplicativos mejorados e implementados para la eficiencia de la gestión territorial"/>
    <s v="Mejoramiento de los aplicativos informáticos para la gestión pública departamental Departamento de Antioquia"/>
    <n v="220102"/>
    <s v="Aplicativos mejorados e implementados para la eficiencia de la gestión territorial"/>
    <s v="Practicante de excelencia"/>
    <s v="-"/>
    <s v="-"/>
    <m/>
    <s v="-"/>
    <s v="-"/>
    <x v="5"/>
    <s v="-"/>
    <s v="Sin iniciar etapa precontractual"/>
    <s v="Practicantes primer semestre de 2018, La Dirección aporta informes de seguimiento a la gestión"/>
    <s v="Maribel Barrientos Uribe,  Secretaría de Gestión Humana - ADO_x000a_"/>
    <s v="Tipo C:  Supervisión"/>
    <s v="Supervisión: N/A"/>
  </r>
  <r>
    <x v="12"/>
    <n v="80111614"/>
    <s v="Prestación de servicios de personal de apoyo Temporal -Técnico grado 1_x000a_ (Compentencia: Desarrollo Organizacional)"/>
    <d v="2018-01-01T00:00:00"/>
    <s v="12 MESES "/>
    <s v="Otro Tipo de Contrato"/>
    <s v="Recursos propios"/>
    <n v="58997760"/>
    <n v="56997760"/>
    <s v="NO"/>
    <s v="N/A"/>
    <s v="Miguel Andres Quintero Calle"/>
    <s v="LNR"/>
    <s v="3839171"/>
    <s v="miguel.quintero@antioquia.gov.co"/>
    <s v="Fortalecimiento Institucional para la planeación y la gestión del Desarrollo Territorial"/>
    <s v="Banco de programas y proyectos municpales y departamental fortalecidos"/>
    <s v="Fortalecimiento de los Bancos de Proyectos Municipales y del Departamento de Antioquia"/>
    <n v="220109"/>
    <s v="Bancos de programas y proyectos municipales y departamental, fortalecidos."/>
    <s v="Técnico Temporal -Grado 1"/>
    <s v="-"/>
    <s v="-"/>
    <m/>
    <s v="-"/>
    <s v="-"/>
    <x v="5"/>
    <s v="-"/>
    <s v="Sin iniciar etapa precontractual"/>
    <s v="Los  CDP correspondientes serám tramitadas por la Dirección de Análisis Organizacional."/>
    <s v="Competencia de la Secretaría de Gestión Humana - ADO_x000a_Responsable por la DAP Miguel Andres Quintero Calle"/>
    <s v="Tipo C:  Supervisión"/>
    <s v="Supervisión: N/A"/>
  </r>
  <r>
    <x v="12"/>
    <n v="80111614"/>
    <s v="Viáticos Personal Temporal"/>
    <d v="2018-01-01T00:00:00"/>
    <s v="12 MESES "/>
    <s v="Otro Tipo de Contrato"/>
    <s v="Recursos propios"/>
    <n v="58997760"/>
    <n v="2000000"/>
    <s v="NO"/>
    <s v="N/A"/>
    <s v="Miguel Andres Quintero Calle"/>
    <s v="LNR"/>
    <s v="3839171"/>
    <s v="miguel.quintero@antioquia.gov.co"/>
    <s v="Fortalecimiento Institucional para la planeación y la gestión del Desarrollo Territorial"/>
    <s v="Banco de programas y proyectos municpales y departamental fortalecidos"/>
    <s v="Fortalecimiento de los Bancos de Proyectos Municipales y del Departamento de Antioquia"/>
    <n v="220109"/>
    <s v="Bancos de programas y proyectos municipales y departamental, fortalecidos."/>
    <s v="Técnico Temporal -Grado 1"/>
    <s v="-"/>
    <s v="-"/>
    <m/>
    <s v="-"/>
    <s v="-"/>
    <x v="5"/>
    <s v="-"/>
    <s v="Sin iniciar etapa precontractual"/>
    <s v="Los  CDP correspondientes serám tramitadas por la Dirección de Análisis Organizacional."/>
    <s v="Competencia de la Secretaría de Gestión Humana - ADO_x000a_Responsable por la DAP Miguel Andres Quintero Calle"/>
    <s v="Tipo C:  Supervisión"/>
    <s v="Supervisión: N/A"/>
  </r>
  <r>
    <x v="12"/>
    <n v="80111504"/>
    <s v="Designar estudiantes de las universidades publicas y privadas para realización de la práctica académica, con el fin de brindar apoyo a la gestión del Departamento de Antioquia y sus subregiones durante el primer semestre de 2018_x000a_(Compentencia: Desarrollo Organizacional)"/>
    <d v="2018-02-01T00:00:00"/>
    <s v="5 MESES"/>
    <s v="Contratación Directa - Contratos Interadministrativos"/>
    <s v="Recursos propios"/>
    <n v="11718630"/>
    <n v="11718630"/>
    <s v="NO"/>
    <s v="N/A"/>
    <s v="Miguel Andres Quintero Calle"/>
    <s v="LNR"/>
    <s v="3839171"/>
    <s v="miguel.quintero@antioquia.gov.co"/>
    <s v="Fortalecimiento Institucional para la planeación y la gestión del Desarrollo Territorial"/>
    <s v="Banco de programas y proyectos municpales y departamental fortalecidos"/>
    <s v="Fortalecimiento de los Bancos de Proyectos Municipales y del Departamento de Antioquia"/>
    <n v="220109"/>
    <s v="Bancos de programas y proyectos municipales y departamental, fortalecidos."/>
    <s v="Apoyo practicantes de excelencia"/>
    <s v="-"/>
    <s v="-"/>
    <m/>
    <s v="-"/>
    <s v="-"/>
    <x v="5"/>
    <s v="-"/>
    <s v="Sin iniciar etapa precontractual"/>
    <s v="Practicantes primer semestre de 2018, "/>
    <s v="Competencia de la Secretaría de Gestión Humana - ADO_x000a_MARIBEL BARRIENTOS URIBE, cédula 43.971.236_x000a_Responsable por la DAP Miguel Andres Quintero Calle"/>
    <s v="Tipo C:  Supervisión"/>
    <s v="Supervisión: N/A"/>
  </r>
  <r>
    <x v="12"/>
    <n v="80111504"/>
    <s v="Designar estudiantes de las universidades publicas y privadas para realización de la práctica académica, con el fin de brindar apoyo a la gestión del Departamento de Antioquia y sus subregiones durante el segundo semestre de 2018_x000a_(Compentencia: Desarrollo Organizacional)"/>
    <d v="2018-08-01T00:00:00"/>
    <s v="5 MESES"/>
    <s v="Contratación Directa - Contratos Interadministrativos"/>
    <s v="Recursos propios"/>
    <n v="11718630"/>
    <n v="11718630"/>
    <s v="NO"/>
    <s v="N/A"/>
    <s v="Miguel Andres Quintero Calle"/>
    <s v="LNR"/>
    <s v="3839171"/>
    <s v="miguel.quintero@antioquia.gov.co"/>
    <s v="Fortalecimiento Institucional para la planeación y la gestión del Desarrollo Territorial"/>
    <s v="Banco de programas y proyectos municpales y departamental fortalecidos"/>
    <s v="Fortalecimiento de los Bancos de Proyectos Municipales y del Departamento de Antioquia"/>
    <n v="220109"/>
    <s v="Bancos de programas y proyectos municipales y departamental, fortalecidos."/>
    <s v="Apoyo practicantes de excelencia"/>
    <s v="-"/>
    <s v="-"/>
    <m/>
    <s v="-"/>
    <s v="-"/>
    <x v="5"/>
    <s v="-"/>
    <s v="Sin iniciar etapa precontractual"/>
    <s v="Practicantes segundo semestre de 2018, "/>
    <s v="Competencia de la Secretaría de Gestión Humana - ADO_x000a_MARIBEL BARRIENTOS URIBE, cédula 43.971.236_x000a_Responsable por la DAP Miguel Andres Quintero Calle"/>
    <s v="Tipo C:  Supervisión"/>
    <s v="Supervisión: N/A"/>
  </r>
  <r>
    <x v="12"/>
    <n v="80101504"/>
    <s v="Fortalecimiento a los servidores de la Gobernación de Antioquia y de los municipios del Departamento en formulación de proyectos y MGA a servidores municipales y departamentales, SUIFP entre otros (Talleres, capacitación, acompañamiento a municipios)"/>
    <d v="2018-07-01T00:00:00"/>
    <s v="6 MESES"/>
    <s v="Contratación Directa - Contratos Interadministrativos"/>
    <s v="Recursos propios"/>
    <n v="780000000"/>
    <n v="780000000"/>
    <s v="NO"/>
    <s v="N/A"/>
    <s v="Miguel Andres Quintero Calle"/>
    <s v="LNR"/>
    <s v="3839171"/>
    <s v="miguel.quintero@antioquia.gov.co"/>
    <s v="Fortalecimiento Institucional para la planeación y la gestión del Desarrollo Territorial"/>
    <s v="Banco de programas y proyectos municpales y departamental fortalecidos"/>
    <s v="Fortalecimiento de los Bancos de Proyectos Municipales y del Departamento de Antioquia"/>
    <n v="220109"/>
    <s v="Bancos de programas y proyectos municipales y departamental, fortalecidos."/>
    <s v="Capacitación y asesoría administraciones"/>
    <s v="-"/>
    <s v="-"/>
    <m/>
    <s v="-"/>
    <s v="-"/>
    <x v="5"/>
    <s v="-"/>
    <s v="Sin iniciar etapa precontractual"/>
    <s v="Dirección banco de proyectos"/>
    <s v="Miguel Andres Quintero Calle"/>
    <s v="Tipo C:  Supervisión"/>
    <s v="Tecnica, Administrativa, Financiera, Jurídica, coordinación"/>
  </r>
  <r>
    <x v="12"/>
    <n v="80101504"/>
    <s v="Diseño y ejecución de un diplomado en formulación y seguimiento de proyectos y MGA a servidores departamentales, SUIFP entre otros (Capacitación y asesoría administraciones)"/>
    <d v="2018-05-01T00:00:00"/>
    <s v="6 MESES"/>
    <s v="Concurso de Méritos"/>
    <s v="Recursos propios"/>
    <n v="491257763"/>
    <n v="199501231"/>
    <s v="NO"/>
    <s v="N/A"/>
    <s v="Miguel Andres Quintero Calle"/>
    <s v="LNR"/>
    <s v="3839171"/>
    <s v="miguel.quintero@antioquia.gov.co"/>
    <s v="Fortalecimiento Institucional para la planeación y la gestión del Desarrollo Territorial"/>
    <s v="Banco de programas y proyectos municpales y departamental fortalecidos"/>
    <s v="Fortalecimiento de los Bancos de Proyectos Municipales y del Departamento de Antioquia"/>
    <n v="220109"/>
    <s v="Bancos de programas y proyectos municipales y departamental, fortalecidos."/>
    <s v="Capacitación y asesoría administraciones"/>
    <s v="-"/>
    <s v="-"/>
    <m/>
    <s v="-"/>
    <s v="-"/>
    <x v="5"/>
    <s v="-"/>
    <s v="Sin iniciar etapa precontractual"/>
    <s v="Dirección banco de proyectos"/>
    <s v="Miguel Andres Quintero Calle"/>
    <s v="Tipo C:  Supervisión"/>
    <s v="Tecnica, Administrativa, Financiera, Jurídica, coordinación"/>
  </r>
  <r>
    <x v="12"/>
    <n v="82121504"/>
    <s v="Promoción, creación, elaboración desarrollo y conceptualización de las campañas, estrategias y necesidades comunicacionales de la Gobernación de Antioquia _x000a_(Competencia de la Oficina de Comunicaciones)"/>
    <d v="2018-01-15T00:00:00"/>
    <s v="12 MESES"/>
    <s v="Contratación Directa - Contratos Interadministrativos"/>
    <s v="Recursos propios"/>
    <n v="20000000"/>
    <n v="20000000"/>
    <s v="NO"/>
    <s v="N/A"/>
    <s v="Miguel Andres Quintero Calle"/>
    <s v="LNR"/>
    <s v="3839171"/>
    <s v="miguel.quintero@antioquia.gov.co"/>
    <s v="Fortalecimiento Institucional para la planeación y la gestión del Desarrollo Territorial"/>
    <s v="Banco de programas y proyectos municpales y departamental fortalecidos"/>
    <s v="Fortalecimiento de los Bancos de Proyectos Municipales y del Departamento de Antioquia"/>
    <n v="220109"/>
    <s v="Bancos de programas y proyectos municipales y departamental, fortalecidos."/>
    <s v="Elaboración cartillas y difusión"/>
    <s v="-"/>
    <s v="-"/>
    <m/>
    <s v="-"/>
    <s v="-"/>
    <x v="5"/>
    <s v="-"/>
    <s v="Sin iniciar etapa precontractual"/>
    <m/>
    <s v="Competencia de la Oficina de Comunicaciones_x000a_Responsable por la Dirección Miguel Andres Quintero Calle"/>
    <s v="Tipo C:  Supervisión"/>
    <s v=" La dirección aporta supervisión Administrativa, Financiera, Jurídica, coordinación."/>
  </r>
  <r>
    <x v="12"/>
    <n v="80111604"/>
    <s v="Implementación del plan de acción de la gestión para resultados en la Gobernación de Antioquia"/>
    <d v="2017-10-01T00:00:00"/>
    <s v="6 MESES"/>
    <s v="Concurso de Méritos"/>
    <s v="Recursos propios"/>
    <n v="609340846"/>
    <n v="609340846"/>
    <s v="SI"/>
    <s v="Aprobadas"/>
    <s v="Miguel Andres Quintero Calle"/>
    <s v="LNR"/>
    <s v="3839171"/>
    <s v="miguel.quintero@antioquia.gov.co"/>
    <s v="Fortalecimiento Institucional para la planeación y la gestión del Desarrollo Territorial"/>
    <s v="Modelo de Gestión para resultados diseñado e implementado"/>
    <s v="Implementación del Modelo de Gestión para Resultados en la Gobernación de Antioquia"/>
    <n v="220162"/>
    <s v="Modelo de Gestión para resultados diseñado e implementado"/>
    <s v="Implementación de los pilares de la GpR"/>
    <s v="17-12-7284597"/>
    <n v="19442"/>
    <d v="2017-11-10T00:00:00"/>
    <s v="N/A"/>
    <n v="4600007905"/>
    <x v="1"/>
    <s v="IDEA"/>
    <s v="En ejecución"/>
    <s v="Vigencia futura  6000002433 por $609.340.846 Ordenanza 062 del 8 de noviembre de 2017. "/>
    <s v="Hernando Latorre Forero"/>
    <s v="Tipo C:  Supervisión"/>
    <s v="Tecnica, Administrativa, Financiera, juridica_x000a_"/>
  </r>
  <r>
    <x v="12"/>
    <n v="80111604"/>
    <s v="Implementación del sistema de observación de la gestión pública departamental."/>
    <d v="2018-06-15T00:00:00"/>
    <s v="5 MESES"/>
    <s v="Contratación Directa - Contratos Interadministrativos"/>
    <s v="Recursos propios"/>
    <n v="180000000"/>
    <n v="180000000"/>
    <s v="NO"/>
    <s v="N/A"/>
    <s v="Miguel Andres Quintero Calle"/>
    <s v="LNR"/>
    <s v="3839171"/>
    <s v="miguel.quintero@antioquia.gov.co"/>
    <s v="Fortalecimiento Institucional para la planeación y la gestión del Desarrollo Territorial"/>
    <s v="Modelo de Gestión para resultados diseñado e implementado"/>
    <s v="Implementación del Modelo de Gestión para Resultados en la Gobernación de Antioquia"/>
    <n v="220162"/>
    <s v="Modelo de Gestión para resultados diseñado e implementado"/>
    <s v="Implementación de los pilares de la GpR"/>
    <s v="-"/>
    <s v="-"/>
    <m/>
    <s v="-"/>
    <s v="-"/>
    <x v="5"/>
    <m/>
    <s v="En ejecución"/>
    <m/>
    <s v="Miguel Andres Quintero Calle"/>
    <s v="Tipo C:  Supervisión"/>
    <s v="Tecnica, Administrativa, Financiera, Jurídica, coordinación"/>
  </r>
  <r>
    <x v="12"/>
    <n v="80111604"/>
    <s v="Apoyo técnico a los municipios para la implementación de la política nacional sobre Banco Unico de Programas y Proyectos de Inversión-BUPPI (Implementación BUPPI y fortalecimiento formulación proyectos de regalías departamentales y municipales)"/>
    <d v="2018-06-15T00:00:00"/>
    <s v="5 MESES"/>
    <s v="Contratación Directa - Contratos Interadministrativos"/>
    <s v="Recursos propios"/>
    <n v="200000000"/>
    <n v="200000000"/>
    <s v="NO"/>
    <s v="N/A"/>
    <s v="Miguel Andres Quintero Calle"/>
    <s v="LNR"/>
    <s v="3839171"/>
    <s v="miguel.quintero@antioquia.gov.co"/>
    <s v="Fortalecimiento Institucional para la planeación y la gestión del Desarrollo Territorial"/>
    <s v="Modelo de Gestión para resultados diseñado e implementado"/>
    <s v="Implementación del Modelo de Gestión para Resultados en la Gobernación de Antioquia"/>
    <n v="220162"/>
    <s v="Modelo de Gestión para resultados diseñado e implementado"/>
    <s v="Implementación de los pilares de la GpR"/>
    <s v="-"/>
    <s v="-"/>
    <m/>
    <s v="-"/>
    <s v="-"/>
    <x v="5"/>
    <m/>
    <s v="En ejecución"/>
    <m/>
    <s v="Miguel Andres Quintero Calle"/>
    <s v="Tipo C:  Supervisión"/>
    <s v="Tecnica, Administrativa, Financiera, Jurídica, coordinación"/>
  </r>
  <r>
    <x v="12"/>
    <n v="80111604"/>
    <s v="Implementación del plan de acción de la gestión para resultados en la Gobernación de Antioquia -Pilares de la GpR"/>
    <d v="2018-06-15T00:00:00"/>
    <s v="5 MESES"/>
    <s v="Contratación Directa - Contratos Interadministrativos"/>
    <s v="Recursos propios"/>
    <n v="1302514579"/>
    <n v="874266989"/>
    <s v="NO"/>
    <s v="N/A"/>
    <s v="Miguel Andres Quintero Calle"/>
    <s v="LNR"/>
    <s v="3839171"/>
    <s v="miguel.quintero@antioquia.gov.co"/>
    <s v="Fortalecimiento Institucional para la planeación y la gestión del Desarrollo Territorial"/>
    <s v="Modelo de Gestión para resultados diseñado e implementado"/>
    <s v="Implementación del Modelo de Gestión para Resultados en la Gobernación de Antioquia"/>
    <n v="220162"/>
    <s v="Modelo de Gestión para resultados diseñado e implementado"/>
    <s v="Implementación de los pilares de la GpR"/>
    <s v="-"/>
    <s v="-"/>
    <m/>
    <s v="-"/>
    <s v="-"/>
    <x v="5"/>
    <s v="-"/>
    <s v="En ejecución"/>
    <m/>
    <s v="Miguel Andres Quintero Calle"/>
    <s v="Tipo B2: Supervisión colegiada"/>
    <s v=" La dirección aporta supervisión Administrativa, Financiera, Jurídica, coordinación."/>
  </r>
  <r>
    <x v="12"/>
    <n v="80111604"/>
    <s v="Promoción, creación, elaboración desarrollo y conceptualización de las campañas, estrategias y necesidades comunicacionales de la Gobernación de Antioquia _x000a_(Competencia de la Oficina de Comunicaciones)"/>
    <d v="2018-05-27T00:00:00"/>
    <s v="6 MESES"/>
    <s v="Contratación Directa - Contratos Interadministrativos"/>
    <s v="Recursos propios"/>
    <n v="5000000"/>
    <n v="5000000"/>
    <s v="NO"/>
    <s v="N/A"/>
    <s v="Miguel Andres Quintero Calle"/>
    <s v="LNR"/>
    <s v="3839171"/>
    <s v="miguel.quintero@antioquia.gov.co"/>
    <s v="Fortalecimiento Institucional para la planeación y la gestión del Desarrollo Territorial"/>
    <s v="Banco de programas y proyectos municpales y departamental fortalecidos"/>
    <s v="Fortalecimiento de los Bancos de Proyectos Municipales y del Departamento de Antioquia"/>
    <n v="220109"/>
    <s v="Bancos de programas y proyectos municipales y departamental, fortalecidos."/>
    <s v="Difundir la información relacionada con los proyectos de regalías y el impacto que tiene su ejecución en el mejoramiento de las condiciones de vida de la población del Departamento de Antioquia."/>
    <s v="-"/>
    <s v="-"/>
    <m/>
    <s v="-"/>
    <s v="-"/>
    <x v="5"/>
    <s v="-"/>
    <s v="En ejecución"/>
    <m/>
    <s v="Miguel Andres Quintero Calle"/>
    <s v="Tipo B2: Supervisión colegiada"/>
    <s v=" La dirección aporta supervisión Administrativa, Financiera, Jurídica, coordinación."/>
  </r>
  <r>
    <x v="12"/>
    <n v="80111614"/>
    <s v="Prestación de servicios de personal de apoyo Temporal . (Compentencia: Desarrollo Organizacional)"/>
    <d v="2018-01-01T00:00:00"/>
    <s v="12 MESES"/>
    <s v="Otro Tipo de Contrato"/>
    <s v="Recursos propios"/>
    <n v="268035929"/>
    <n v="268035929"/>
    <s v="NO"/>
    <s v="N/A"/>
    <s v="Alvaro Villada García"/>
    <s v="LNR"/>
    <n v="3839140"/>
    <s v="alvaro.villada@antioquia.gov.co"/>
    <s v="Fortalecimiento Institucional para la planeación y la gestión del Desarrollo Territorial"/>
    <s v="Municipios fortalecidos en aspectos fiscales y financieros"/>
    <s v="Fortalecimiento fiscal y financiero de los 125 municipios de Antioquia"/>
    <n v="220130"/>
    <s v="Municipios fortalecidos en aspectos fiscales y financieros"/>
    <s v="Fortalecimiento fiscal y financiero"/>
    <s v="-"/>
    <s v="-"/>
    <m/>
    <s v="-"/>
    <s v="-"/>
    <x v="5"/>
    <s v="-"/>
    <s v="Sin iniciar etapa precontractual"/>
    <m/>
    <s v="Competencia de la Secretaría de Gestión Humana - ADO_x000a_Responsable por la Dirección Alvaro Villada García"/>
    <s v="Tipo C:  Supervisión"/>
    <s v="Tecnica, Administrativa, Financiera, juridica_x000a_"/>
  </r>
  <r>
    <x v="12"/>
    <n v="80101504"/>
    <s v="Administrar los recursos financieros para generar en el departamento administrativo de planeación el centro de pensamiento de planificación territorial."/>
    <d v="2017-11-07T00:00:00"/>
    <s v="7 MESES Y 15 DIAS"/>
    <s v="Contratación Directa - Contratos Interadministrativos"/>
    <s v="Recursos propios"/>
    <n v="1689100798"/>
    <n v="1041877278"/>
    <s v="SI"/>
    <s v="Aprobadas"/>
    <s v="Alvaro Villada García"/>
    <s v="LNR"/>
    <n v="3839140"/>
    <s v="alvaro.villada@antioquia.gov.co"/>
    <s v="Fortalecimiento Institucional para la planeación y la gestión del Desarrollo Territorial"/>
    <s v="Municipios fortalecidos en aspectos fiscales y financieros"/>
    <s v="Fortalecimiento fiscal y financiero de los 125 municipios de Antioquia"/>
    <n v="220130"/>
    <s v="Municipios fortalecidos en aspectos fiscales y financieros"/>
    <s v="Fortalecimiento fiscal y financiero"/>
    <s v="17-12-7283368"/>
    <n v="19604"/>
    <d v="2017-11-10T00:00:00"/>
    <s v="N/A"/>
    <n v="4600007904"/>
    <x v="1"/>
    <s v="IDEA"/>
    <s v="En ejecución"/>
    <s v="Vigencia Futura 6000002431 por $1.041.877.278  Ordenanza 62 del 8 de noviembre de 2017 "/>
    <s v="Hernando Latorre Forero_x000a_Supervisor"/>
    <s v="Tipo C:  Supervisión"/>
    <s v="Tecnica, Administrativa, Financiera, juridica_x000a_"/>
  </r>
  <r>
    <x v="12"/>
    <n v="80101504"/>
    <s v="Adición &quot;Administrar los recursos financieros para generar en el departamento administrativo de planeación el centro de pensamiento de planificación territorial.&quot;"/>
    <d v="2018-04-01T00:00:00"/>
    <s v="7 MESES Y 15 DIAS"/>
    <s v="Contratación Directa - Contratos Interadministrativos"/>
    <s v="Recursos propios"/>
    <n v="144550399"/>
    <n v="144550399"/>
    <s v="NO"/>
    <s v="N/A"/>
    <s v="Alvaro Villada García"/>
    <s v="LNR"/>
    <n v="3839140"/>
    <s v="alvaro.villada@antioquia.gov.co"/>
    <s v="Fortalecimiento Institucional para la planeación y la gestión del Desarrollo Territorial"/>
    <s v="Municipios fortalecidos en aspectos fiscales y financieros"/>
    <s v="Fortalecimiento fiscal y financiero de los 125 municipios de Antioquia"/>
    <n v="220130"/>
    <s v="Municipios fortalecidos en aspectos fiscales y financieros"/>
    <s v="Fortalecimiento fiscal y financiero"/>
    <s v="-"/>
    <s v="-"/>
    <m/>
    <s v="-"/>
    <s v="-"/>
    <x v="5"/>
    <s v="-"/>
    <s v="Sin iniciar etapa precontractual"/>
    <s v="Ya tiene CDP 3500039564, se encuentra en proceso de Comités de procesos contractuales"/>
    <s v="Hernando Latorre Forero_x000a_Supervisor"/>
    <s v="Tipo C:  Supervisión"/>
    <s v="Tecnica, Administrativa, Financiera, juridica_x000a_"/>
  </r>
  <r>
    <x v="12"/>
    <s v="43232305"/>
    <s v="Promoción, creación, elaboración desarrollo y conceptualización de las campañas, estrategias y necesidades comunicacionales de la Gobernación de Antioquia (Competencia de la Oficina de Comunicaciones)"/>
    <d v="2018-06-01T00:00:00"/>
    <s v="6 MESES"/>
    <s v="Contratación Directa - Contratos Interadministrativos"/>
    <s v="Recursos propios"/>
    <n v="25000000"/>
    <n v="25000000"/>
    <s v="NO"/>
    <s v="N/A"/>
    <s v="Alvaro Villada García"/>
    <s v="LNR"/>
    <n v="3839140"/>
    <s v="alvaro.villada@antioquia.gov.co"/>
    <s v="Fortalecimiento Institucional para la planeación y la gestión del Desarrollo Territorial"/>
    <s v="Municipios fortalecidos en aspectos fiscales y financieros"/>
    <s v="Fortalecimiento fiscal y financiero de los 125 municipios de Antioquia"/>
    <n v="220130"/>
    <s v="Municipios fortalecidos en aspectos fiscales y financieros"/>
    <s v="Fortalecimiento fiscal y financiero"/>
    <s v="-"/>
    <s v="-"/>
    <m/>
    <s v="-"/>
    <s v="-"/>
    <x v="5"/>
    <s v="-"/>
    <s v="Sin iniciar etapa precontractual"/>
    <s v="Ya se pasó el Plan de Comunicaciones en espera de que inicie la etapa de planeación por parte de la Gerencia de Comunicaciones"/>
    <s v="Alvaro Villada García"/>
    <s v="Tipo C:  Supervisión"/>
    <s v="Tecnica, Administrativa, Financiera, juridica_x000a_"/>
  </r>
  <r>
    <x v="12"/>
    <s v="80141902"/>
    <s v="Prestación de servicios de un operador logístico para la organización, administración, ejecución y demás acciones logísticas necesarias para la realización de los eventos programadas por la Gobernación de Antioquia . (Competencia de la Oficina de Comunicaciones)"/>
    <d v="2018-06-01T00:00:00"/>
    <s v="6 MESES"/>
    <s v="Contratación Directa - Contratos Interadministrativos"/>
    <s v="Recursos propios"/>
    <n v="25000000"/>
    <n v="25000000"/>
    <s v="NO"/>
    <s v="N/A"/>
    <s v="Alvaro Villada García"/>
    <s v="LNR"/>
    <n v="3839140"/>
    <s v="alvaro.villada@antioquia.gov.co"/>
    <s v="Fortalecimiento Institucional para la planeación y la gestión del Desarrollo Territorial"/>
    <s v="Municipios fortalecidos en aspectos fiscales y financieros"/>
    <s v="Fortalecimiento fiscal y financiero de los 125 municipios de Antioquia"/>
    <n v="220130"/>
    <s v="Municipios fortalecidos en aspectos fiscales y financieros"/>
    <s v="Fortalecimiento fiscal y financiero"/>
    <s v="-"/>
    <s v="-"/>
    <m/>
    <s v="-"/>
    <s v="-"/>
    <x v="5"/>
    <s v="-"/>
    <s v="Sin iniciar etapa precontractual"/>
    <m/>
    <s v="Alvaro Villada García"/>
    <s v="Tipo C:  Supervisión"/>
    <s v="Tecnica, Administrativa, Financiera, juridica_x000a_"/>
  </r>
  <r>
    <x v="12"/>
    <n v="81112500"/>
    <s v="Renovar el servicio de licencia Makaia para el funcionamiento de la plataforma gestión de recursos Antioquia del Departamento Administrativo de Planeación"/>
    <d v="2018-05-01T00:00:00"/>
    <s v="6 MESES"/>
    <s v="Concurso de Méritos"/>
    <s v="Recursos propios"/>
    <n v="20000000"/>
    <n v="0"/>
    <s v="NO"/>
    <s v="N/A"/>
    <s v="Alvaro Villada García"/>
    <s v="LNR"/>
    <n v="3839140"/>
    <s v="alvaro.villada@antioquia.gov.co"/>
    <s v="Fortalecimiento Institucional para la planeación y la gestión del Desarrollo Territorial"/>
    <s v="Municipios fortalecidos en aspectos fiscales y financieros"/>
    <s v="Fortalecimiento fiscal y financiero de los 125 municipios de Antioquia"/>
    <n v="220130"/>
    <s v="Municipios fortalecidos en aspectos fiscales y financieros"/>
    <s v="Fortalecimiento fiscal y financiero"/>
    <s v="-"/>
    <s v="-"/>
    <m/>
    <s v="-"/>
    <s v="-"/>
    <x v="5"/>
    <s v="-"/>
    <s v="Sin iniciar etapa precontractual"/>
    <m/>
    <s v="Alvaro Villada García"/>
    <s v="Tipo C:  Supervisión"/>
    <s v="Tecnica, Administrativa, Financiera, juridica_x000a_"/>
  </r>
  <r>
    <x v="12"/>
    <n v="80111504"/>
    <s v="Designar estudiantes de las universidades publicas y privadas para realización de la práctica académica, con el fin de brindar apoyo a la gestión del Departamento de Antioquia y sus subregiones durante el primer semestre de 2018_x000a_(Compentencia: Desarrollo Organizacional)"/>
    <d v="2018-02-05T00:00:00"/>
    <s v="5 MESES"/>
    <s v="Contratación Directa - Contratos Interadministrativos"/>
    <s v="Recursos propios"/>
    <n v="11718630"/>
    <n v="11718630"/>
    <s v="NO"/>
    <s v="N/A"/>
    <s v="Alvaro Villada García"/>
    <s v="LNR"/>
    <n v="3839140"/>
    <s v="alvaro.villada@antioquia.gov.co"/>
    <s v="Fortalecimiento Institucional para la planeación y la gestión del Desarrollo Territorial"/>
    <s v="Municipios fortalecidos en aspectos fiscales y financieros"/>
    <s v="Fortalecimiento fiscal y financiero de los 125 municipios de Antioquia"/>
    <n v="220130"/>
    <s v="Municipios fortalecidos en aspectos fiscales y financieros"/>
    <s v="Fortalecimiento fiscal y financiero"/>
    <s v="-"/>
    <s v="-"/>
    <m/>
    <s v="-"/>
    <s v="-"/>
    <x v="5"/>
    <s v="-"/>
    <s v="Sin iniciar etapa precontractual"/>
    <m/>
    <s v="Competencia de la Secretaría de Gestión Humana - ADO_x000a_Responsable por la Dirección Alvaro Villada García"/>
    <s v="Tipo C:  Supervisión"/>
    <s v="Supervisión: N/A"/>
  </r>
  <r>
    <x v="12"/>
    <n v="80111504"/>
    <s v="Designar estudiantes de las universidades publicas y privadas para realización de la práctica académica, con el fin de brindar apoyo a la gestión del Departamento de Antioquia y sus subregiones durante el segundo semestre de 2018_x000a_(Compentencia: Desarrollo Organizacional)"/>
    <d v="2018-07-01T00:00:00"/>
    <s v="5 MESES"/>
    <s v="Contratación Directa - Contratos Interadministrativos"/>
    <s v="Recursos propios"/>
    <n v="11718630"/>
    <n v="11718630"/>
    <s v="NO"/>
    <s v="N/A"/>
    <s v="Alvaro Villada García"/>
    <s v="LNR"/>
    <n v="3839140"/>
    <s v="alvaro.villada@antioquia.gov.co"/>
    <s v="Fortalecimiento Institucional para la planeación y la gestión del Desarrollo Territorial"/>
    <s v="Municipios fortalecidos en aspectos fiscales y financieros"/>
    <s v="Fortalecimiento fiscal y financiero de los 125 municipios de Antioquia"/>
    <n v="220130"/>
    <s v="Municipios fortalecidos en aspectos fiscales y financieros"/>
    <s v="Fortalecimiento fiscal y financiero"/>
    <s v="-"/>
    <s v="-"/>
    <m/>
    <s v="-"/>
    <s v="-"/>
    <x v="5"/>
    <s v="-"/>
    <s v="Sin iniciar etapa precontractual"/>
    <m/>
    <s v="Competencia de la Secretaría de Gestión Humana - ADO_x000a_Responsable por la Dirección Alvaro Villada García"/>
    <s v="Tipo C:  Supervisión"/>
    <s v="Supervisión: N/A"/>
  </r>
  <r>
    <x v="12"/>
    <n v="20102301"/>
    <s v="Prestación de servicio de transporte terrestre automotor para apoyar la gestión de las dependencias del Departamento Administrativo de Planeación (Subsecretaria Logistica)"/>
    <d v="2018-01-02T00:00:00"/>
    <s v="11 MESES"/>
    <s v="Selección Abreviada - Subasta Inversa"/>
    <s v="Recursos propios"/>
    <n v="84000000"/>
    <n v="84000000"/>
    <s v="NO"/>
    <s v="N/A"/>
    <s v="Alvaro Villada García"/>
    <s v="LNR"/>
    <n v="3839140"/>
    <s v="alvaro.villada@antioquia.gov.co"/>
    <s v="Gestión de la información temática territorial como base fundamental para la planeación y el desarrollo"/>
    <s v="Creación del Observatorio Económico, Fiscal y Financiero de los municipios de Antioquia"/>
    <s v="Construcción del Observatorio Fiscal y financiero del Departamento de Antioquia"/>
    <s v="220147"/>
    <s v="Creación del Observatorio Económico, Fiscal y Financiero de los municipios de Antioquia"/>
    <s v="Diseño, implementación, puesta en marcha,operación y evaluación del observatorio económico, fiscal y financiero de Antioquia."/>
    <s v="-"/>
    <s v="-"/>
    <m/>
    <s v="-"/>
    <s v="-"/>
    <x v="5"/>
    <s v="-"/>
    <s v="Sin iniciar etapa precontractual"/>
    <m/>
    <s v="Competencia de la Subsecretaría Logística de la Secretaría General_x000a_Responsable por la Dirección Alvaro Villada García"/>
    <s v="Tipo C:  Supervisión"/>
    <s v="Supervisión: N/A"/>
  </r>
  <r>
    <x v="12"/>
    <n v="80101504"/>
    <s v="Apoyar la gestión del Departamento Administrativo de Planeación para el acompañamiento a los municipios en la gestión del desarrollo territorial, mediante la actualización y formulación de perfiles susceptibles de cooperación nacional e internacional y agenda de negocios"/>
    <d v="2018-02-02T00:00:00"/>
    <s v="6 MESES"/>
    <s v="Contratación Directa - Contratos Interadministrativos"/>
    <s v="Recursos propios"/>
    <n v="550000000"/>
    <n v="550000000"/>
    <s v="NO"/>
    <s v="N/A"/>
    <s v="Alvaro Villada García"/>
    <s v="LNR"/>
    <n v="3839140"/>
    <s v="alvaro.villada@antioquia.gov.co"/>
    <s v="Gestión de la información temática territorial como base fundamental para la planeación y el desarrollo"/>
    <s v="Creación del Observatorio Económico, Fiscal y Financiero de los municipios de Antioquia"/>
    <s v="Construcción del Observatorio Fiscal y financiero del Departamento de Antioquia"/>
    <s v="220147"/>
    <s v="Municipios fortalecidos en aspectos fiscales y financieros"/>
    <s v="Fortalecimiento fiscal y financiero"/>
    <s v="-"/>
    <s v="-"/>
    <m/>
    <s v="-"/>
    <s v="-"/>
    <x v="5"/>
    <s v="-"/>
    <s v="Sin iniciar etapa precontractual"/>
    <m/>
    <s v="Alvaro Villada García"/>
    <s v="Tipo C:  Supervisión"/>
    <s v="Tecnica, Administrativa, Financiera, juridica_x000a_"/>
  </r>
  <r>
    <x v="12"/>
    <n v="80111614"/>
    <s v="Prestación de servicios de personal de apoyo Temporal _x000a_(Compentencia: Desarrollo Organizacional)"/>
    <d v="2018-01-13T00:00:00"/>
    <s v="12 MESES"/>
    <s v="Otro Tipo de Contrato"/>
    <s v="Recursos propios"/>
    <n v="98218796"/>
    <n v="98218796"/>
    <s v="NO"/>
    <s v="N/A"/>
    <s v="Sebastián Muñoz Zuluaga"/>
    <s v="LNR"/>
    <s v="3839125"/>
    <s v="sebastian.munoz@antioquia.gov.co"/>
    <s v="Articulación intersectorial para el desarrollo integral del departamento"/>
    <s v="Espacios de Planeacion y concertacion de planeacion"/>
    <s v="Fortalecimiento de la articulacion intersectorial para el desarrollo integral"/>
    <n v="220146"/>
    <s v="Espacios de Planeacion y concertacion de planeacion"/>
    <s v="Profesionales Temporales"/>
    <s v="-"/>
    <s v="-"/>
    <m/>
    <s v="-"/>
    <s v="-"/>
    <x v="5"/>
    <s v="-"/>
    <s v="Sin iniciar etapa precontractual"/>
    <s v="No aplica gestión contractual, por hacer parte de la planta de cargosd temporales de la Institución."/>
    <s v="Competencia de la Secretaría de Gestión Humana - ADO_x000a_Responsable por la Dirección Sebastián Muñoz Zuluaga"/>
    <s v="Tipo C:  Supervisión"/>
    <s v="Supervisión: N/A"/>
  </r>
  <r>
    <x v="12"/>
    <n v="80111614"/>
    <s v="Prestación de servicios de personal de apoyo Temporal _x000a_(Compentencia: Desarrollo Organizacional)"/>
    <d v="2018-01-13T00:00:00"/>
    <s v="12 MESES"/>
    <s v="Otro Tipo de Contrato"/>
    <s v="Recursos propios"/>
    <n v="98218796"/>
    <n v="98218796"/>
    <s v="NO"/>
    <s v="N/A"/>
    <s v="Sebastián Muñoz Zuluaga"/>
    <s v="LNR"/>
    <s v="3839125"/>
    <s v="sebastian.munoz@antioquia.gov.co"/>
    <s v="Articulación intersectorial para el desarrollo integral del departamento"/>
    <s v="Espacios de Planeacion y concertacion de planeacion"/>
    <s v="Fortalecimiento de la articulacion intersectorial para el desarrollo integral"/>
    <n v="220148"/>
    <s v="Espacios de Planeacion y concertacion de planeacion"/>
    <s v="Profesionales Temporales"/>
    <s v="-"/>
    <s v="-"/>
    <m/>
    <s v="-"/>
    <s v="-"/>
    <x v="5"/>
    <s v="-"/>
    <s v="Sin iniciar etapa precontractual"/>
    <s v="No aplica gestión contractual, por hacer parte de la planta de cargosd temporales de la Institución."/>
    <s v="Competencia de la Secretaría de Gestión Humana - ADO_x000a_Responsable por la Dirección Sebastián Muñoz Zuluaga"/>
    <s v="Tipo C:  Supervisión"/>
    <s v="Supervisión: N/A"/>
  </r>
  <r>
    <x v="12"/>
    <n v="80111504"/>
    <s v="Designar estudiantes de las universidades publicas y privadas para realización de la práctica académica, con el fin de brindar apoyo a la gestión del Departamento de Antioquia y sus subregiones durante el primer semestre de 2018_x000a_(Compentencia: Desarrollo Organizacional)"/>
    <d v="2018-01-01T00:00:00"/>
    <s v="6 MESES"/>
    <s v="Contratación Directa - Contratos Interadministrativos"/>
    <s v="Recursos propios"/>
    <n v="17577945"/>
    <n v="17577945"/>
    <s v="NO"/>
    <s v="N/A"/>
    <s v="Sebastián Muñoz Zuluaga"/>
    <s v="LNR"/>
    <s v="3839125"/>
    <s v="sebastian.munoz@antioquia.gov.co"/>
    <s v="Articulación intersectorial para el desarrollo integral del departamento"/>
    <s v="Entidades territoriales apoyadas para la revisión y ajuste de los POT"/>
    <s v="apoyo a entidades territoriales para la revision y ajuste de sus POT"/>
    <s v="220146"/>
    <s v="Entidades territoriales  apoyadas para la revision y ajuste de los POT"/>
    <s v="Revision y ajustes de los POT"/>
    <s v="-"/>
    <s v="-"/>
    <m/>
    <s v="-"/>
    <s v="-"/>
    <x v="5"/>
    <s v="-"/>
    <s v="Sin iniciar etapa precontractual"/>
    <s v="3 Practicantes de Excelencia primer semestre 2018. Supervisión: N/A_x000a_La Dirección aporta informes de seguimiento a la gestión"/>
    <s v="Competencia de la Secretaría de Gestión Humana - ADO_x000a_Responsable por la Dirección Sebastián Muñoz Zuluaga"/>
    <s v="Tipo C:  Supervisión"/>
    <s v="Supervisión: N/A"/>
  </r>
  <r>
    <x v="12"/>
    <n v="80111504"/>
    <s v="Designar estudiantes de las universidades publicas y privadas para realización de la práctica académica, con el fin de brindar apoyo a la gestión del Departamento de Antioquia y sus subregiones durante el segundo semestre de 2018_x000a_(Compentencia: Desarrollo Organizacional)"/>
    <d v="2018-07-01T00:00:00"/>
    <s v="6 MESES"/>
    <s v="Contratación Directa - Contratos Interadministrativos"/>
    <s v="Recursos propios"/>
    <n v="17577945"/>
    <n v="17577945"/>
    <s v="NO"/>
    <s v="N/A"/>
    <s v="Sebastián Muñoz Zuluaga"/>
    <s v="LNR"/>
    <s v="3839125"/>
    <s v="sebastian.munoz@antioquia.gov.co"/>
    <s v="Articulación intersectorial para el desarrollo integral del departamento"/>
    <s v="Entidades territoriales apoyadas para la revisión y ajuste de los POT"/>
    <s v="apoyo a entidades territoriales para la revision y ajuste de sus POT"/>
    <s v="220146"/>
    <s v="Entidades territoriales  apoyadas para la revision y ajuste de los POT"/>
    <s v="Revision y ajustes de los POT"/>
    <s v="-"/>
    <s v="-"/>
    <m/>
    <s v="-"/>
    <s v="-"/>
    <x v="5"/>
    <s v="-"/>
    <s v="Sin iniciar etapa precontractual"/>
    <s v="3 Practicantes de Excelencia primer semestre 2018. Supervisión: N/A_x000a_La Dirección aporta informes de seguimiento a la gestión"/>
    <s v="Competencia de la Secretaría de Gestión Humana - ADO_x000a_Responsable por la Dirección Sebastián Muñoz Zuluaga"/>
    <s v="Tipo C:  Supervisión"/>
    <s v="Supervisión: N/A"/>
  </r>
  <r>
    <x v="12"/>
    <n v="80141607"/>
    <s v="Prestación de servicios de un operador logístico para la organización, administración, ejecución y demás acciones logísticas necesarias para la realización de los eventos programadas por la Gobernación de Antioquia  _x000a_(Competencia de la Oficina de Comunicaciones)"/>
    <d v="2017-02-09T00:00:00"/>
    <s v="16 MESES"/>
    <s v="Contratación Directa - Prestación de Servicios y de Apoyo a la Gestión Persona Jurídica"/>
    <s v="Recursos propios"/>
    <n v="60000000"/>
    <n v="60000000"/>
    <s v="SI"/>
    <s v="Aprobadas"/>
    <s v="Sebastián Muñoz Zuluaga"/>
    <s v="LNR"/>
    <s v="3839125"/>
    <s v="sebastian.munoz@antioquia.gov.co"/>
    <s v="Articulación intersectorial para el desarrollo integral del departamento"/>
    <s v="Espacios de Planeacion y concertacion de planeacion"/>
    <s v="Fortalecimiento de la articulacion intersectorial para el desarrollo integral"/>
    <n v="220148"/>
    <s v="Espacios de Planeacion y concertacion de planeacion"/>
    <s v="Material, suministro, apoyo logistico"/>
    <s v="17-12-6119887"/>
    <n v="16248"/>
    <d v="2017-02-01T00:00:00"/>
    <s v="N/A"/>
    <n v="4600006201"/>
    <x v="1"/>
    <s v="PLAZA MAYOR CONVENCIONES Y EXPOSICIONES S.A"/>
    <s v="En ejecución"/>
    <s v="Vigencia Futura 6000002349 por $60.000.000  Ordenanza 17 del 4 de agosto de 2017 "/>
    <s v="Competencia de la Oficina de Comunicaciones_x000a_Responsable por la Dirección Diana Marcela Lopera Galeano"/>
    <s v="Tipo C:  Supervisión"/>
    <s v="N/A"/>
  </r>
  <r>
    <x v="12"/>
    <n v="93142101"/>
    <s v="&quot;Formular el plan de ordenamiento departamental -POD- a partir del ajuste, complementación, actualización y validación de las propuestas  existentes, que permitan articular el ordenamiento territorial entre los niveles municipal y departamental, y así alcanzar una adecuada ocupación y uso del territorio antioqueño&quot;"/>
    <d v="2017-10-01T00:00:00"/>
    <s v="12 MESES"/>
    <s v="Contratación Directa - Contratos Interadministrativos"/>
    <s v="Recursos propios"/>
    <n v="1004749972"/>
    <n v="302000000"/>
    <s v="SI"/>
    <s v="Aprobadas"/>
    <s v="Sebastián Muñoz Zuluaga"/>
    <s v="LNR"/>
    <s v="3839125"/>
    <s v="sebastian.munoz@antioquia.gov.co"/>
    <s v="Articulación intersectorial para el desarrollo integral del departamento"/>
    <s v="Plan de Ordenamiento Departamental Formulado"/>
    <s v="Formulación del Plan de Ordenamiento Departamental "/>
    <n v="220163"/>
    <s v="Plan de Ordenamiento Departamental Formulado"/>
    <s v="Contratación profesionales - desarrollo"/>
    <n v="7398"/>
    <n v="17771"/>
    <d v="2017-09-05T00:00:00"/>
    <n v="2017010324161"/>
    <s v="4600007398 "/>
    <x v="1"/>
    <s v="UNIVERSIDAD NACIONAL DE COLOMBIA"/>
    <s v="En ejecución"/>
    <s v="Vigencia Futura 6000002131 por $302.000.000  Ordenanza 11 del 18 de julio de 2017 "/>
    <s v="Sebastián Muñoz Zuluaga, Director de Planeación Estratégica Integral"/>
    <s v="Tipo C:  Supervisión"/>
    <s v="Técnica, Administrativa, Financiera, Jurídica, coordinación"/>
  </r>
  <r>
    <x v="12"/>
    <n v="81112200"/>
    <s v="Soporte Licencias ArcGis - Dirección  PEI _x000a_(Competencia Dirección de informática)"/>
    <d v="2018-06-01T00:00:00"/>
    <s v="5 MESES"/>
    <s v="Contratación Directa - No pluralidad de oferentes"/>
    <s v="Recursos propios"/>
    <n v="50000000"/>
    <n v="50000000"/>
    <s v="NO"/>
    <s v="N/A"/>
    <s v="Sebastián Muñoz Zuluaga"/>
    <s v="LNR"/>
    <s v="3839125"/>
    <s v="sebastian.munoz@antioquia.gov.co"/>
    <s v="Articulación intersectorial para el desarrollo integral del departamento"/>
    <s v="Entidades territoriales apoyadas para la revisión y ajuste de los POT"/>
    <s v="apoyo a entidades territoriales para la revision y ajuste de sus POT"/>
    <s v="220146"/>
    <s v="Entidades territoriales  apoyadas para la revision y ajuste de los POT"/>
    <s v="Revision y ajustes de los POT"/>
    <s v="-"/>
    <s v="-"/>
    <m/>
    <s v="-"/>
    <s v="-"/>
    <x v="5"/>
    <s v="-"/>
    <s v="Sin iniciar etapa precontractual"/>
    <s v="Trámite a requerimiento de la dependencia _x000a_(2 licencias)."/>
    <s v="Competencia de la Secretaria de Gestión Humana (dirección de informatica)_x000a_Responsable por la Dirección Sebastián Muñoz Zuluaga"/>
    <s v="Tipo C:  Supervisión"/>
    <s v="La Dirección  aporta supervisión Administrativa, Financiera, Jurídica, coordinación."/>
  </r>
  <r>
    <x v="12"/>
    <n v="80111614"/>
    <s v="Apoyar los procesos de planificación Entidades de Oriente (Cornare)"/>
    <d v="2018-06-01T00:00:00"/>
    <s v="6 MESES"/>
    <s v="Otro Tipo de Contrato"/>
    <s v="Recursos propios"/>
    <n v="139245516"/>
    <n v="166625314"/>
    <s v="NO"/>
    <s v="N/A"/>
    <s v="Sebastián Muñoz Zuluaga"/>
    <s v="LNR"/>
    <s v="3839125"/>
    <s v="sebastian.munoz@antioquia.gov.co"/>
    <s v="Apoyo a entidades territoriales para la revisión y ajuste de sus POT en el Departamento de Antioquia."/>
    <s v="Entidades territoriales apoyadas para la revisión y ajuste de los POT"/>
    <s v="apoyo a entidades territoriales para la revision y ajuste de sus POT"/>
    <s v="220146"/>
    <s v="Entidades territoriales  apoyadas para la revision y ajuste de los POT"/>
    <s v="Revision y ajustes de los POT"/>
    <s v="-"/>
    <s v="-"/>
    <m/>
    <s v="-"/>
    <s v="-"/>
    <x v="5"/>
    <s v="-"/>
    <s v="Sin iniciar etapa precontractual"/>
    <s v="Tramite a requerimiento de la dependencia."/>
    <s v="Sebastián Muñoz Zuluaga"/>
    <s v="Tipo C:  Supervisión"/>
    <s v="Técnica, Administrativa, Financiera, Jurídica, coordinación"/>
  </r>
  <r>
    <x v="12"/>
    <n v="80111614"/>
    <s v="Apoyar los procesos de planificación Entidades de Urabá (Augura)"/>
    <d v="2018-06-01T00:00:00"/>
    <s v="6 MESES"/>
    <s v="Otro Tipo de Contrato"/>
    <s v="Recursos propios"/>
    <n v="200000000"/>
    <n v="180000000"/>
    <s v="NO"/>
    <s v="N/A"/>
    <s v="Sebastián Muñoz Zuluaga"/>
    <s v="LNR"/>
    <s v="3839125"/>
    <s v="sebastian.munoz@antioquia.gov.co"/>
    <s v="Apoyo a entidades territoriales para la revisión y ajuste de sus POT en el Departamento de Antioquia."/>
    <s v="Entidades territoriales apoyadas para la revisión y ajuste de los POT"/>
    <s v="apoyo a entidades territoriales para la revision y ajuste de sus POT"/>
    <s v="220146"/>
    <s v="Entidades territoriales  apoyadas para la revision y ajuste de los POT"/>
    <s v="Revision y ajustes de los POT"/>
    <s v="-"/>
    <s v="-"/>
    <m/>
    <s v="-"/>
    <s v="-"/>
    <x v="5"/>
    <s v="-"/>
    <s v="Sin iniciar etapa precontractual"/>
    <s v="Tramite a requerimiento de la dependencia."/>
    <s v="Sebastián Muñoz Zuluaga"/>
    <s v="Tipo C:  Supervisión"/>
    <s v="Técnica, Administrativa, Financiera, Jurídica, coordinación"/>
  </r>
  <r>
    <x v="12"/>
    <n v="80111614"/>
    <s v="Apoyar los procesos de planificación Entidades"/>
    <d v="2018-06-01T00:00:00"/>
    <s v="6 MESES"/>
    <s v="Otro Tipo de Contrato"/>
    <s v="Recursos propios"/>
    <n v="200000000"/>
    <n v="200000000"/>
    <s v="NO"/>
    <s v="N/A"/>
    <s v="Sebastián Muñoz Zuluaga"/>
    <s v="LNR"/>
    <s v="3839125"/>
    <s v="sebastian.munoz@antioquia.gov.co"/>
    <s v="Apoyo a entidades territoriales para la revisión y ajuste de sus POT en el Departamento de Antioquia."/>
    <s v="Entidades territoriales apoyadas para la revisión y ajuste de los POT"/>
    <s v="apoyo a entidades territoriales para la revision y ajuste de sus POT"/>
    <s v="220146"/>
    <s v="Entidades territoriales  apoyadas para la revision y ajuste de los POT"/>
    <s v="Revision y ajustes de los POT"/>
    <s v="-"/>
    <s v="-"/>
    <m/>
    <s v="-"/>
    <s v="-"/>
    <x v="5"/>
    <s v="-"/>
    <s v="Sin iniciar etapa precontractual"/>
    <s v="Tramite a requerimiento de la dependencia."/>
    <s v="Sebastián Muñoz Zuluaga"/>
    <s v="Tipo C:  Supervisión"/>
    <s v="Técnica, Administrativa, Financiera, Jurídica, coordinación"/>
  </r>
  <r>
    <x v="12"/>
    <n v="80141607"/>
    <s v="Apoyo al fortalecimiento de los procesos de planificacion y gestion del desarrollo territorial y acompañamiento técnico en la articulación intersectorial de los Entes CTPTerritoriales del Departamento de Antioquia"/>
    <d v="2018-06-01T00:00:00"/>
    <s v="6 MESES"/>
    <s v="Contratación Directa - No pluralidad de oferentes"/>
    <s v="Recursos propios"/>
    <n v="50000000"/>
    <n v="40000000"/>
    <s v="NO"/>
    <s v="N/A"/>
    <s v="Sebastián Muñoz Zuluaga"/>
    <s v="LNR"/>
    <s v="3839125"/>
    <s v="sebastian.munoz@antioquia.gov.co"/>
    <s v="Articulación intersectorial para el desarrollo integral del departamento"/>
    <s v="Dialogos Subregionales de Planeacion para el Desarrollo"/>
    <s v="Fortalecimiento de la articulacion intersectorial para el desarrollo integral"/>
    <n v="220148"/>
    <s v="Dialogos Subregionales de Planeacion para el Desarrollo"/>
    <s v="Administración gastos generales"/>
    <s v="-"/>
    <s v="-"/>
    <m/>
    <s v="-"/>
    <s v="-"/>
    <x v="5"/>
    <s v="-"/>
    <s v="Sin iniciar etapa precontractual"/>
    <s v="Tramite a requerimiento de la dependencia."/>
    <s v="Sebastián Muñoz Zuluaga"/>
    <s v="Tipo C:  Supervisión"/>
    <s v="Técnica, Administrativa, Financiera, Jurídica, coordinación"/>
  </r>
  <r>
    <x v="12"/>
    <s v="43232305"/>
    <s v="Promoción, creación, elaboración desarrollo y conceptualización de las campañas, estrategias y necesidades comunicacionales de la Gobernación de Antioquia, Central de Medios _x000a_(Competencia de la Oficina de Comunicaciones)"/>
    <d v="2018-04-01T00:00:00"/>
    <s v="16 MESES"/>
    <s v="Contratación Directa - Contratos Interadministrativos"/>
    <s v="Recursos propios"/>
    <n v="70000000"/>
    <n v="70000000"/>
    <s v="NO"/>
    <s v="Aprobadas"/>
    <s v="Sebastián Muñoz Zuluaga"/>
    <s v="LNR"/>
    <s v="3835136-8389181"/>
    <s v="sebastian.munoz@antioquia.gov.co"/>
    <s v="Gestión de la información temática territorial como base fundamental para la planeación y el desarrollo"/>
    <s v="Índice de Gestión para Resultados_x000a_en el Desarrollo (IGpRD)"/>
    <s v="Fortalecimiento de la articulacion intersectorial para el desarrollo integral"/>
    <n v="220148"/>
    <s v="Dialogos Subregionales de Planeacion para el Desarrollo"/>
    <s v="Publicación de contenidos en medios impresos y digitales:_x000a_* Actualización Sistema Departamental de Planificación._x000a_* Evaluación Antioquia 2020._x000a_* Centro de Pensamiento y Planificación."/>
    <s v="-"/>
    <s v="-"/>
    <m/>
    <s v="-"/>
    <s v="-"/>
    <x v="5"/>
    <s v="-"/>
    <s v="Sin iniciar etapa precontractual"/>
    <s v="Ya se pasó el Plan de Comunicaciones en espera de que inicie la etapa de planeación por parte de la Gerencia de Comunicaciones"/>
    <s v="Competencia de la Oficina de Comunicaciones_x000a_Responsable por la Dirección: Director Sistemas de Indicadores"/>
    <s v="Tipo C:  Supervisión"/>
    <s v=" La dirección aporta supervisión Administrativa, Financiera, Jurídica, coordinación. "/>
  </r>
  <r>
    <x v="12"/>
    <s v="80141902"/>
    <s v="Prestación de servicios de un operador logístico para la organización, administración, ejecución y demás acciones logísticas necesarias para la realización de los eventos programadas por la Gobernación de Antioquia  _x000a_(Competencia de la Oficina de Comunicaciones)"/>
    <d v="2018-06-01T00:00:00"/>
    <s v="16 MESES"/>
    <s v="Contratación Directa - Prestación de Servicios y de Apoyo a la Gestión Persona Jurídica"/>
    <s v="Recursos propios"/>
    <n v="10000000"/>
    <n v="10000000"/>
    <s v="SI"/>
    <s v="Aprobadas"/>
    <s v="Sebastián Muñoz Zuluaga"/>
    <s v="LNR"/>
    <s v="3835136-8389181"/>
    <s v="sebastian.munoz@antioquia.gov.co"/>
    <s v="Gestión de la información temática territorial como base fundamental para la planeación y el desarrollo"/>
    <s v="Índice de Gestión para Resultados_x000a_en el Desarrollo (IGpRD)"/>
    <s v="Fortalecimiento de la articulacion intersectorial para el desarrollo integral"/>
    <n v="220148"/>
    <s v="Dialogos Subregionales de Planeacion para el Desarrollo"/>
    <s v="Realización de eventos de carácter institucional, para socializar y capacitar a funcionarios de las entidades territoriales municipales en temas de planificación y ordenamiento territorial."/>
    <s v="-"/>
    <s v="-"/>
    <m/>
    <s v="-"/>
    <s v="-"/>
    <x v="5"/>
    <s v="-"/>
    <s v="Sin iniciar etapa precontractual"/>
    <m/>
    <s v="Competencia de la Oficina de Comunicaciones_x000a_Responsable por la Dirección: Director Sistemas de Indicadores"/>
    <s v="Tipo C:  Supervisión"/>
    <s v=" La dirección aporta supervisión Administrativa, Financiera, Jurídica, coordinación. "/>
  </r>
  <r>
    <x v="12"/>
    <n v="80101504"/>
    <s v="Adición &quot;Administrar los recursos financieros para generar en el departamento administrativo de planeación el centro de pensamiento de planificación territorial.&quot;"/>
    <d v="2018-04-01T00:00:00"/>
    <s v="7 MESES Y 15 DIAS"/>
    <s v="Contratación Directa - Contratos Interadministrativos"/>
    <s v="Recursos propios"/>
    <n v="700000000"/>
    <n v="700000000"/>
    <s v="NO"/>
    <s v="N/A"/>
    <s v="Sebastián Muñoz Zuluaga"/>
    <s v="LNR"/>
    <s v="3835136-8389181"/>
    <s v="sebastian.munoz@antioquia.gov.co"/>
    <s v="Fortalecimiento Institucional para la planeación y la gestión del Desarrollo Territorial"/>
    <s v="Municipios fortalecidos en aspectos fiscales y financieros"/>
    <s v="Fortalecimiento fiscal y financiero de los 125 municipios de Antioquia"/>
    <n v="220148"/>
    <s v="Municipios fortalecidos en aspectos fiscales y financieros"/>
    <s v="Fortalecimiento fiscal y financiero"/>
    <s v="-"/>
    <s v="-"/>
    <m/>
    <s v="-"/>
    <s v="-"/>
    <x v="5"/>
    <s v="IDEA"/>
    <s v="Sin iniciar etapa precontractual"/>
    <s v="Ya tiene CDP 3500039564, se encuentra en proceso de Comités de procesos contractuales"/>
    <s v="Hernando Latorre Forero_x000a_Supervisor"/>
    <s v="Tipo C:  Supervisión"/>
    <s v="Tecnica, Administrativa, Financiera, juridica_x000a_"/>
  </r>
  <r>
    <x v="12"/>
    <n v="80111504"/>
    <s v="Designar estudiantes de las universidades publicas y privadas para realización de la práctica académica, con el fin de brindar apoyo a la gestión del Departamento de Antioquia y sus subregiones durante el primer semestre de 2018_x000a_(Compentencia: Desarrollo Organizacional)"/>
    <d v="2018-02-01T00:00:00"/>
    <s v="5 MESES"/>
    <s v="Contratación Directa - Contratos Interadministrativos"/>
    <s v="Recursos propios"/>
    <n v="11718630"/>
    <n v="11718630"/>
    <s v="NO"/>
    <s v="N/A"/>
    <s v="Francisco Javier Benjumea"/>
    <s v="LNR"/>
    <s v="3839398-8389181"/>
    <s v="franciscojavier.benjumea@antioquia.gov.co_x000a_"/>
    <s v="Gestión de la información temática territorial como base fundamental para la planeación y el desarrollo"/>
    <s v="Índice de Gestión para Resultados_x000a_en el Desarrollo (IGpRD)"/>
    <s v="Conformación del Sistema de Información Territorial en el Departamento de Antioquia"/>
    <n v="220149"/>
    <s v="Consolidación del Sistema de Información Territorial en el Departamento de Antioquia"/>
    <s v="Actualización Sistema de informacion territorial"/>
    <s v="-"/>
    <s v="-"/>
    <m/>
    <s v="-"/>
    <s v="-"/>
    <x v="5"/>
    <s v="-"/>
    <s v="Sin iniciar etapa precontractual"/>
    <s v="Programa gestionado por la Secretaría de Gestión Humana"/>
    <s v="Competencia de la Secretaría de Gestión Humana - ADO_x000a_Responsable por la Dirección Hernando Latorre Forero"/>
    <s v="Tipo C:  Supervisión"/>
    <s v="Supervisión: N/A"/>
  </r>
  <r>
    <x v="12"/>
    <n v="80111504"/>
    <s v="Designar estudiantes de las universidades publicas y privadas para realización de la práctica académica, con el fin de brindar apoyo a la gestión del Departamento de Antioquia y sus subregiones durante el segundo semestre de 2018_x000a_(Compentencia: Desarrollo Organizacional)"/>
    <d v="2018-08-01T00:00:00"/>
    <s v="5 MESES"/>
    <s v="Contratación Directa - Contratos Interadministrativos"/>
    <s v="Recursos propios"/>
    <n v="11718630"/>
    <n v="17577945"/>
    <s v="NO"/>
    <s v="N/A"/>
    <s v="Francisco Javier Benjumea"/>
    <s v="LNR"/>
    <s v="3839398-8389181"/>
    <s v="franciscojavier.benjumea@antioquia.gov.co_x000a_"/>
    <s v="Gestión de la información temática territorial como base fundamental para la planeación y el desarrollo"/>
    <s v="Índice de Gestión para Resultados_x000a_en el Desarrollo (IGpRD)"/>
    <s v="Conformación del Sistema de Información Territorial en el Departamento de Antioquia"/>
    <n v="220149"/>
    <s v="Consolidación del Sistema de Información Territorial en el Departamento de Antioquia"/>
    <s v="Actualización Sistema de informacion territorial"/>
    <s v="-"/>
    <s v="-"/>
    <m/>
    <s v="-"/>
    <s v="-"/>
    <x v="5"/>
    <s v="-"/>
    <s v="Sin iniciar etapa precontractual"/>
    <s v="Programa gestionado por la Secretaría de Gestión Humana"/>
    <s v="Competencia de la Secretaría de Gestión Humana - ADO_x000a_Responsable por la Dirección Hernando Latorre Forero"/>
    <s v="Tipo C:  Supervisión"/>
    <s v="Supervisión: N/A"/>
  </r>
  <r>
    <x v="12"/>
    <n v="80111504"/>
    <s v="Prestación de servicios de personal de apoyo Temporal _x000a_(Compentencia: Desarrollo Organizacional)"/>
    <d v="2018-01-01T00:00:00"/>
    <s v="12 MESES"/>
    <s v="Otro Tipo de Contrato"/>
    <s v="Recursos propios"/>
    <n v="326110122"/>
    <n v="391619334"/>
    <s v="NO"/>
    <s v="N/A"/>
    <s v="Francisco Javier Benjumea"/>
    <s v="LNR"/>
    <s v="3839398-8389181"/>
    <s v="franciscojavier.benjumea@antioquia.gov.co_x000a_"/>
    <s v="Gestión de la información temática territorial como base fundamental para la planeación y el desarrollo"/>
    <s v="Índice de Gestión para Resultados_x000a_en el Desarrollo (IGpRD)"/>
    <s v="Conformación del Sistema de Información Territorial en el Departamento de Antioquia"/>
    <n v="220149"/>
    <s v="Consolidación del Sistema de Información Territorial en el Departamento de Antioquia"/>
    <s v="Actualización Sistema de informacion territorial"/>
    <s v="-"/>
    <s v="-"/>
    <m/>
    <s v="-"/>
    <s v="-"/>
    <x v="5"/>
    <s v="-"/>
    <s v="Sin iniciar etapa precontractual"/>
    <s v="No aplica gestión contractual, por hacer parte de la planta de cargosd temporales de la Institución."/>
    <s v="Competencia de la Secretaría de Gestión Humana - ADO_x000a_Responsable por la Dirección Sebastián Muñoz Zuluaga"/>
    <s v="Tipo C:  Supervisión"/>
    <s v="Supervisión: N/A"/>
  </r>
  <r>
    <x v="12"/>
    <s v="80141902"/>
    <s v="Prestación de servicios de un operador logístico para la organización, administración, ejecución y demás acciones logísticas necesarias para la realización de los eventos programadas por la Gobernación de Antioquia  _x000a_(Competencia de la Oficina de Comunicaciones)"/>
    <d v="2017-02-09T00:00:00"/>
    <s v="16 MESES"/>
    <s v="Contratación Directa - Prestación de Servicios y de Apoyo a la Gestión Persona Jurídica"/>
    <s v="Recursos propios"/>
    <n v="70000000"/>
    <n v="70000000"/>
    <s v="SI"/>
    <s v="Aprobadas"/>
    <s v="Francisco Javier Benjumea"/>
    <s v="LNR"/>
    <s v="3839398-8389181"/>
    <s v="franciscojavier.benjumea@antioquia.gov.co_x000a_"/>
    <s v="Gestión de la información temática territorial como base fundamental para la planeación y el desarrollo"/>
    <s v="Índice de Gestión para Resultados_x000a_en el Desarrollo (IGpRD)"/>
    <s v="Conformación del Sistema de Información Territorial en el Departamento de Antioquia"/>
    <n v="220149"/>
    <s v="Consolidación del Sistema de Información Territorial en el Departamento de Antioquia"/>
    <s v="Actualización Sistema de informacion territorial"/>
    <s v="17-12-6119887"/>
    <n v="16248"/>
    <n v="42767"/>
    <s v="N/A"/>
    <n v="4600006201"/>
    <x v="1"/>
    <s v="PLAZA MAYOR CONVENCIONES Y EXPOSICIONES S.A"/>
    <s v="En ejecución"/>
    <s v="Vigencia Futura 6000002350 por $70.000.000  Ordenanza 17 del 4 de agosto de 2017 "/>
    <s v="Competencia de la Oficina de Comunicaciones_x000a_"/>
    <s v="Tipo C:  Supervisión"/>
    <s v="N/A"/>
  </r>
  <r>
    <x v="12"/>
    <n v="43231500"/>
    <s v="“Adquisición y actualización de licencias de ARCGIS para los organismos de la Gobernación de Antioquia incluyendo soporte técnico, a través de acuerdo marco de precios” (competencia de la dirección de Informática)"/>
    <d v="2018-06-01T00:00:00"/>
    <s v="3 MESES"/>
    <s v="Selección Abreviada - Acuerdo Marco de Precios"/>
    <s v="Recursos propios"/>
    <n v="96944086"/>
    <n v="96944086"/>
    <s v="NO"/>
    <s v="N/A"/>
    <s v="Francisco Javier Benjumea"/>
    <s v="LNR"/>
    <s v="3839398-8389181"/>
    <s v="franciscojavier.benjumea@antioquia.gov.co_x000a_"/>
    <s v="Gestión de la información temática territorial como base fundamental para la planeación y el desarrollo"/>
    <s v="Índice de Gestión para Resultados_x000a_en el Desarrollo (IGpRD)"/>
    <s v="Conformación del Sistema de Información Territorial en el Departamento de Antioquia"/>
    <n v="220149"/>
    <s v="Consolidación del Sistema de Información Territorial en el Departamento de Antioquia"/>
    <s v="Actualización Sistema de informacion territorial"/>
    <s v="-"/>
    <s v="-"/>
    <m/>
    <s v="-"/>
    <s v="-"/>
    <x v="5"/>
    <s v="-"/>
    <s v="Sin iniciar etapa precontractual"/>
    <m/>
    <s v="Ruth Natalia Castro Restrepo  de la Secretaria de Gestion Humana (Dirección de informatica)_x000a_"/>
    <s v="Tipo B2: Supervisión colegiada"/>
    <s v="La Dirección  aporta supervisión Administrativa, Financiera, Jurídica, coordinación._x000a_"/>
  </r>
  <r>
    <x v="12"/>
    <n v="43211731"/>
    <s v="Renovación del plan anual de mantenimiento del software estadístico SPSS (competencia de la SSSA)"/>
    <d v="2018-05-27T00:00:00"/>
    <s v="4 MESES"/>
    <s v="Contratación Directa - No pluralidad de oferentes"/>
    <s v="Recursos propios"/>
    <n v="16500000"/>
    <n v="16500000"/>
    <s v="NO"/>
    <s v="N/A"/>
    <s v="Francisco Javier Benjumea"/>
    <s v="LNR"/>
    <s v="3839398-8389181"/>
    <s v="franciscojavier.benjumea@antioquia.gov.co_x000a_"/>
    <s v="Gestión de la información temática territorial como base fundamental para la planeación y el desarrollo"/>
    <s v="Índice de Gestión para Resultados_x000a_en el Desarrollo (IGpRD)"/>
    <s v="Conformación del Sistema de Información Territorial en el Departamento de Antioquia"/>
    <n v="220149"/>
    <s v="Consolidación del Sistema de Información Territorial en el Departamento de Antioquia"/>
    <s v="Actualización Sistema de informacion territorial"/>
    <s v="-"/>
    <s v="-"/>
    <m/>
    <s v="-"/>
    <s v="-"/>
    <x v="5"/>
    <s v="-"/>
    <s v="Sin iniciar etapa precontractual"/>
    <m/>
    <s v="Carlos Alberto Giraldo Cardona, Profesional Universitario_x000a_Secretaría de Gestión Humana y Desarrollo Organizacional - Dirección de Desarrollo Organizacional"/>
    <s v="Tipo C:  Supervisión"/>
    <s v="La Dirección  aporta supervisión Administrativa, Financiera, Jurídica, coordinación."/>
  </r>
  <r>
    <x v="12"/>
    <s v="80101504"/>
    <s v="“Administrar los recursos financieros para realizar la encuesta de calidad de vida de los habitantes del departamento de Antioquia”"/>
    <d v="2017-11-07T00:00:00"/>
    <s v="6 MESES"/>
    <s v="Contratación Directa - Contratos Interadministrativos"/>
    <s v="Recursos propios"/>
    <n v="1230432080"/>
    <n v="300000000"/>
    <s v="SI"/>
    <s v="Aprobadas"/>
    <s v="Francisco Javier Benjumea"/>
    <s v="LNR"/>
    <s v="3839398-8389181"/>
    <s v="franciscojavier.benjumea@antioquia.gov.co_x000a_"/>
    <s v="Gestión de la información temática territorial como base fundamental para la planeación y el desarrollo"/>
    <s v="Incrementar el numero de Operaciones estadísticas en buen estado e implementadas"/>
    <s v="Consolidación del Sistema de Información Territorial en el Departamento de Antioquia"/>
    <n v="220149"/>
    <s v="Consolidación del Sistema de Información Territorial en el Departamento de Antioquia"/>
    <s v="Actualización Sistema de informacion territorial"/>
    <s v="17-12-7284597"/>
    <n v="19442"/>
    <n v="43049"/>
    <s v="N/A"/>
    <n v="4600007905"/>
    <x v="1"/>
    <s v="IDEA"/>
    <s v="En ejecución"/>
    <s v="Vigencia Futura 6000002432 por $300.000.000  Ordenanza 62 del 8 de noviembre de 2017 "/>
    <s v="Hernando Latorre Forero"/>
    <s v="Tipo C:  Supervisión"/>
    <s v="Tecnica, Administrativa, Financiera, juridica_x000a_"/>
  </r>
  <r>
    <x v="12"/>
    <s v="43232305"/>
    <s v="Promoción, creación, elaboración desarrollo y conceptualización de las campañas, estrategias y necesidades comunicacionales de la Gobernación de Antioquia _x000a_(Competencia de la Oficina de Comunicaciones)"/>
    <d v="2017-02-09T00:00:00"/>
    <s v="16 MESES"/>
    <s v="Contratación Directa - Contratos Interadministrativos"/>
    <s v="Recursos propios"/>
    <n v="150000000"/>
    <n v="30000000"/>
    <s v="SI"/>
    <s v="Aprobadas"/>
    <s v="Francisco Javier Benjumea"/>
    <s v="LNR"/>
    <s v="3839398-8389181"/>
    <s v="franciscojavier.benjumea@antioquia.gov.co_x000a_"/>
    <s v="Gestión de la información temática territorial como base fundamental para la planeación y el desarrollo"/>
    <s v="Índice de Gestión para Resultados_x000a_en el Desarrollo (IGpRD)"/>
    <s v="Conformación del Sistema de Información Territorial en el Departamento de Antioquia"/>
    <n v="222125"/>
    <s v="Consolidación del Sistema de Información Territorial en el Departamento de Antioquia"/>
    <s v="Actualización Sistema de informacion territorial"/>
    <s v="17-12-6149108"/>
    <n v="16247"/>
    <d v="2017-02-06T00:00:00"/>
    <s v="N/A"/>
    <n v="4600006243"/>
    <x v="1"/>
    <s v="SOCIEDAD DE TELEVISÓN DE ANTIOQUIA-TELEANTIOQUIA"/>
    <s v="En ejecución"/>
    <s v="Vigencia Futura 6000002364 por $30.000.000 Ordenanza 17 del 4 de agosto de 2017. Contrato interadministrativo de Mandato."/>
    <s v="Competencia de la Oficina de Comunicaciones_x000a_Responsable por la Dirección: Director Sistemas de Indicadores"/>
    <s v="Tipo C:  Supervisión"/>
    <s v=" La dirección aporta supervisión Administrativa, Financiera, Jurídica, coordinación. "/>
  </r>
  <r>
    <x v="12"/>
    <s v="43232305"/>
    <s v="Promoción, creación, elaboración desarrollo y conceptualización de las campañas, estrategias y necesidades comunicacionales de la Gobernación de Antioquia _x000a_(Competencia de la Oficina de Comunicaciones)"/>
    <d v="2018-05-27T00:00:00"/>
    <s v="6 MESES"/>
    <s v="Contratación Directa - Contratos Interadministrativos"/>
    <s v="Recursos propios"/>
    <n v="50000000"/>
    <n v="0"/>
    <s v="NO"/>
    <s v="N/A"/>
    <s v="Francisco Javier Benjumea"/>
    <s v="LNR"/>
    <s v="3835136-8389181"/>
    <s v="franciscojavier.benjumea@antioquia.gov.co_x000a_"/>
    <s v="Gestión de la información temática territorial como base fundamental para la planeación y el desarrollo"/>
    <s v="Creación del Observatorio Económico, Fiscal y Financiero de Antioquia"/>
    <s v="Consolidación Sistemas de Información Territorial en el Departamento de Antioquia."/>
    <n v="220149"/>
    <s v="Consolidación Sistemas de Información Territorial en el Departamento de Antioquia."/>
    <s v="Boletines, Plegables, folletos, afiche, cartillas"/>
    <m/>
    <m/>
    <m/>
    <m/>
    <m/>
    <x v="0"/>
    <m/>
    <m/>
    <m/>
    <s v="Competencia de la Oficina de Comunicaciones_x000a_Responsable por la Dirección: Director Sistemas de Indicadores"/>
    <s v="Tipo C:  Supervisión"/>
    <m/>
  </r>
  <r>
    <x v="12"/>
    <n v="81141704"/>
    <s v="Construir, convalidar y homologar las cuentas nacionales del Departamento de Antioquia con metodologías y estándares internacionales"/>
    <d v="2018-06-01T00:00:00"/>
    <s v="5 MESES"/>
    <s v="Contratación Directa - Contratos Interadministrativos"/>
    <s v="Recursos propios"/>
    <n v="300000000"/>
    <n v="0"/>
    <s v="NO"/>
    <s v="N/A"/>
    <s v="Francisco Javier Benjumea"/>
    <s v="LNR"/>
    <s v="3835136-8389181"/>
    <s v="franciscojavier.benjumea@antioquia.gov.co_x000a_"/>
    <s v="Gestión de la información temática territorial como base fundamental para la planeación y el desarrollo"/>
    <s v="Incrementar el numero de Operaciones estadísticas en buen estado e implementadas"/>
    <s v="Consolidación Sistemas de Información Territorial en el Departamento de Antioquia."/>
    <n v="220149"/>
    <s v="Consolidación Sistemas de Información Territorial en el Departamento de Antioquia."/>
    <s v="Estimar el Producto Nacional Bruto –PNB- de Antioquia, convalidar y homologar el Producto Interno Bruto –PIB- departamental por municipios, zonas y subregiones 2013-2017 y realizar boletín de coyuntura económica subregional."/>
    <m/>
    <m/>
    <m/>
    <m/>
    <m/>
    <x v="0"/>
    <m/>
    <m/>
    <m/>
    <s v="Jairo de Jesús Henao_x000a_Edwin Ramirez"/>
    <s v="Tipo B: Supervisión"/>
    <s v="Tecnica, Administrativa, Financiera"/>
  </r>
  <r>
    <x v="12"/>
    <n v="81111806"/>
    <s v="Sistematización de los productos emblematicos de la Dirección de Sistemas de Indicadores "/>
    <d v="2018-06-01T00:00:00"/>
    <s v="5 MESES"/>
    <s v="Contratación Directa - Contratos Interadministrativos"/>
    <s v="Recursos propios"/>
    <n v="300000000"/>
    <n v="0"/>
    <s v="NO"/>
    <s v="N/A"/>
    <s v="Francisco Javier Benjumea"/>
    <s v="LNR"/>
    <s v="3839398-8389181"/>
    <s v="franciscojavier.benjumea@antioquia.gov.co_x000a_"/>
    <s v="Gestión de la información temática territorial como base fundamental para la planeación y el desarrollo"/>
    <s v="Creación del Observatorio Económico, Fiscal y Financiero de Antioquia"/>
    <s v="Consolidación Sistemas de Información Territorial en el Departamento de Antioquia."/>
    <n v="220149"/>
    <s v="Consolidación del Sistema de Información Territorial en el Departamento de Antioquia"/>
    <s v="Anuario Estádistico, Cuentas Nacionales, Análisis Sectoriales, Encuesta de Calidad de Vida"/>
    <m/>
    <m/>
    <m/>
    <m/>
    <m/>
    <x v="0"/>
    <m/>
    <m/>
    <m/>
    <s v="Gildardo Peláez Jurado_x000a_Edwin Ramirez"/>
    <s v="Tipo B: Supervisión"/>
    <s v="Tecnica, Administrativa, Financiera, juridica_x000a_"/>
  </r>
  <r>
    <x v="12"/>
    <n v="81111802"/>
    <s v="Acta de ejecución n°2: prestación de servicios para la conectividad, soporte y gestión de la infraestructura tecnológica del sistema catastral de Antioquia”_x000a_"/>
    <d v="2017-11-07T00:00:00"/>
    <s v="8 MESES"/>
    <s v="Contratación Directa - Contratos Interadministrativos"/>
    <s v="Recursos propios"/>
    <n v="1539592563"/>
    <n v="400000000"/>
    <s v="SI"/>
    <s v="Aprobadas"/>
    <s v="Jorge Hugo Elejalde"/>
    <s v="LNR"/>
    <s v="3839207"/>
    <s v="jorge.elejalde@antioquia.gov.co"/>
    <s v="Innovación y Tecnología al Servicio del Desarrollo Territorial Departamental"/>
    <s v="Aplicativos mejorados e implementados para la eficiencia de la gestión territorial"/>
    <s v="Actualizacion del sistema de informacion para la planeacion territorial modernizado e implementado en Antioquia"/>
    <n v="220164"/>
    <s v="Sistemas de informacion modernizados e implementados"/>
    <s v="Conectividad con los 124 municipios - Soporte Sistema OVC"/>
    <s v="17-12-7270661"/>
    <n v="19574"/>
    <d v="2017-11-08T00:00:00"/>
    <s v="N/A"/>
    <n v="4600007721"/>
    <x v="1"/>
    <s v="VALOR + S.A.S"/>
    <s v="En ejecución"/>
    <s v="Vigencia Futura 6000002415 por $400.000.000  Ordenanza 53 del 3 de noviembre de 2017 "/>
    <s v="Jorge Hugo Elejalde López, Director Sistemas de Información y Catastro"/>
    <s v="Tipo C:  Supervisión"/>
    <s v="La Dirección  aporta supervisión Administrativa, Financiera, Jurídica, coordinación."/>
  </r>
  <r>
    <x v="12"/>
    <n v="81111802"/>
    <s v="Acta de ejecución n°2: prestación de servicios para la conectividad, soporte y gestión de la infraestructura tecnológica del sistema catastral de Antioquia”_x000a_"/>
    <d v="2017-11-07T00:00:00"/>
    <s v="8 MESES"/>
    <s v="Contratación Directa - Contratos Interadministrativos"/>
    <s v="Recursos propios"/>
    <n v="1539592563"/>
    <n v="404591508"/>
    <s v="SI"/>
    <s v="Aprobadas"/>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ologico"/>
    <s v="17-12-7270661"/>
    <n v="19574"/>
    <d v="2017-11-08T00:00:00"/>
    <s v="N/A"/>
    <n v="4600007721"/>
    <x v="1"/>
    <s v="VALOR + S.A.S"/>
    <s v="En ejecución"/>
    <s v="Vigencia Futura 6000002416 por $404.591.508  Ordenanza 53 del 3 de noviembre de 2017 "/>
    <s v="Jorge Hugo Elejalde López, Director Sistemas de Información y Catastro"/>
    <s v="Tipo C:  Supervisión"/>
    <s v="La Dirección  aporta supervisión Administrativa, Financiera, Jurídica, coordinación."/>
  </r>
  <r>
    <x v="12"/>
    <n v="81111802"/>
    <s v="Acta de ejecución n°2: prestación de servicios para la conectividad, soporte y gestión de la infraestructura tecnológica del sistema catastral de Antioquia”_x000a_"/>
    <d v="2018-03-01T00:00:00"/>
    <s v="8 MESES"/>
    <s v="Contratación Directa - Contratos Interadministrativos"/>
    <s v="Recursos propios"/>
    <n v="2309388845"/>
    <n v="769796282"/>
    <s v="SI"/>
    <s v="Aprobadas"/>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ologico"/>
    <s v="17-12-7270661"/>
    <n v="19574"/>
    <d v="2017-11-08T00:00:00"/>
    <s v="N/A"/>
    <n v="4600007721"/>
    <x v="1"/>
    <s v="VALOR + S.A.S"/>
    <s v="En ejecución"/>
    <s v="CDP No. 3500038839, RPC 4500045568"/>
    <s v="Jorge Hugo Elejalde López, Director Sistemas de Información y Catastro"/>
    <s v="Tipo C:  Supervisión"/>
    <s v="La Dirección  aporta supervisión Administrativa, Financiera, Jurídica, coordinación."/>
  </r>
  <r>
    <x v="12"/>
    <n v="81112200"/>
    <s v="Soporte Licencias ArcGis - (desktop y server) Dirección  Catastro _x000a_(Competencia Dirección de informática)"/>
    <d v="2018-06-01T00:00:00"/>
    <s v="5 MESES"/>
    <s v="Contratación Directa - No pluralidad de oferentes"/>
    <s v="Recursos propios"/>
    <n v="560000000"/>
    <n v="0"/>
    <s v="NO"/>
    <s v="N/A"/>
    <s v="Jorge Hugo Elejalde"/>
    <s v="LNR"/>
    <s v="3839207"/>
    <s v="jorge.elejalde@antioquia.gov.co"/>
    <s v="Innovación y Tecnología al Servicio del Desarrollo Territorial Departamental"/>
    <s v="Aplicativos mejorados e implementados para la eficiencia de la gestión territorial"/>
    <s v="Actualizacion del sistema de informacion para la planeacion territorial modernizado e implementado en Antioquia"/>
    <n v="220164"/>
    <s v="Sistemas de informacion modernizados e implementados"/>
    <s v="Licencias ArcGIS"/>
    <s v="-"/>
    <s v="-"/>
    <m/>
    <s v="-"/>
    <s v="-"/>
    <x v="5"/>
    <s v="-"/>
    <s v="Sin iniciar etapa precontractual"/>
    <s v="Tramite a requerimiento de la dependencia _x000a_"/>
    <s v="Competencia de la Secretaria de Gestión Humana (dirección de informatica)_x000a_Responsable por la Dirección Jorge Hugo Elejalde López"/>
    <s v="Tipo C:  Supervisión"/>
    <s v="La Dirección  aporta supervisión Administrativa, Financiera, Jurídica, coordinación."/>
  </r>
  <r>
    <x v="12"/>
    <s v="81111811 -81111805 - 81161700"/>
    <s v="prestación de servicios para la conectividad, soporte, mantenimiento y gestión de la infraestructura tecnológica del sistema catastral de Antioquia._x000a_"/>
    <d v="2018-06-01T00:00:00"/>
    <s v="6 MESES"/>
    <s v="Contratación Directa - No pluralidad de oferentes"/>
    <s v="Recursos propios"/>
    <n v="2405000000"/>
    <n v="0"/>
    <s v="NO"/>
    <s v="N/A"/>
    <s v="Jorge Hugo Elejalde"/>
    <s v="LNR"/>
    <s v="3839207"/>
    <s v="jorge.elejalde@antioquia.gov.co"/>
    <s v="Innovación y Tecnología al Servicio del Desarrollo Territorial Departamental"/>
    <s v="Aplicativos mejorados e implementados para la eficiencia de la gestión territorial"/>
    <s v="Actualizacion del sistema de informacion para la planeacion territorial modernizado e implementado en Antioquia"/>
    <n v="220164"/>
    <s v="Sistemas de informacion modernizados e implementados"/>
    <s v="Conectividad con los 124 municipios - Soporte Sistema OVC"/>
    <s v="-"/>
    <s v="-"/>
    <m/>
    <s v="-"/>
    <s v="-"/>
    <x v="5"/>
    <s v="-"/>
    <s v="Sin iniciar etapa precontractual"/>
    <m/>
    <s v="Jorge Hugo Elejalde López, Director Sistemas de Información y Catastro"/>
    <s v="Tipo C:  Supervisión"/>
    <s v="Técnica, Administrativa, Financiera, Jurídica, coordinación"/>
  </r>
  <r>
    <x v="12"/>
    <n v="81112205"/>
    <s v="Renovar el servicio de software Updates license &amp; support para los productos Oracle que posee el Departamento de Administrativo De Planeación"/>
    <d v="2018-06-01T00:00:00"/>
    <s v="1 año"/>
    <s v="Contratación Directa - No pluralidad de oferentes"/>
    <s v="Recursos propios"/>
    <n v="115134137"/>
    <n v="0"/>
    <s v="NO"/>
    <s v="N/A"/>
    <s v="Jorge Hugo Elejalde"/>
    <s v="LNR"/>
    <s v="3839207"/>
    <s v="jorge.elejalde@antioquia.gov.co"/>
    <s v="Innovación y Tecnología al Servicio del Desarrollo Territorial Departamental"/>
    <s v="Actualizaciones catastrales realizadas en el Departamento de Antioquia."/>
    <s v="Actualizacion del sistema de informacion para la planeacion territorial modernizado e implementado en Antioquia"/>
    <n v="220164"/>
    <s v="Sistemas de informacion modernizados e implementados"/>
    <s v="Licencias Oracle"/>
    <s v="-"/>
    <s v="-"/>
    <m/>
    <s v="-"/>
    <s v="-"/>
    <x v="5"/>
    <s v="-"/>
    <s v="Sin iniciar etapa precontractual"/>
    <m/>
    <s v="Jorge Hugo Elejalde López, Director Sistemas de Información y Catastro"/>
    <s v="Tipo C:  Supervisión"/>
    <s v="Técnica, Administrativa, Financiera, Jurídica, coordinación"/>
  </r>
  <r>
    <x v="12"/>
    <n v="80111614"/>
    <s v="Prestación de servicios de personal de apoyo Temporal _x000a_(Compentencia: Desarrollo Organizacional)"/>
    <d v="2018-01-13T00:00:00"/>
    <s v="12 MESES"/>
    <s v="Otro Tipo de Contrato"/>
    <s v="Recursos propios"/>
    <n v="389004083"/>
    <n v="389004083"/>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s v="-"/>
    <s v="-"/>
    <m/>
    <s v="-"/>
    <s v="-"/>
    <x v="5"/>
    <s v="-"/>
    <s v="Sin iniciar etapa precontractual"/>
    <s v="No aplica gestión contractual, por hacer parte de la planta de cargosd temporales de la Institución."/>
    <s v="Competencia de la Secretaría de Gestión Humana - ADO_x000a_Responsable por la Dirección Jorge Hugo Elejalde López"/>
    <s v="Tipo C:  Supervisión"/>
    <s v="Supervisión: N/A"/>
  </r>
  <r>
    <x v="12"/>
    <n v="80111614"/>
    <s v="Viáticos Personal Temporal"/>
    <d v="2018-02-01T00:00:00"/>
    <s v="11 MESES"/>
    <s v="Otro Tipo de Contrato"/>
    <s v="Recursos propios"/>
    <n v="17000000"/>
    <n v="17000000"/>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s v="-"/>
    <s v="-"/>
    <m/>
    <s v="-"/>
    <s v="-"/>
    <x v="5"/>
    <s v="-"/>
    <s v="Sin iniciar etapa precontractual"/>
    <s v="No aplica gestión contractual, por hacer parte de la planta de cargosd temporales de la Institución."/>
    <s v="Competencia de la Secretaría de Gestión Humana - ADO_x000a_Responsable por la Dirección Jorge Hugo Elejalde López"/>
    <s v="Tipo C:  Supervisión"/>
    <s v="Supervisión: N/A"/>
  </r>
  <r>
    <x v="12"/>
    <n v="80111504"/>
    <s v="Designar estudiantes de las universidades publicas y privadas para realización de la práctica académica, con el fin de brindar apoyo a la gestión del Departamento de Antioquia y sus subregiones durante el primer semestre de 2018_x000a_(Compentencia: Desarrollo Organizacional)"/>
    <d v="2018-01-01T00:00:00"/>
    <s v="6 MESES"/>
    <s v="Contratación Directa - Contratos Interadministrativos"/>
    <s v="Recursos propios"/>
    <n v="29296575"/>
    <n v="29296575"/>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s v="-"/>
    <s v="-"/>
    <m/>
    <s v="-"/>
    <s v="-"/>
    <x v="5"/>
    <s v="-"/>
    <s v="Sin iniciar etapa precontractual"/>
    <s v="5 Practicantes de Excelencia primer semestre 2018. Supervisión: N/A_x000a_La Dirección aporta informes de seguimiento a la gestión"/>
    <s v="Competencia de la Secretaría de Gestión Humana - ADO_x000a_Responsable por la Dirección Jorge Hugo Elejalde López"/>
    <s v="Tipo C:  Supervisión"/>
    <s v="Supervisión: N/A"/>
  </r>
  <r>
    <x v="12"/>
    <n v="80111504"/>
    <s v="Designar estudiantes de las universidades publicas y privadas para realización de la práctica académica, con el fin de brindar apoyo a la gestión del Departamento de Antioquia y sus subregiones durante el segundo semestre de 2018_x000a_(Compentencia: Desarrollo Organizacional)"/>
    <d v="2018-07-01T00:00:00"/>
    <s v="6 MESES"/>
    <s v="Contratación Directa - Contratos Interadministrativos"/>
    <s v="Recursos propios"/>
    <n v="29296575"/>
    <n v="29296575"/>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s v="-"/>
    <s v="-"/>
    <m/>
    <s v="-"/>
    <s v="-"/>
    <x v="5"/>
    <s v="-"/>
    <s v="Sin iniciar etapa precontractual"/>
    <s v="5 Practicantes de Excelencia primer semestre 2018. Supervisión: N/A_x000a_La Dirección aporta informes de seguimiento a la gestión"/>
    <s v="Competencia de la Secretaría de Gestión Humana - ADO_x000a_Responsable por la Dirección Jorge Hugo Elejalde López"/>
    <s v="Tipo C:  Supervisión"/>
    <s v="Supervisión: N/A"/>
  </r>
  <r>
    <x v="12"/>
    <n v="43191504"/>
    <s v="Adquisicion de prendas institucionales_x000a_(Compentencia: Comunicaciones"/>
    <d v="2018-01-01T00:00:00"/>
    <s v="6 MESES"/>
    <s v="Selección Abreviada - Subasta Inversa"/>
    <s v="Recursos propios"/>
    <n v="15408492"/>
    <n v="0"/>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s v="-"/>
    <s v="-"/>
    <m/>
    <s v="-"/>
    <s v="-"/>
    <x v="5"/>
    <s v="-"/>
    <s v="Sin iniciar etapa precontractual"/>
    <m/>
    <s v="Competencia de Comunicaciones_x000a_Responsable por Dirección Jorge Hugo Elejalde López"/>
    <s v="Tipo C:  Supervisión"/>
    <s v="Supervisión: N/A"/>
  </r>
  <r>
    <x v="12"/>
    <n v="80101504"/>
    <s v="Fortalecimiento de la gestión catastral (actualización y conservación) en el departamento de Antioquia Todo El Departamento, Antioquia, Occidente"/>
    <d v="2018-06-01T00:00:00"/>
    <s v="6 MESES"/>
    <s v="Contratación Directa - Contratos Interadministrativos"/>
    <s v="Recursos propios"/>
    <n v="900000000"/>
    <n v="900000000"/>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s v="-"/>
    <s v="-"/>
    <m/>
    <s v="-"/>
    <s v="-"/>
    <x v="5"/>
    <s v="-"/>
    <s v="Sin iniciar etapa precontractual"/>
    <m/>
    <s v="Jorge Hugo Elejalde López, Director Sistemas de Información y Catastro"/>
    <s v="Tipo C:  Supervisión"/>
    <s v="Técnica, Administrativa, Financiera, Jurídica, coordinación"/>
  </r>
  <r>
    <x v="12"/>
    <n v="80111621"/>
    <s v="Apoyar la conceptualización, formulación y estructuración del Observatorio Inmobiliario del Departamento de Antioquia."/>
    <d v="2001-07-01T00:00:00"/>
    <s v="6 MESES"/>
    <s v="Contratación Directa - Prestación de Servicios y de Apoyo a la Gestión Persona Natural"/>
    <s v="Recursos propios"/>
    <n v="75000000"/>
    <n v="75000000"/>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m/>
    <m/>
    <m/>
    <m/>
    <m/>
    <x v="0"/>
    <m/>
    <m/>
    <m/>
    <s v="Jorge Hugo Elejalde López, Director Sistemas de Información y Catastro"/>
    <s v="Tipo C:  Supervisión"/>
    <m/>
  </r>
  <r>
    <x v="12"/>
    <n v="80101504"/>
    <s v="Apoyar la gestión de la direccion de sistemas de informacion y catastro (conservacion, actualizacion y sistema geografico catastral)"/>
    <d v="2018-07-01T00:00:00"/>
    <s v="6 MESES"/>
    <s v="Contratación Directa - Prestación de Servicios y de Apoyo a la Gestión Persona Natural"/>
    <s v="Recursos propios"/>
    <n v="2100000000"/>
    <n v="0"/>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s v="-"/>
    <s v="-"/>
    <m/>
    <s v="-"/>
    <s v="-"/>
    <x v="5"/>
    <s v="-"/>
    <s v="Sin iniciar etapa precontractual"/>
    <m/>
    <s v="Jorge Hugo Elejalde López, Director Sistemas de Información y Catastro"/>
    <s v="Tipo C:  Supervisión"/>
    <s v="Técnica, Administrativa, Financiera, Jurídica, coordinación"/>
  </r>
  <r>
    <x v="12"/>
    <n v="80111614"/>
    <s v="Prestación de servicios de personal de apoyo Temporal _x000a_(Compentencia: Desarrollo Organizacional)"/>
    <d v="2018-01-01T00:00:00"/>
    <s v="12 MESES"/>
    <s v="Contratación Directa - Prestación de Servicios y de Apoyo a la Gestión Persona Natural"/>
    <s v="Recursos propios"/>
    <n v="511233571"/>
    <n v="511233571"/>
    <s v="NO"/>
    <s v="N/A"/>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Vinculacion de temporales"/>
    <s v="-"/>
    <s v="-"/>
    <m/>
    <s v="-"/>
    <s v="-"/>
    <x v="5"/>
    <s v="-"/>
    <s v="Sin iniciar etapa precontractual"/>
    <m/>
    <s v="Competencia de la Secretaría de Gestión Humana - ADO_x000a_"/>
    <s v="Tipo C:  Supervisión"/>
    <s v="Supervisión: N/A"/>
  </r>
  <r>
    <x v="12"/>
    <n v="80111614"/>
    <s v="Viáticos Personal Temporal"/>
    <d v="2018-02-01T00:00:00"/>
    <s v="12 MESES"/>
    <s v="Otro Tipo de Contrato"/>
    <s v="Recursos propios"/>
    <n v="14000000"/>
    <n v="14000000"/>
    <s v="NO"/>
    <s v="N/A"/>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Vinculacion de temporales"/>
    <s v="-"/>
    <s v="-"/>
    <m/>
    <s v="-"/>
    <s v="-"/>
    <x v="5"/>
    <s v="-"/>
    <s v="Sin iniciar etapa precontractual"/>
    <m/>
    <s v="Competencia de la Secretaría de Gestión Humana - ADO_x000a_"/>
    <s v="Tipo C:  Supervisión"/>
    <s v="Supervisión: N/A"/>
  </r>
  <r>
    <x v="12"/>
    <n v="78111502"/>
    <s v="Adquisición de tiquetes áereos para la Gobernación de Antioquia _x000a_(Compentencia Subsecretaría Logística)"/>
    <d v="2017-10-01T00:00:00"/>
    <s v="14 MESES"/>
    <s v="Contratación Directa - Contratos Interadministrativos"/>
    <s v="Recursos propios"/>
    <n v="25750000"/>
    <n v="25750000"/>
    <s v="SI"/>
    <s v="Aprobadas"/>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Encuentros subregionales con Alcaldes, Concejales y Líderes Comunitarios"/>
    <s v="17-12-7047054"/>
    <n v="18750"/>
    <d v="2017-09-12T00:00:00"/>
    <s v="N/A"/>
    <n v="4600007506"/>
    <x v="1"/>
    <s v="Servicios Aéreos Territorios Nacionales - SATENA"/>
    <s v="En ejecución"/>
    <s v="Vigencia futura  6000002130 por $25.750.000 Ordenanza 011 del 18 de julio de 2017. El DAP aporta supervisión Administrativa, Financiera, Jurídica, coordinación. "/>
    <s v="Maria Victoria Hoyos Velasquez"/>
    <s v="Tipo C:  Supervisión"/>
    <s v="Administrativa, Financiera, Jurídica, coordinación."/>
  </r>
  <r>
    <x v="12"/>
    <n v="80111504"/>
    <s v="Designar estudiantes de las universidades publicas y privadas para realización de la práctica académica, con el fin de brindar apoyo a la gestión del Departamento de Antioquia y sus subregiones durante el primer de 2018_x000a_(Compentencia: Desarrollo Organizacional)"/>
    <d v="2018-01-01T00:00:00"/>
    <s v="5 MESES"/>
    <s v="Contratación Directa - Contratos Interadministrativos"/>
    <s v="Recursos propios"/>
    <n v="5859315"/>
    <n v="5859315"/>
    <s v="NO"/>
    <s v="N/A"/>
    <s v="Fernando León Henao Zea"/>
    <s v="LNR"/>
    <s v="3839123"/>
    <s v="fernando.henao@antioquia.gov.co"/>
    <s v="Articulación intersectorial para el desarrollo integral del departamento"/>
    <s v="Entidades territoriales apoyadas para la revisión y ajuste de los POT"/>
    <s v="Construcción formulación e implementación de estrategias transversales generadoras de desarrollo desde la gerencia de_x000a_Municipios del Departamento de Antioquia"/>
    <s v="220165"/>
    <s v="Estratégias de promoción implementadas"/>
    <s v="Construcción formulación e implementación de estrategias transversales generadoras de desarrollo desde la gerencia de Municipios del Departamento de Antioquia"/>
    <s v="-"/>
    <s v="-"/>
    <m/>
    <s v="-"/>
    <s v="-"/>
    <x v="5"/>
    <s v="-"/>
    <s v="Sin iniciar etapa precontractual"/>
    <s v="3 Practicantes de Excelencia primer semestre 2018. Supervisión: N/A_x000a_La Dirección aporta informes de seguimiento a la gestión"/>
    <s v="Maribel Barrientos Uribe,  Secretaría de Gestión Humana - ADO_x000a_"/>
    <s v="Tipo C:  Supervisión"/>
    <s v="Supervisión: N/A"/>
  </r>
  <r>
    <x v="12"/>
    <n v="80111504"/>
    <s v="Designar estudiantes de las universidades publicas y privadas para realización de la práctica académica, con el fin de brindar apoyo a la gestión del Departamento de Antioquia y sus subregiones durante el segundo semestre de 2018_x000a_(Compentencia: Desarrollo Organizacional)"/>
    <d v="2018-07-01T00:00:00"/>
    <s v="5 MESES"/>
    <s v="Contratación Directa - Contratos Interadministrativos"/>
    <s v="Recursos propios"/>
    <n v="5859315"/>
    <n v="0"/>
    <s v="NO"/>
    <s v="N/A"/>
    <s v="Fernando León Henao Zea"/>
    <s v="LNR"/>
    <s v="3839123"/>
    <s v="fernando.henao@antioquia.gov.co"/>
    <s v="Articulación intersectorial para el desarrollo integral del departamento"/>
    <s v="Entidades territoriales apoyadas para la revisión y ajuste de los POT"/>
    <s v="Construcción formulación e implementación de estrategias transversales generadoras de desarrollo desde la gerencia de_x000a_Municipios del Departamento de Antioquia"/>
    <s v="220165"/>
    <s v="Estratégias de promoción implementadas"/>
    <s v="Construcción formulación e implementación de estrategias transversales generadoras de desarrollo desde la gerencia de Municipios del Departamento de Antioquia"/>
    <s v="-"/>
    <s v="-"/>
    <m/>
    <s v="-"/>
    <s v="-"/>
    <x v="5"/>
    <s v="-"/>
    <s v="Sin iniciar etapa precontractual"/>
    <s v="3 Practicantes de Excelencia primer semestre 2018. Supervisión: N/A_x000a_La Dirección aporta informes de seguimiento a la gestión"/>
    <s v="Maribel Barrientos Uribe,  Secretaría de Gestión Humana - ADO_x000a_"/>
    <s v="Tipo C:  Supervisión"/>
    <s v="Supervisión: N/A"/>
  </r>
  <r>
    <x v="12"/>
    <n v="93141509"/>
    <s v="Creación, elaboración, desarrollo y conceptualización de las campañas, estrategias y necesidades comunicacionales-pautas publicitarias de la Gerencia de Municipios -  Gobernación de Antioquia.      "/>
    <d v="2018-06-01T00:00:00"/>
    <s v="6 MESES"/>
    <s v="Contratación Directa - Contratos Interadministrativos"/>
    <s v="Recursos propios"/>
    <n v="261925032"/>
    <n v="261925032"/>
    <s v="NO"/>
    <s v="N/A"/>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Divulgar actividades de la Gerencia de municipios"/>
    <s v="-"/>
    <s v="-"/>
    <m/>
    <s v="-"/>
    <s v="-"/>
    <x v="5"/>
    <s v="-"/>
    <s v="Sin iniciar etapa precontractual"/>
    <m/>
    <s v="Henry Lopez Jimenez"/>
    <s v="Tipo C:  Supervisión"/>
    <s v="Administrativa, Financiera, Jurídica, coordinación."/>
  </r>
  <r>
    <x v="12"/>
    <n v="93141509"/>
    <s v="Compra de prendas dotación,  impresos - publicaciones - volantes - tarjetas - pendones   Comunicaciones. "/>
    <d v="2018-06-01T00:00:00"/>
    <s v="6 MESES"/>
    <s v="Contratación Directa - Contratos Interadministrativos"/>
    <s v="Recursos propios"/>
    <n v="10000000"/>
    <n v="10000000"/>
    <s v="NO"/>
    <s v="N/A"/>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Divulgar actividades de la Gerencia de municipios"/>
    <s v="-"/>
    <s v="-"/>
    <m/>
    <s v="-"/>
    <s v="-"/>
    <x v="5"/>
    <s v="-"/>
    <s v="Sin iniciar etapa precontractual"/>
    <m/>
    <s v="Henry Lopez Jimenez"/>
    <s v="Tipo C:  Supervisión"/>
    <s v="Administrativa, Financiera, Jurídica, coordinación."/>
  </r>
  <r>
    <x v="12"/>
    <n v="93141509"/>
    <s v="Compra de prendas dotación,  impresos - publicaciones - volantes - tarjetas - pendones   Comunicaciones."/>
    <d v="2018-06-01T00:00:00"/>
    <s v="6 MESES"/>
    <s v="Contratación Directa - Contratos Interadministrativos"/>
    <s v="Recursos propios"/>
    <n v="29000000"/>
    <n v="29000000"/>
    <s v="NO"/>
    <s v="N/A"/>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Suministro y dotaciòn de material promocional de la gestión departamental adelandada por la Gerencia de Municipios"/>
    <s v="-"/>
    <s v="-"/>
    <m/>
    <s v="-"/>
    <s v="-"/>
    <x v="5"/>
    <s v="-"/>
    <s v="Sin iniciar etapa precontractual"/>
    <m/>
    <s v="Henry Lopez Jimenez"/>
    <s v="Tipo C:  Supervisión"/>
    <s v="Administrativa, Financiera, Jurídica, coordinación."/>
  </r>
  <r>
    <x v="13"/>
    <n v="82121500"/>
    <s v="Servicio de impresión, fotocopiado, fax y scanner bajo la modalidad de outsourcing in house incluyendo hardware, software, administración, papel, insumos y talento humano, para atender la demanda de las distintas dependencias de la gobernación de antioquia"/>
    <d v="2017-08-01T00:00:00"/>
    <s v="26.5 meses"/>
    <s v="Selección Abreviada - Subasta Inversa"/>
    <s v="Recursos propios"/>
    <n v="2365125000"/>
    <n v="1071000000"/>
    <s v="SI"/>
    <s v="Aprobadas"/>
    <s v="Juan Carlos Arango Ramírez"/>
    <s v="Profesional Universitario (Logístico)"/>
    <s v="3839370"/>
    <s v="juan.arango@antioquia.gov.co"/>
    <m/>
    <m/>
    <m/>
    <m/>
    <m/>
    <m/>
    <n v="7481"/>
    <n v="19926"/>
    <d v="2017-10-17T00:00:00"/>
    <n v="2017060103039"/>
    <n v="4600007552"/>
    <x v="1"/>
    <s v="SUMIMAS S.A.S."/>
    <s v="En ejecución"/>
    <s v="Aportes de la FLA, SSSA y Sría General"/>
    <s v="Ruth Natalia Castro Restrepo y Rodolfo Marquez Ealo"/>
    <s v="Tipo C: Supervisión"/>
    <s v="Supervisión técnica, jurídica, administrativa y financiera."/>
  </r>
  <r>
    <x v="13"/>
    <s v="80101500 83121600 80121500 80121600 80121700"/>
    <s v="Asesoría y representación del departamento de antioquia en la acción de nulidad a instaurarse ante el consejo de estado, con el fin de solicitar las suspensión provisional y la nulidad de la decisión mediante la cual el instituto geografi agustin codazzi (igac) culminó el procedimiento de deslinde y actualización de la catografía básica de los límites departamentales de los departamentos de antioquia y chocó, sector belén de bajirá adelantado en desarrollo de la ley 1447 de 2011 y el decreto reglamentario 2381 de 2012."/>
    <d v="2017-08-27T00:00:00"/>
    <s v="16 meses"/>
    <s v="Contratación Directa - Prestación de Servicios y de Apoyo a la Gestión Persona Natural"/>
    <s v="Recursos propios"/>
    <n v="142800000"/>
    <n v="47600000"/>
    <s v="SI"/>
    <s v="Aprobadas"/>
    <s v="Juan Carlos Arango Ramírez"/>
    <s v="Profesional Universitario (Logístico)"/>
    <s v="3839370"/>
    <s v="juan.arango@antioquia.gov.co"/>
    <m/>
    <m/>
    <m/>
    <m/>
    <m/>
    <m/>
    <n v="7493"/>
    <n v="18157"/>
    <d v="2017-09-06T00:00:00"/>
    <s v="N/A"/>
    <n v="4600007251"/>
    <x v="1"/>
    <s v="RICARDO HOYOS DUQUE"/>
    <s v="En ejecución"/>
    <s v="Aporte de la Sría General"/>
    <s v="Carlos Arturo Piedrahita"/>
    <s v="Tipo C: Supervisión"/>
    <s v="Supervisión técnica, jurídica, administrativa y financiera."/>
  </r>
  <r>
    <x v="13"/>
    <s v="78131600 78131800"/>
    <s v="Prestar el servicio de almacenamiento, custodia y consulta de la información fisica de la gobernación de antioquia"/>
    <d v="2017-07-17T00:00:00"/>
    <s v="27 meses"/>
    <s v="Contratación Directa - Contratos Interadministrativos"/>
    <s v="Recursos propios"/>
    <n v="781199952"/>
    <n v="342000000"/>
    <s v="SI"/>
    <s v="Aprobadas"/>
    <s v="Juan Carlos Arango Ramírez"/>
    <s v="Profesional Universitario (Logístico)"/>
    <s v="3839370"/>
    <s v="juan.arango@antioquia.gov.co"/>
    <s v="Fortalecimiento del acceso y la calidad de la información pública"/>
    <s v="Avance del Sistema de Gestión Documental de la Administración Departamental"/>
    <s v="Fortalecimiento de la gestion documental en todo el departamento de Antioquia"/>
    <n v="220129001"/>
    <s v="Actualización del Sistema de Gestión Documental"/>
    <s v="Almacenamiento, custodia y consulta de la información"/>
    <n v="7363"/>
    <n v="16009"/>
    <d v="2017-10-10T00:00:00"/>
    <n v="2017060102716"/>
    <n v="4600007525"/>
    <x v="1"/>
    <s v="SERVICIOS POSTALES NACIONALES S.A "/>
    <s v="En ejecución"/>
    <s v="Aportes de Mana, SSSA y Sría General"/>
    <s v="Marino Gutierrez Marquez "/>
    <s v="Tipo C: Supervisión"/>
    <s v="Supervisión técnica, jurídica, administrativa y financiera."/>
  </r>
  <r>
    <x v="13"/>
    <s v="81111500 81112100"/>
    <s v="Servicio de conectividad de internet para la gobernacion de antioquia y sus sedes externas"/>
    <d v="2017-07-25T00:00:00"/>
    <s v="16 meses"/>
    <s v="Contratación Directa - Contratos Interadministrativos"/>
    <s v="Recursos propios"/>
    <n v="269423616"/>
    <n v="202067310"/>
    <s v="SI"/>
    <s v="Aprobadas"/>
    <s v="Juan Carlos Arango Ramírez"/>
    <s v="Profesional Universitario (Logístico)"/>
    <s v="3839372"/>
    <s v="juan.arango@antioquia.gov.co"/>
    <m/>
    <m/>
    <m/>
    <m/>
    <m/>
    <m/>
    <n v="7392"/>
    <n v="17413"/>
    <d v="2017-08-29T00:00:00"/>
    <n v="2017060098962"/>
    <n v="4600007217"/>
    <x v="1"/>
    <s v="VALOR + SAS"/>
    <s v="En ejecución"/>
    <s v="Aportes de la FLA y Hacienda"/>
    <s v="Alexandar Arias Ocampo"/>
    <s v="Tipo C: Supervisión"/>
    <s v="Supervisión técnica, jurídica, administrativa y financiera."/>
  </r>
  <r>
    <x v="13"/>
    <n v="83111600"/>
    <s v="Prestacion de servicios de operador de telefonia celular para la gobernación de antioquia"/>
    <d v="2017-08-01T00:00:00"/>
    <s v="28 meses"/>
    <s v="Contratación Directa - No pluralidad de oferentes"/>
    <s v="Recursos propios"/>
    <n v="850071952"/>
    <n v="334353600"/>
    <s v="SI"/>
    <s v="Aprobadas"/>
    <s v="Diana David"/>
    <s v="Profesional Universitario (Logístico)"/>
    <s v="3839016"/>
    <s v="diana.david@antioquia.gov.co"/>
    <m/>
    <m/>
    <m/>
    <m/>
    <m/>
    <m/>
    <n v="7394"/>
    <n v="5149"/>
    <d v="2017-09-01T00:00:00"/>
    <n v="2017060098928"/>
    <n v="4600007212"/>
    <x v="1"/>
    <s v="Comunicación celular S.A. COMCEL S.A."/>
    <s v="En ejecución"/>
    <s v="Aportes de la FLA, Hacienda, SSSA, "/>
    <s v="Diana David Hincapie"/>
    <s v="Tipo C: Supervisión"/>
    <s v="Supervisión técnica, jurídica, administrativa y financiera."/>
  </r>
  <r>
    <x v="13"/>
    <n v="90121500"/>
    <s v="Adquisición de tiquetes aéreos para la Gobernación de Antioquia"/>
    <d v="2017-09-05T00:00:00"/>
    <s v="15 meses"/>
    <s v="Contratación Directa - Contratos Interadministrativos"/>
    <s v="Recursos propios"/>
    <n v="2307728260"/>
    <n v="1646130260"/>
    <s v="SI"/>
    <s v="Aprobadas"/>
    <s v="Maria Victoria Hoyos "/>
    <s v="Profesional Universitario (Logístico)"/>
    <s v="3839345"/>
    <s v="victoria.hoyos@antioquia.gov.co"/>
    <m/>
    <m/>
    <m/>
    <m/>
    <m/>
    <m/>
    <n v="7571"/>
    <n v="15618"/>
    <d v="2017-10-05T00:00:00"/>
    <n v="2017060102139"/>
    <n v="4600007506"/>
    <x v="1"/>
    <s v="SERVICIO AEREO A TERRITORIOS NACIONALES S.A. SATENA"/>
    <s v="En ejecución"/>
    <s v="Aporte de las 23 dependencias de la Gobernacion de Antioquia"/>
    <s v="Maria Victoria Hoyos Velasquez"/>
    <s v="Tipo C: Supervisión"/>
    <s v="Supervisión técnica, jurídica, administrativa y financiera."/>
  </r>
  <r>
    <x v="13"/>
    <n v="78102200"/>
    <s v="Prestación de servicio de mensajería expresa que comprenda la recepción, recolección, acopio y entrega personalizada de envíos de correspondencia de la gobernación de antioquia y demás objetos postales a nivel local, nacional, e internacional, bajo estándares de celeridad, calidad y garantías del servicio in house."/>
    <d v="2017-09-25T00:00:00"/>
    <s v="15 meses"/>
    <s v="Contratación Directa - Contratos Interadministrativos"/>
    <s v="Recursos propios"/>
    <n v="578562317"/>
    <n v="452162317"/>
    <s v="SI"/>
    <s v="Aprobadas"/>
    <s v="Juan Carlos Arango Ramírez"/>
    <s v="Profesional Universitario (Logístico)"/>
    <s v="3839370"/>
    <s v="juan.arango@antioquia.gov.co"/>
    <m/>
    <m/>
    <m/>
    <m/>
    <m/>
    <m/>
    <n v="7561"/>
    <n v="19911"/>
    <d v="2017-10-05T00:00:00"/>
    <n v="2017060102512"/>
    <n v="4600007517"/>
    <x v="1"/>
    <s v="SERVICIOS POSTALES NACIONALES S.A"/>
    <s v="En ejecución"/>
    <s v="Aportes de la FLA, SSSA y Sría General"/>
    <s v="Marino Gutierrez Marquez "/>
    <s v="Tipo C: Supervisión"/>
    <s v="Supervisión técnica, jurídica, administrativa y financiera."/>
  </r>
  <r>
    <x v="13"/>
    <n v="83101804"/>
    <s v="Suministro de energia y potencia electrica para el edificio del centro administrativo departamental y la fabrica de licores y alcoholes de antioquia como usuario no regulado."/>
    <d v="2017-10-01T00:00:00"/>
    <s v="15 meses"/>
    <s v="Contratación Directa - Contratos Interadministrativos"/>
    <s v="Recursos propios"/>
    <n v="2781833847"/>
    <n v="4032642007"/>
    <s v="SI"/>
    <s v="Aprobadas"/>
    <s v="Juan Guillermo Cañas R"/>
    <s v="Profesional Universitario (técnico)"/>
    <s v="3838489"/>
    <s v="juan.canas@antioquia.gov.co"/>
    <m/>
    <m/>
    <m/>
    <m/>
    <m/>
    <m/>
    <s v="2017-SS-22-0003"/>
    <n v="0"/>
    <d v="2017-10-02T00:00:00"/>
    <n v="2017060102511"/>
    <s v="2017-SS-22-0003"/>
    <x v="1"/>
    <s v="EPM"/>
    <s v="En ejecución"/>
    <s v="El valor  de esta vigencia Futura  es superior ya que  correspponde a un CDP de vigencias futuras  de carácter global,  que incluye todos los servicios  publicos. Este se agota a medida que se va  pagando los servicios. Intevienen las Secretaría de Hacienda y la FLA"/>
    <s v="Juan Guillermo Cañas"/>
    <s v="Tipo C: Supervisión"/>
    <s v="Supervisión técnica, jurídica, administrativa y financiera."/>
  </r>
  <r>
    <x v="13"/>
    <n v="78181701"/>
    <s v="Suminitro de combustible gasolina corriente, gasolina extra, acpm "/>
    <d v="2017-10-01T00:00:00"/>
    <s v="15 meses"/>
    <s v="Selección Abreviada - Subasta Inversa"/>
    <s v="Recursos propios"/>
    <n v="972967280"/>
    <n v="778373824"/>
    <s v="SI"/>
    <s v="Aprobadas"/>
    <s v="Javier Alonso Londoño H"/>
    <s v="Profesional Universitario (técnico)"/>
    <s v="3838870"/>
    <s v="javier.londono@antioquia.gov.co"/>
    <m/>
    <m/>
    <m/>
    <m/>
    <m/>
    <m/>
    <n v="7373"/>
    <n v="16756"/>
    <d v="2017-08-17T00:00:00"/>
    <n v="2017060102135"/>
    <n v="4600007507"/>
    <x v="1"/>
    <s v="DISTRACOM S.A "/>
    <s v="En ejecución"/>
    <s v="Aportes de la FLA, SSSA y Sría General"/>
    <s v="Javier Alonso Londoño"/>
    <s v="Tipo C: Supervisión"/>
    <s v="Supervisión técnica, jurídica, administrativa y financiera."/>
  </r>
  <r>
    <x v="13"/>
    <s v="721541 721512 72151200"/>
    <s v="Mantenimiento preventivo y correctivo, con suministro e instalacion de repuestos, equipos y trabajos varios, para el sistema de aire acondicionado y ventilacion mecanica del centro administrastivo departamental y sedes externas."/>
    <d v="2017-10-01T00:00:00"/>
    <s v="15 meses (en ejecución)"/>
    <s v="Selección Abreviada - Subasta Inversa"/>
    <s v="Recursos propios"/>
    <n v="239999909"/>
    <n v="168189452"/>
    <s v="SI"/>
    <s v="Aprobadas"/>
    <s v="Santiago Marín Restrepo"/>
    <s v="Profesional Universitario (técnico)"/>
    <s v="3838951"/>
    <s v="santiago.marin@antioquia.gov.co"/>
    <m/>
    <m/>
    <m/>
    <m/>
    <m/>
    <m/>
    <n v="7027"/>
    <n v="18269"/>
    <d v="2017-08-11T00:00:00"/>
    <s v="S2017060103137"/>
    <n v="4600007553"/>
    <x v="1"/>
    <s v="COOL AIR MULTIAIRES S.A.S."/>
    <s v="En ejecución"/>
    <s v="Aporte de la Sría General"/>
    <s v="Santiago Marín Restrepo"/>
    <s v="Tipo C: Supervisión"/>
    <s v="Supervisión técnica, jurídica, administrativa y financiera."/>
  </r>
  <r>
    <x v="13"/>
    <s v="72101506 "/>
    <s v="Prestación del servicio de mantenimiento preventivo y correctivo con suministro de repuestos de los ascensores y garaventa marca mitsubishi instalados en el centro administrativo departamental"/>
    <d v="2017-10-01T00:00:00"/>
    <s v="15 meses"/>
    <s v="Contratación Directa - No pluralidad de oferentes"/>
    <s v="Recursos propios"/>
    <n v="334029055"/>
    <n v="234249589"/>
    <s v="SI"/>
    <s v="Aprobadas"/>
    <s v="Santiago Marín Restrepo"/>
    <s v="Profesional Universitario (técnico)"/>
    <s v="3838951"/>
    <s v="santiago.marin@antioquia.gov.co"/>
    <m/>
    <m/>
    <m/>
    <m/>
    <m/>
    <m/>
    <n v="7381"/>
    <n v="18268"/>
    <d v="2017-10-05T00:00:00"/>
    <n v="2017060102513"/>
    <n v="4600007210"/>
    <x v="1"/>
    <s v="MITSUBISHI ELECTRIC DE COLOMBIA LTDA"/>
    <s v="En ejecución"/>
    <s v="Aporte de la Sría General"/>
    <s v="Santiago Marín Restrepo"/>
    <s v="Tipo C: Supervisión"/>
    <s v="Supervisión técnica, jurídica, administrativa y financiera."/>
  </r>
  <r>
    <x v="13"/>
    <n v="41103007"/>
    <s v="Suministro de energía térmica mediante agua helada desde la central de generación del distrito térmico hasta las instalaciones del centro administrativo departamental-cad- para ser usada en su sistema de aire acondicionado"/>
    <d v="2017-07-01T00:00:00"/>
    <s v="15 meses"/>
    <s v="Contratación Directa - Contratos Interadministrativos"/>
    <s v="Recursos propios"/>
    <n v="2089305153"/>
    <n v="2089305153"/>
    <s v="SI"/>
    <s v="Aprobadas"/>
    <s v="Juan Carlos Arango Ramírez"/>
    <s v="Profesional Universitario (Logístico)"/>
    <s v="3839370"/>
    <s v="juan.arango@antioquia.gov.co"/>
    <m/>
    <m/>
    <m/>
    <m/>
    <m/>
    <m/>
    <s v="2017-SS-22-0004 "/>
    <n v="0"/>
    <d v="2017-10-04T00:00:00"/>
    <n v="2017060092935"/>
    <s v="2017-SS-22-0004 "/>
    <x v="1"/>
    <s v="EMPRESAS PUBLICAS DE MEDELLIN E.S.P."/>
    <s v="En ejecución"/>
    <s v="Aporte de Hacienda"/>
    <s v="Santiago Marín Restrepo"/>
    <s v="Tipo C: Supervisión"/>
    <s v="Supervisión técnica, jurídica, administrativa y financiera."/>
  </r>
  <r>
    <x v="13"/>
    <n v="76111500"/>
    <s v="Prestación de servicios de aseo, cafeteria y mantenimiento gemeral, con suministro de insumos necesarios para la realización de esta labor, en las instalaciones del Centro Administrativo Departamental y Sedes externas"/>
    <d v="2017-08-01T00:00:00"/>
    <s v="14 meses"/>
    <s v="Selección Abreviada - Subasta Inversa"/>
    <s v="Recursos propios"/>
    <n v="2203503881"/>
    <n v="1844990939"/>
    <s v="SI"/>
    <s v="Aprobadas"/>
    <s v="Juan Guillermo Cañas "/>
    <s v="Profesional Universitario (técnico)"/>
    <s v="3838489"/>
    <s v="juan.canas@antioquia.gov.co"/>
    <m/>
    <m/>
    <m/>
    <m/>
    <m/>
    <m/>
    <n v="7365"/>
    <n v="18264"/>
    <d v="2017-09-01T00:00:00"/>
    <n v="2017060105691"/>
    <n v="4600007614"/>
    <x v="1"/>
    <s v="CENTRO ASEO MANTENIMIENTO PROFESIONAL S.A.S"/>
    <s v="En ejecución"/>
    <s v="Aporte de la Sría General"/>
    <s v="Juan Guillermo cañas"/>
    <s v="Tipo C: Supervisión"/>
    <s v="Supervisión técnica, jurídica, administrativa y financiera."/>
  </r>
  <r>
    <x v="13"/>
    <s v="801015000 80101600 80111700 81141900"/>
    <s v="Elaborar estrategia tecnológica y de contenidos multimedia, para la operación integral de la herramienta feria virtual antioquia honesta"/>
    <d v="2017-11-10T00:00:00"/>
    <s v="15 meses"/>
    <s v="Contratación Directa - Contratos Interadministrativos"/>
    <s v="Recursos propios"/>
    <n v="491525698"/>
    <n v="421307741"/>
    <s v="SI"/>
    <s v="N/A"/>
    <s v="Juan Carlos Arango Ramírez"/>
    <s v="Profesional Universitario (Logístico)"/>
    <s v="3839370"/>
    <s v="juan.arango@antioquia.gov.co"/>
    <m/>
    <m/>
    <m/>
    <m/>
    <m/>
    <m/>
    <n v="7963"/>
    <n v="19122"/>
    <d v="2017-11-10T00:00:00"/>
    <n v="2017060109240"/>
    <n v="4600007860"/>
    <x v="1"/>
    <s v="VALOR + SAS"/>
    <s v="En ejecución"/>
    <s v="Aporte de Gestion Humana"/>
    <s v="Ahysen Arboleda Montañez - Maria Helena Zapata Gómez -Eliana Patricia Gallego Ospina - Juan Carlos Arango Ramirez"/>
    <s v="Tipo C: Supervisión"/>
    <s v="Supervisión Colegiada B2"/>
  </r>
  <r>
    <x v="13"/>
    <s v=" 24101601"/>
    <s v="Modernización del ascensor de carga del centro administrativo departamental cad."/>
    <d v="2017-09-19T00:00:00"/>
    <s v="10 meses"/>
    <s v="Contratación Directa - No pluralidad de oferentes"/>
    <s v="Recursos propios"/>
    <n v="247610247"/>
    <n v="147610247"/>
    <s v="SI"/>
    <s v="Aprobadas"/>
    <s v="Santiago Marín Restrepo"/>
    <s v="Profesional Universitario (técnico)"/>
    <s v="3838951"/>
    <s v="santiago.marin@antioquia.gov.co"/>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
    <s v="Cumplimiento del Plan de modernización de la infraestructura física, incluida ls adecuaciones de seguridad "/>
    <s v="Adecuación del ascensor"/>
    <n v="7969"/>
    <s v="19645-19906"/>
    <d v="2017-12-06T00:00:00"/>
    <n v="2017060112898"/>
    <n v="4600007957"/>
    <x v="1"/>
    <s v="MITSUBISHI ELECTRIC DE COLOMBIA LIMITADA"/>
    <s v="En ejecución"/>
    <s v="Aporte de la Sría General"/>
    <s v="Santiago Marín Restrepo"/>
    <s v="Tipo C: Supervisión"/>
    <s v="Supervisión técnica, jurídica, administrativa y financiera."/>
  </r>
  <r>
    <x v="13"/>
    <n v="72102900"/>
    <s v="Obras civiles de adecuación para la modernización del ascensor de carga del Centro Administrativo Departamental &quot;josé maría cordova&quot;, de la Gobernación de Antioquia."/>
    <d v="2017-12-01T00:00:00"/>
    <s v="10 meses"/>
    <s v="Mínima Cuantía"/>
    <s v="Recursos propios"/>
    <n v="68600246"/>
    <n v="55245135"/>
    <s v="SI"/>
    <s v="Aprobadas"/>
    <s v="William Vega Arango"/>
    <s v="Profesional Universitario (técnico)"/>
    <s v="3838999"/>
    <s v="william.vegaa@antioquia.gov.co"/>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
    <s v="Cumplimiento del Plan de modernización de la infraestructura física, incluida ls adecuaciones de seguridad "/>
    <s v="Adecuación del ascensor"/>
    <n v="7996"/>
    <s v="19851-19907"/>
    <d v="2017-12-12T00:00:00"/>
    <n v="4600007987"/>
    <n v="4600007987"/>
    <x v="1"/>
    <s v="CONHIME S.A.S"/>
    <s v="En ejecución"/>
    <s v="Aporte de la Sría General"/>
    <s v="William Vega Arango"/>
    <s v="Tipo C: Supervisión"/>
    <s v="Supervisión técnica, jurídica, administrativa y financiera."/>
  </r>
  <r>
    <x v="13"/>
    <n v="78111800"/>
    <s v="Prestación del servicio de mantenimiento integral para el parque automotor de propiedad y al servicio del departamento de antioquia."/>
    <d v="2017-08-14T00:00:00"/>
    <s v="15 meses"/>
    <s v="Selección Abreviada - Subasta Inversa"/>
    <s v="Recursos propios"/>
    <n v="2268463600"/>
    <n v="1781544000"/>
    <s v="SI"/>
    <s v="Aprobadas"/>
    <s v="Juan Carlos Arango Ramírez"/>
    <s v="Profesional Universitario (Logístico)"/>
    <s v="3839370"/>
    <s v="juan.arango@antioquia.gov.co"/>
    <m/>
    <m/>
    <m/>
    <m/>
    <m/>
    <m/>
    <n v="7380"/>
    <n v="19922"/>
    <d v="2017-08-31T00:00:00"/>
    <n v="2017060106522"/>
    <n v="4600007665"/>
    <x v="1"/>
    <s v="UNION TEMPORAL SERVICIO AUTOMOTRIZ ABURRA MOTORS"/>
    <s v="En ejecución"/>
    <s v="Aportes de la FLA, SSSA y Sría General"/>
    <s v="Rodolfo Marquez Ealo"/>
    <s v="Tipo C: Supervisión"/>
    <s v="Supervisión técnica, jurídica, administrativa y financiera."/>
  </r>
  <r>
    <x v="13"/>
    <n v="92121500"/>
    <s v="Prestar el servicio de vigilancia privada fija armada, canina y sin arma para el Departamento de Antioquia, Asamblea Departamental, Fábrica de Licores y Alcoholes de Antioquia, Bienes Muebles e Inmuebles y sedes externas."/>
    <d v="2017-08-20T00:00:00"/>
    <s v="14 meses"/>
    <s v="Licitación pública"/>
    <s v="Recursos propios"/>
    <n v="5339057688"/>
    <s v="$4.688.304.747_x000a__x000a_$179.651.562"/>
    <s v="SI"/>
    <s v="Aprobadas"/>
    <s v="Juan Carlos Arango Ramírez"/>
    <s v="Profesional Universitario (Logístico)"/>
    <s v="3839370"/>
    <s v="juan.arango@antioquia.gov.co"/>
    <m/>
    <m/>
    <m/>
    <m/>
    <m/>
    <m/>
    <n v="7347"/>
    <n v="19910"/>
    <d v="2017-08-15T00:00:00"/>
    <n v="2017060110237"/>
    <n v="4600007928"/>
    <x v="1"/>
    <s v="SERACIS LTDA"/>
    <s v="En ejecución"/>
    <s v="Aportes de la FLA, SSSA y Sría General"/>
    <s v="Sergio Alexander Contreras Romero"/>
    <s v="Tipo C: Supervisión"/>
    <s v="Supervisión técnica, jurídica, administrativa y financiera."/>
  </r>
  <r>
    <x v="13"/>
    <n v="77101703"/>
    <s v="Aunar esfuerzos para el manejo integral de los residuos sólidos reciclables en las instalaciones del centro administrativo departamental y sedes externas del departamento de antioquia."/>
    <d v="2016-12-01T00:00:00"/>
    <s v="38 meses"/>
    <s v="Contratación Directa - No pluralidad de oferentes"/>
    <s v="Recursos propios"/>
    <n v="0"/>
    <n v="0"/>
    <s v="NO"/>
    <s v="N/A"/>
    <s v="Juan Carlos Arango Ramírez"/>
    <s v="Profesional Universitario (Logístico)"/>
    <n v="3839370"/>
    <s v="juan.arango@antioquia.gov.co"/>
    <s v="2016-CA-22-0005"/>
    <n v="0"/>
    <d v="2016-12-07T00:00:00"/>
    <n v="20166060097540"/>
    <s v="2016-CA-22-0005"/>
    <n v="1"/>
    <s v="2016-CA-22-0005"/>
    <n v="0"/>
    <d v="2016-12-07T00:00:00"/>
    <n v="20166060097540"/>
    <s v="2016-CA-22-0005"/>
    <x v="1"/>
    <s v="RECIMED (COOPERATIVA MULTIACTIVA DE RECICLADORES DE MEDELLÍN)"/>
    <s v="En ejecución"/>
    <s v="Proceso sin recursos"/>
    <s v="Luz Marina Martínez Alzate"/>
    <s v="Tipo C: Supervisión"/>
    <s v="Supervisión técnica, jurídica, administrativa y financiera."/>
  </r>
  <r>
    <x v="13"/>
    <n v="55101500"/>
    <s v="Suscripción de cuatro (4) publicaciones físicas: constitución política de colombia, código de procedimiento administrativos y de lo contencioso administrativo, código general del proceso, y código laboral colombiano; y publicaciones en medio electrónicas especializadas en materia jurídico y contable para todas las áreas del derecho colombiano con actualización permanente tanto física como en internet activadas por dirección ip para consulta de todas las dependencias de la secretaría general del departamento de antioquia."/>
    <d v="2018-01-01T00:00:00"/>
    <s v="18 meses"/>
    <s v="Contratación Directa - No pluralidad de oferentes"/>
    <s v="Recursos propios"/>
    <n v="38000000"/>
    <n v="38000000"/>
    <s v="NO"/>
    <s v="N/A"/>
    <s v="Juan Carlos Arango Ramírez"/>
    <s v="Profesional Universitario (Logístico)"/>
    <s v="3839370"/>
    <s v="juan.arango@antioquia.gov.co"/>
    <m/>
    <m/>
    <m/>
    <m/>
    <m/>
    <m/>
    <n v="8023"/>
    <n v="19932"/>
    <d v="2018-01-17T00:00:00"/>
    <n v="2018060003513"/>
    <n v="4600007996"/>
    <x v="1"/>
    <s v="LEGIS EDITORES SA"/>
    <s v="En ejecución"/>
    <s v="Aporte de la Sría General"/>
    <s v="Luis Fernando Úsuga"/>
    <s v="Tipo C: Supervisión"/>
    <s v="Supervisión técnica, jurídica, administrativa y financiera."/>
  </r>
  <r>
    <x v="13"/>
    <n v="80121600"/>
    <s v="Prestación de servicios de apoyo en la revisión permanente de los procesos judiciales en los que tiene interés el departamento de antioquia, con jurisdicción en la ciudad de Barranquilla."/>
    <d v="2018-01-01T00:00:00"/>
    <s v="10 meses"/>
    <s v="Contratación Directa - Prestación de Servicios y de Apoyo a la Gestión Persona Natural"/>
    <s v="Recursos propios"/>
    <n v="12374879"/>
    <n v="12374879"/>
    <s v="NO"/>
    <s v="N/A"/>
    <s v="Juan Carlos Arango Ramírez"/>
    <s v="Profesional Universitario (Logístico)"/>
    <s v="3839370"/>
    <s v="juan.arango@antioquia.gov.co"/>
    <m/>
    <m/>
    <m/>
    <m/>
    <m/>
    <m/>
    <n v="8010"/>
    <n v="19908"/>
    <d v="2018-01-16T00:00:00"/>
    <n v="4600007995"/>
    <n v="4600007995"/>
    <x v="1"/>
    <s v="BARRERO PINZON ZAIRA YANUBY"/>
    <s v="En ejecución"/>
    <s v="Aporte de la Sría General"/>
    <s v="Diana Marcela Raigoza Duque"/>
    <s v="Tipo C: Supervisión"/>
    <s v="Administrativa, financiera, contratable"/>
  </r>
  <r>
    <x v="13"/>
    <n v="78111800"/>
    <s v="Prestación de servicio de transporte terrestre automotor para apoyar la gestión de la Gobernación de Antioquia."/>
    <d v="2018-01-01T00:00:00"/>
    <s v="11 meses"/>
    <s v="Selección Abreviada - Subasta Inversa"/>
    <s v="Recursos propios"/>
    <n v="2213053920"/>
    <n v="221303920"/>
    <s v="NO"/>
    <s v="N/A"/>
    <s v="Juan Guillermo Cañas "/>
    <s v="Profesional Universitario (técnico)"/>
    <s v="3838489"/>
    <s v="juan.canas@antioquia.gov.co"/>
    <m/>
    <m/>
    <m/>
    <m/>
    <m/>
    <m/>
    <s v="SA-22-01-2018"/>
    <n v="19913"/>
    <d v="2018-01-02T00:00:00"/>
    <n v="2018060026180"/>
    <n v="4600008068"/>
    <x v="1"/>
    <s v="U.T GOBERNACION AÑO 2018"/>
    <s v="En ejecución"/>
    <s v="Aporte de la Sría General"/>
    <s v="Javier Gelvez Albarracin"/>
    <s v="Tipo C: Supervisión"/>
    <s v="Supervisión técnica, jurídica, administrativa y financiera."/>
  </r>
  <r>
    <x v="13"/>
    <n v="32101656"/>
    <s v="Prestación del servicio de monitoreo para la administracion integral del parque automotor del Departamento de Antioquia - AVL"/>
    <d v="2018-01-01T00:00:00"/>
    <s v="10 meses"/>
    <s v="Selección Abreviada - Subasta Inversa"/>
    <s v="Recursos propios"/>
    <n v="131000000"/>
    <n v="131000000"/>
    <s v="NO"/>
    <s v="N/A"/>
    <s v="Javier Alonso Londoño H"/>
    <s v="Profesional Universitario (técnico)"/>
    <s v="3838870"/>
    <s v="javier.londono@antioquia.gov.co"/>
    <m/>
    <m/>
    <m/>
    <m/>
    <m/>
    <m/>
    <n v="8052"/>
    <n v="20073"/>
    <d v="2018-02-09T00:00:00"/>
    <n v="2018060027560"/>
    <n v="4600008074"/>
    <x v="1"/>
    <s v="ELEINCO S.A.S"/>
    <s v="En ejecución"/>
    <s v="Aporte de la Sría General"/>
    <s v="Javier Alonso Londoño Hurtado"/>
    <s v="Tipo C: Supervisión"/>
    <s v="Supervisión técnica, jurídica, administrativa y financiera."/>
  </r>
  <r>
    <x v="13"/>
    <n v="39121000"/>
    <s v="Mantenimiento preventivo y correctivo, con suministro de repuestos, de las unidades del sistema ininterrumpido de potencia (UPS) instalado en el CAD."/>
    <d v="2018-01-01T00:00:00"/>
    <s v="11 meses"/>
    <s v="Contratación Directa - No pluralidad de oferentes"/>
    <s v="Recursos propios"/>
    <n v="35244431"/>
    <n v="35244431"/>
    <s v="NO"/>
    <s v="N/A"/>
    <s v="Juan Carlos Gallego O"/>
    <s v="Profesional Universitario (técnico)"/>
    <s v="3839394"/>
    <s v="juan.gallegoosorio@antioquia.gov.co"/>
    <m/>
    <m/>
    <m/>
    <m/>
    <m/>
    <m/>
    <n v="8019"/>
    <n v="20063"/>
    <d v="2018-01-24T00:00:00"/>
    <n v="201860003668"/>
    <n v="4600007997"/>
    <x v="1"/>
    <s v="UPSISTEMAS S.A"/>
    <s v="En ejecución"/>
    <s v="Aporte de la Sría General"/>
    <s v="Juan Carlos Gallego Osorio"/>
    <s v="Tipo C: Supervisión"/>
    <s v="Supervisión técnica, jurídica, administrativa y financiera."/>
  </r>
  <r>
    <x v="13"/>
    <s v="72151500 39121000"/>
    <s v="Prestar los servicios de mantenimiento preventivo, predictivo y correctivo de cada uno de los equipos y elementos que componen la subestación de energía eléctrica, plantas de emergencia, plantas contraincendios para garantizar la disponibilidad y confiabilidad de los mismos."/>
    <d v="2018-01-01T00:00:00"/>
    <s v="11 meses"/>
    <s v="Mínima Cuantía"/>
    <s v="Recursos propios"/>
    <n v="70000000"/>
    <n v="59490000"/>
    <s v="NO"/>
    <s v="N/A"/>
    <s v="Javier Gelvez Albarracin"/>
    <s v="Profesional Universitario (técnico)"/>
    <s v="3839339"/>
    <s v="javier.gelvez@antioquia.gov.co"/>
    <m/>
    <m/>
    <m/>
    <m/>
    <m/>
    <m/>
    <n v="8080"/>
    <n v="20922"/>
    <d v="2018-02-10T00:00:00"/>
    <n v="4600008062"/>
    <n v="4600008062"/>
    <x v="1"/>
    <s v="COINSI S.A.S"/>
    <s v="En ejecución"/>
    <s v="Aporte de la Sría General"/>
    <s v="Javier Gelvez Albarracin"/>
    <s v="Tipo C: Supervisión"/>
    <s v="Supervisión técnica, jurídica, administrativa y financiera."/>
  </r>
  <r>
    <x v="13"/>
    <n v="80111701"/>
    <s v="Prestar servicios profesionales para la asesoría jurídica, asistencia y acompañamiento en proyectos especiales que fueron materia del Plan de Gobierno &quot;Pensando en Grande&quot;."/>
    <d v="2018-01-01T00:00:00"/>
    <s v="11 meses"/>
    <s v="Contratación Directa - Prestación de Servicios y de Apoyo a la Gestión Persona Natural"/>
    <s v="Recursos propios"/>
    <n v="80338148"/>
    <n v="80338148"/>
    <s v="NO"/>
    <s v="N/A"/>
    <s v="Juan Carlos Arango Ramírez"/>
    <s v="Profesional Universitario (Logístico)"/>
    <s v="3839370"/>
    <s v="juan.arango@antioquia.gov.co"/>
    <m/>
    <m/>
    <m/>
    <m/>
    <m/>
    <m/>
    <n v="8039"/>
    <n v="20179"/>
    <d v="2018-01-16T00:00:00"/>
    <s v="N/A"/>
    <n v="4600008011"/>
    <x v="1"/>
    <s v="FRANCISCO GUILLERMO MEJIA MEJIA"/>
    <s v="En ejecución"/>
    <s v="Aporte de la Sría General"/>
    <s v="Carlos Arturo Piedrahita"/>
    <s v="Tipo C: Supervisión"/>
    <s v="Supervisión técnica, jurídica, administrativa y financiera."/>
  </r>
  <r>
    <x v="13"/>
    <n v="80111701"/>
    <s v="Prestar servicios profesionales para la asesoria juridica especializada. asistencia y acompañamiento en temas inherentes a proyectos especiales trascendentales y estrategicos para el Departamento de Antioquia."/>
    <d v="2018-01-01T00:00:00"/>
    <s v="11 meses"/>
    <s v="Contratación Directa - Prestación de Servicios y de Apoyo a la Gestión Persona Natural"/>
    <s v="Recursos propios"/>
    <n v="80338148"/>
    <n v="80338148"/>
    <s v="NO"/>
    <s v="N/A"/>
    <s v="Juan Carlos Arango Ramírez"/>
    <s v="Profesional Universitario (Logístico)"/>
    <s v="3839370"/>
    <s v="juan.arango@antioquia.gov.co"/>
    <m/>
    <m/>
    <m/>
    <m/>
    <m/>
    <m/>
    <n v="8033"/>
    <n v="20178"/>
    <d v="2018-01-16T00:00:00"/>
    <s v="N/A"/>
    <n v="460008012"/>
    <x v="1"/>
    <s v="ALVARO DE JESÚS LÓPEZ ARISTIZÁBAL"/>
    <s v="En ejecución"/>
    <s v="Aporte de la Sría General"/>
    <s v="Carlos Arturo Piedrahita"/>
    <s v="Tipo C: Supervisión"/>
    <s v="Supervisión técnica, jurídica, administrativa y financiera."/>
  </r>
  <r>
    <x v="13"/>
    <n v="81111703"/>
    <s v="Servicio de plataforma web para la realización de subastas inversas electrónicas de la gobernación de Antioquia"/>
    <d v="2018-02-01T00:00:00"/>
    <s v="10 meses"/>
    <s v="Mínima Cuantía"/>
    <s v="Recursos propios"/>
    <n v="50000000"/>
    <n v="50000000"/>
    <s v="NO"/>
    <s v="N/A"/>
    <s v="Juan Carlos Arango Ramírez"/>
    <s v="Profesional Universitario (Logístico)"/>
    <n v="3839370"/>
    <s v="juan.arango@antioquia.gov.co"/>
    <n v="8089"/>
    <n v="21054"/>
    <d v="2018-02-10T00:00:00"/>
    <n v="4600008061"/>
    <n v="4600008061"/>
    <n v="1"/>
    <n v="8089"/>
    <n v="21054"/>
    <d v="2018-02-10T00:00:00"/>
    <n v="4600008061"/>
    <n v="4600008061"/>
    <x v="1"/>
    <s v="SERVICIO EN WEB S.A.S"/>
    <s v="En ejecución"/>
    <s v="Aporte de la Sría General"/>
    <s v="María Victoria Hoyos Velásquez"/>
    <s v="Tipo C: Supervisión"/>
    <s v="Supervisión técnica, jurídica, administrativa y financiera."/>
  </r>
  <r>
    <x v="13"/>
    <n v="56112102"/>
    <s v="Adquisición de sillas para los asistentes a los eventos institucionales de la Gobernación Antioquia. "/>
    <d v="2018-02-01T00:00:00"/>
    <s v="1 mes "/>
    <s v="Mínima Cuantía"/>
    <s v="Recursos propios"/>
    <n v="9787750"/>
    <n v="9787750"/>
    <s v="NO"/>
    <s v="N/A"/>
    <s v="Juan Carlos Arango Ramírez"/>
    <s v="Profesional Universitario "/>
    <s v="3839370"/>
    <s v="juan.arango@antioquia.gov.co"/>
    <m/>
    <m/>
    <m/>
    <m/>
    <m/>
    <m/>
    <n v="8085"/>
    <n v="20290"/>
    <d v="2018-02-14T00:00:00"/>
    <n v="4600008064"/>
    <n v="4600008064"/>
    <x v="1"/>
    <s v="RIVEROS BOTERO COMPAÑÍA LIMITADA"/>
    <s v="Terminado"/>
    <s v="Aporte de la Sría General"/>
    <s v="Maria  Lorena Martinez Restrepo"/>
    <s v="Tipo C: Supervisión"/>
    <s v="Supervisión técnica, jurídica, administrativa y financiera."/>
  </r>
  <r>
    <x v="13"/>
    <s v="80101500 83121600 80121500_x000a_80121600_x000a_80121700"/>
    <s v="Servicio de agenda virtual de audiencias y acceso virtual a todas las notificaciones de sentencias y autos proferidos dentro de los procesos judiciales y prejudiciales en los que tiene interés el departamento de antioquia."/>
    <d v="2017-12-07T00:00:00"/>
    <s v="11 meses 15 dias calendario"/>
    <s v="Contratación Directa - Prestación de Servicios y de Apoyo a la Gestión Persona Jurídica"/>
    <s v="Recursos propios"/>
    <n v="321264872"/>
    <n v="321264872"/>
    <s v="NO"/>
    <s v="N/A"/>
    <s v="Juan Carlos Arango Ramírez"/>
    <s v="Profesional Universitario (Logístico)"/>
    <s v="3839370"/>
    <s v="juan.arango@antioquia.gov.co"/>
    <m/>
    <m/>
    <m/>
    <m/>
    <m/>
    <m/>
    <n v="8030"/>
    <n v="19927"/>
    <d v="2018-01-22T00:00:00"/>
    <s v="NO TIENE"/>
    <n v="4600007994"/>
    <x v="1"/>
    <s v="LITIGIOVIRTUAL.COM S.A.S."/>
    <s v="En ejecución"/>
    <s v="Aporte de la Sría General"/>
    <s v="Abel de Jesús Ojeda Villadiego"/>
    <s v="Tipo C: Supervisión"/>
    <s v="Supervisión técnica, jurídica, administrativa y financiera."/>
  </r>
  <r>
    <x v="13"/>
    <n v="78181500"/>
    <s v="Prestación de servicios de mantenimiento integral, para las motos al servicio del Departamento de Antioquia."/>
    <d v="2018-01-24T00:00:00"/>
    <s v="10 meses"/>
    <s v="Mínima Cuantía"/>
    <s v="Recursos propios"/>
    <n v="70000000"/>
    <n v="70000000"/>
    <s v="NO"/>
    <s v="N/A"/>
    <s v="Juan Carlos Arango Ramírez"/>
    <s v="Profesional Universitario (Logístico)"/>
    <s v="3839370"/>
    <s v="juan.arango@antioquia.gov.co"/>
    <m/>
    <m/>
    <m/>
    <m/>
    <m/>
    <m/>
    <n v="8089"/>
    <n v="20197"/>
    <d v="2018-03-12T00:00:00"/>
    <n v="4600008082"/>
    <n v="4600008082"/>
    <x v="1"/>
    <s v="INVERSIONES XOS LTDA"/>
    <s v="En ejecución"/>
    <s v="Aporte de la Sría General"/>
    <s v="Javier Alonso Londoño Hurtado"/>
    <s v="Tipo C: Supervisión"/>
    <s v="Supervisión técnica, jurídica, administrativa y financiera."/>
  </r>
  <r>
    <x v="13"/>
    <n v="72102900"/>
    <s v="Obras civiles para la remodelación total del salón Pedro Justo Berrio en el piso 12 de la Gobernación de Antioquia, "/>
    <d v="2018-01-01T00:00:00"/>
    <s v="4 meses"/>
    <s v="Selección Abreviada - Menor Cuantía"/>
    <s v="Recursos propios"/>
    <n v="125859421"/>
    <n v="125859421"/>
    <s v="NO"/>
    <s v="N/A"/>
    <s v="Juan Carlos Gallego O"/>
    <s v="Profesional Universitario (técnico)"/>
    <s v="3839394"/>
    <s v="juan.gallegoosorio@antioquia.gov.co"/>
    <m/>
    <m/>
    <m/>
    <m/>
    <m/>
    <m/>
    <n v="8051"/>
    <n v="20391"/>
    <d v="2018-02-02T00:00:00"/>
    <n v="2018060030244"/>
    <n v="4600008081"/>
    <x v="1"/>
    <s v="UNION TEMPORAL REMODELACIONES 2018"/>
    <s v="En ejecución"/>
    <s v="Aporte de la Sría General"/>
    <s v="Juan Carlos Gallego Osorio"/>
    <s v="Tipo C: Supervisión"/>
    <s v="Supervisión técnica, jurídica, administrativa y financiera."/>
  </r>
  <r>
    <x v="13"/>
    <s v="47121800, 47121900, 47132100, 47121700, 47131600, 47131800, 47131500, 14111700, 50201700, 52151500, 50202300, 50161500"/>
    <s v="Suministro de café especial para el consumo de servidores publicos que laborarn eln el cad y sus sedes externas."/>
    <d v="2018-02-01T00:00:00"/>
    <s v="10 meses"/>
    <s v="Mínima Cuantía"/>
    <s v="Recursos propios"/>
    <n v="78124000"/>
    <n v="78124000"/>
    <s v="NO"/>
    <s v="N/A"/>
    <s v="Luz Marina Martinez A"/>
    <s v="profesional Especializado (técnico)"/>
    <s v="3838956"/>
    <s v="luz.martinez@antioquia.gov.co"/>
    <m/>
    <m/>
    <m/>
    <m/>
    <m/>
    <m/>
    <n v="8133"/>
    <n v="21146"/>
    <d v="2018-03-13T00:00:00"/>
    <n v="4600008083"/>
    <n v="4600008083"/>
    <x v="1"/>
    <s v="INVERPROYECTO S MAGNA S.A.S"/>
    <s v="En ejecución"/>
    <s v="Aporte de la Sría General"/>
    <s v="Maria Inés Ochoa Garcia"/>
    <s v="Tipo C: Supervisión"/>
    <s v="Supervisión técnica, jurídica, administrativa y financiera."/>
  </r>
  <r>
    <x v="13"/>
    <s v="76111501 "/>
    <s v="Mantenimiento y alistamiento de fachada y ventaneria del edificio Gobernacion de Antioquia y edificio Asamblea Departamental (incluye empaques para ventanería) Reposición."/>
    <d v="2018-01-01T00:00:00"/>
    <s v="2,5 meses"/>
    <s v="Selección Abreviada - Menor Cuantía"/>
    <s v="Recursos propios"/>
    <n v="199957610"/>
    <n v="199957610"/>
    <s v="NO"/>
    <s v="N/A"/>
    <s v="Juan Carlos Gallego O"/>
    <s v="Profesional Universitario (técnico)"/>
    <s v="3839394"/>
    <s v="juan.gallegoosorio@antioquia.gov.co"/>
    <m/>
    <m/>
    <m/>
    <m/>
    <m/>
    <m/>
    <n v="8082"/>
    <m/>
    <d v="2018-03-08T00:00:00"/>
    <m/>
    <m/>
    <x v="5"/>
    <m/>
    <s v="Sin iniciar etapa precontractual"/>
    <s v="Aporte Sría General"/>
    <s v="José Mauricio Mesa Restrepo"/>
    <s v="Tipo C: Supervisión"/>
    <s v="Supervisión técnica, jurídica, administrativa y financiera."/>
  </r>
  <r>
    <x v="13"/>
    <n v="70111703"/>
    <s v="Mantenimiento general y de jardinería para la Casa Fiscal de Antioquia &quot;Sede Bogotá&quot;"/>
    <d v="2018-01-26T00:00:00"/>
    <s v="10 meses"/>
    <s v="Mínima Cuantía"/>
    <s v="Recursos propios"/>
    <n v="76860828"/>
    <n v="76860828"/>
    <s v="NO"/>
    <s v="N/A"/>
    <s v="Juan Carlos Gallego O"/>
    <s v="Profesional Universitario (técnico)"/>
    <s v="3839394"/>
    <s v="juan.gallegoosorio@antioquia.gov.co"/>
    <m/>
    <m/>
    <m/>
    <m/>
    <m/>
    <m/>
    <n v="8162"/>
    <m/>
    <d v="2018-04-06T00:00:00"/>
    <m/>
    <m/>
    <x v="5"/>
    <m/>
    <s v="Sin iniciar etapa precontractual"/>
    <s v="Aporte de la Sría General"/>
    <s v="Juan Carlos Gallego Osorio"/>
    <s v="Tipo C: Supervisión"/>
    <s v="Supervisión técnica, jurídica, administrativa y financiera."/>
  </r>
  <r>
    <x v="13"/>
    <s v="72102100 "/>
    <s v="Prestación del servicio de fumigación integral contra plagas en las instalaciones del centro administrativo departamental y sus sedes externas"/>
    <d v="2018-02-02T00:00:00"/>
    <s v="10 meses"/>
    <s v="Mínima Cuantía"/>
    <s v="Recursos propios"/>
    <n v="38668167"/>
    <n v="44593473"/>
    <s v="NO"/>
    <s v="N/A"/>
    <s v="Luz Marina Martinez A"/>
    <s v="profesional Especializado (técnico)"/>
    <s v="3838956"/>
    <s v="luz.martinez@antioquia.gov.co"/>
    <m/>
    <m/>
    <m/>
    <m/>
    <m/>
    <m/>
    <n v="8132"/>
    <m/>
    <d v="2018-03-07T00:00:00"/>
    <m/>
    <m/>
    <x v="5"/>
    <m/>
    <s v="Sin iniciar etapa precontractual"/>
    <s v="Aporte de la Sría General y SSSA"/>
    <s v="Luz Marina Martínez Arango"/>
    <s v="Tipo C: Supervisión"/>
    <s v="Supervisión técnica, jurídica, administrativa y financiera."/>
  </r>
  <r>
    <x v="13"/>
    <s v="50201700 - 52151500 - 50202300 - 50161500 -"/>
    <s v="Suministro de Insumos de cafeteria para el funcionamiento  del  Centro  Administrativo Departamental  (CAD) y sus  sedes externas"/>
    <d v="2018-03-01T00:00:00"/>
    <s v="7 meses"/>
    <s v="Selección Abreviada - Subasta Inversa"/>
    <s v="Recursos propios"/>
    <n v="332039494"/>
    <n v="332039494"/>
    <s v="NO"/>
    <s v="N/A"/>
    <s v="Juan Carlos Arango Ramírez"/>
    <s v="Profesional Universitario (Logístico)"/>
    <n v="3839370"/>
    <s v="juan.arango@antioquia.gov.co"/>
    <m/>
    <m/>
    <m/>
    <m/>
    <m/>
    <m/>
    <n v="8167"/>
    <m/>
    <d v="2018-04-11T00:00:00"/>
    <m/>
    <m/>
    <x v="5"/>
    <m/>
    <s v="En etapa precontractual"/>
    <s v="Aporte de la Sría General y SSSA"/>
    <s v="Maria Inés Ochoa Garcia"/>
    <s v="Tipo C: Supervisión"/>
    <s v="Supervisión técnica, jurídica, administrativa y financiera."/>
  </r>
  <r>
    <x v="13"/>
    <s v="46191601 "/>
    <s v="Suministro y mantenimiento de los extintores instalados en el CAD y sedes externas."/>
    <d v="2018-02-26T00:00:00"/>
    <s v="9 meses"/>
    <s v="Mínima Cuantía"/>
    <s v="Recursos propios"/>
    <n v="17630252"/>
    <n v="17630252"/>
    <s v="NO"/>
    <s v="N/A"/>
    <s v="Luz Marina Martinez A"/>
    <s v="profesional Especializado (técnico)"/>
    <s v="3838956"/>
    <s v="luz.martinez@antioquia.gov.co"/>
    <m/>
    <m/>
    <m/>
    <m/>
    <m/>
    <m/>
    <m/>
    <m/>
    <m/>
    <m/>
    <m/>
    <x v="0"/>
    <m/>
    <s v="Sin iniciar etapa precontractual"/>
    <s v="Aporte de la Sría General y SSSA"/>
    <m/>
    <m/>
    <m/>
  </r>
  <r>
    <x v="13"/>
    <n v="72102900"/>
    <s v="Obras Civiles para la remodelación y adecuación total del auditorio Gobernadores del cuarto piso de la Gobernación de Antioquia."/>
    <d v="2018-04-12T00:00:00"/>
    <s v="4 meses"/>
    <s v="Selección Abreviada - Menor Cuantía"/>
    <s v="Recursos propios"/>
    <n v="384452216"/>
    <n v="384452216"/>
    <s v="NO"/>
    <s v="N/A"/>
    <s v="Juan Carlos Gallego O"/>
    <s v="Profesional Universitario (técnico)"/>
    <s v="3839394"/>
    <s v="juan.gallegoosorio@antioquia.gov.co"/>
    <m/>
    <m/>
    <m/>
    <m/>
    <m/>
    <m/>
    <m/>
    <m/>
    <m/>
    <m/>
    <m/>
    <x v="0"/>
    <m/>
    <s v="Sin iniciar etapa precontractual"/>
    <s v="Aporte de la Sría General"/>
    <m/>
    <m/>
    <m/>
  </r>
  <r>
    <x v="13"/>
    <s v=" 72121301 "/>
    <s v="Suministro e instalación de cubierta tipo pérgola en el acceso vehicular al cad"/>
    <d v="2018-05-01T00:00:00"/>
    <s v="2 meses"/>
    <s v="Mínima Cuantía"/>
    <s v="Recursos propios"/>
    <n v="55000000"/>
    <n v="55000000"/>
    <s v="NO"/>
    <s v="N/A"/>
    <s v="José Mauricio Mesa R"/>
    <s v="Profesional Universitario (técnico)"/>
    <s v="3839339"/>
    <s v="jose.mesa@antioquia.gov.co"/>
    <m/>
    <m/>
    <m/>
    <m/>
    <m/>
    <m/>
    <m/>
    <m/>
    <m/>
    <m/>
    <m/>
    <x v="0"/>
    <m/>
    <s v="Sin iniciar etapa precontractual"/>
    <s v="Aporte de la Sría General"/>
    <m/>
    <m/>
    <m/>
  </r>
  <r>
    <x v="13"/>
    <s v="47121800 _x000a_47121900 _x000a_47132100 _x000a_47121700 _x000a_47131600 _x000a_47131800 _x000a_47131500 _x000a_14111700 _x000a_"/>
    <s v="Suministro y distribución de insumos de aseo para el funcionamiento del centro administrativo departamental (cad) y sus sedes externas.”"/>
    <d v="2018-03-01T00:00:00"/>
    <s v="9 meses"/>
    <s v="Mínima Cuantía"/>
    <s v="Recursos propios"/>
    <n v="109364270"/>
    <n v="109364270"/>
    <s v="NO"/>
    <s v="N/A"/>
    <s v="Juan Carlos Arango Ramírez"/>
    <s v="Profesional Universitario (Logístico)"/>
    <s v="3838956"/>
    <s v="luz.martinez@antioquia.gov.co"/>
    <m/>
    <m/>
    <m/>
    <m/>
    <m/>
    <m/>
    <m/>
    <m/>
    <m/>
    <m/>
    <m/>
    <x v="0"/>
    <m/>
    <s v="Sin iniciar etapa precontractual"/>
    <s v="Esta en gestión de los CDP para poder publicar"/>
    <s v="Luz Marina Martínez Arango"/>
    <s v="Tipo C: Supervisión"/>
    <s v="Supervisión técnica, jurídica, administrativa y financiera."/>
  </r>
  <r>
    <x v="13"/>
    <s v="53102710 49000000"/>
    <s v="Suministro de dotación, uniformes e implementos deportivos para los trabajadores oficiales del departamento de antioquia "/>
    <d v="2018-01-01T00:00:00"/>
    <s v="12 meses"/>
    <s v="Mínima Cuantía"/>
    <s v="Recursos propios"/>
    <n v="64935000"/>
    <n v="64935000"/>
    <s v="NO"/>
    <s v="N/A"/>
    <s v="Rodolfo Marquez Ealo"/>
    <s v="Profesional Universitario (Logístico)"/>
    <s v="3835149"/>
    <s v="rodolfo.marquez@antioquia.gov.co"/>
    <m/>
    <m/>
    <m/>
    <m/>
    <m/>
    <m/>
    <m/>
    <m/>
    <m/>
    <m/>
    <m/>
    <x v="0"/>
    <m/>
    <s v="Sin iniciar etapa precontractual"/>
    <m/>
    <m/>
    <m/>
    <m/>
  </r>
  <r>
    <x v="13"/>
    <n v="80101600"/>
    <s v="Actualización de la tabla de retención documental de la gobernación de antioquia. Se debe involucrar al Director de Gestión documental  dentro del proceso para que se justifique ante el Secretario General.(Se debe integrar a la sustentación del presente proceso al Director de Gestión Documental, para que presente la justificación)  "/>
    <d v="2018-05-01T00:00:00"/>
    <s v="6 meses"/>
    <s v="Selección Abreviada - Subasta Inversa"/>
    <s v="Recursos propios"/>
    <n v="264775000"/>
    <n v="264775000"/>
    <s v="NO"/>
    <s v="N/A"/>
    <s v="Juan Carlos Arango Ramírez"/>
    <s v="Profesional Universitario (Logístico)"/>
    <n v="3839370"/>
    <s v="juan.arango@antioquia.gov.co"/>
    <m/>
    <m/>
    <m/>
    <m/>
    <m/>
    <s v=""/>
    <m/>
    <m/>
    <m/>
    <m/>
    <m/>
    <x v="0"/>
    <m/>
    <s v="Sin iniciar etapa precontractual"/>
    <m/>
    <m/>
    <m/>
    <m/>
  </r>
  <r>
    <x v="13"/>
    <n v="72102900"/>
    <s v="Mantenimiento preventivo y correctivo de salvaescaleras del costado oriental piso 12 - 13 marca VIMEC"/>
    <d v="2018-01-01T00:00:00"/>
    <s v="10 meses"/>
    <s v="Mínima Cuantía"/>
    <s v="Recursos propios"/>
    <n v="15000000"/>
    <n v="15000000"/>
    <s v="NO"/>
    <s v="N/A"/>
    <s v="Donaldy Giraldo Garcia"/>
    <s v="Profesional Universitario (técnico)"/>
    <s v="3839690"/>
    <s v="donaldy.giraldo@antioquia.gov.co"/>
    <m/>
    <m/>
    <m/>
    <m/>
    <m/>
    <m/>
    <m/>
    <m/>
    <m/>
    <m/>
    <m/>
    <x v="0"/>
    <m/>
    <s v="Sin iniciar etapa precontractual"/>
    <s v="Aporte de la Sría General"/>
    <m/>
    <m/>
    <m/>
  </r>
  <r>
    <x v="13"/>
    <s v="72154022 73152108"/>
    <s v="Mantenimiento y reparación del sistema de bombas de nivel freático, bombas del sistema de agua potable, sistemas de hidrófilo y motores de puertas garajes del cad y sedes externas&quot;"/>
    <d v="2018-01-01T00:00:00"/>
    <s v="10 meses"/>
    <s v="Mínima Cuantía"/>
    <s v="Recursos propios"/>
    <n v="59745617"/>
    <n v="59745617"/>
    <s v="NO"/>
    <s v="N/A"/>
    <s v="William Vega Arango"/>
    <s v="Profesional Universitario (técnico)"/>
    <s v="3838999"/>
    <s v="william.vegaa@antioquia.gov.co"/>
    <m/>
    <m/>
    <m/>
    <m/>
    <m/>
    <m/>
    <m/>
    <m/>
    <m/>
    <m/>
    <m/>
    <x v="0"/>
    <m/>
    <s v="Sin iniciar etapa precontractual"/>
    <m/>
    <m/>
    <m/>
    <m/>
  </r>
  <r>
    <x v="13"/>
    <s v="39121700 31162800"/>
    <s v="Suministro de insumos y herramientas para el mantenimiento del centro adminitrativo departamental y sedes externas."/>
    <d v="2018-01-01T00:00:00"/>
    <s v="10 meses"/>
    <s v="Selección Abreviada - Subasta Inversa"/>
    <s v="Recursos propios"/>
    <n v="100000000"/>
    <n v="100000000"/>
    <s v="NO"/>
    <s v="N/A"/>
    <s v="William Vega Arango"/>
    <s v="Profesional Universitario (técnico)"/>
    <s v="3838955"/>
    <s v="william.vegaa@antioquia.gov.co"/>
    <m/>
    <m/>
    <m/>
    <m/>
    <m/>
    <m/>
    <m/>
    <m/>
    <m/>
    <m/>
    <m/>
    <x v="0"/>
    <m/>
    <s v="Sin iniciar etapa precontractual"/>
    <m/>
    <m/>
    <m/>
    <m/>
  </r>
  <r>
    <x v="13"/>
    <s v=" 72121101"/>
    <s v="Construcción de estación para bicicletas del centro Administrativo Departamental Gobernación de Antioquia."/>
    <d v="2018-02-01T00:00:00"/>
    <s v="4 meses"/>
    <s v="Mínima Cuantía"/>
    <s v="Recursos propios"/>
    <n v="74500000"/>
    <n v="74500000"/>
    <s v="NO"/>
    <s v="N/A"/>
    <s v="Juan Carlos Gallego O"/>
    <s v="Profesional Universitario (técnico)"/>
    <s v="3839394"/>
    <s v="juan.gallegoosorio@antioquia.gov.co"/>
    <m/>
    <m/>
    <m/>
    <m/>
    <m/>
    <m/>
    <m/>
    <m/>
    <m/>
    <m/>
    <m/>
    <x v="0"/>
    <m/>
    <s v="Sin iniciar etapa precontractual"/>
    <m/>
    <m/>
    <m/>
    <m/>
  </r>
  <r>
    <x v="13"/>
    <n v="39111700"/>
    <s v="Suministro de señalética lumínica y lámparas de emergencia para los pisos del centro administrativo departamental."/>
    <d v="2018-02-01T00:00:00"/>
    <s v="3 meses"/>
    <s v="Mínima Cuantía"/>
    <s v="Recursos propios"/>
    <n v="45000000"/>
    <n v="45000000"/>
    <s v="NO"/>
    <s v="N/A"/>
    <s v="José Mauricio Mesa R"/>
    <s v="Profesional Universitario (técnico)"/>
    <s v="3839339"/>
    <s v="jose.mesa@antioquia.gov.co"/>
    <m/>
    <m/>
    <m/>
    <m/>
    <m/>
    <m/>
    <m/>
    <m/>
    <m/>
    <m/>
    <m/>
    <x v="0"/>
    <m/>
    <s v="Sin iniciar etapa precontractual"/>
    <m/>
    <m/>
    <m/>
    <m/>
  </r>
  <r>
    <x v="13"/>
    <n v="72102900"/>
    <s v="Mantenimiento y reparación de impermeabilización de losas de cubierta y demarcación de helipuertos del centro administrativo departamental “José María Córdova” de la Gobernación de Antioquia” y edificio de la Asamblea Departamental. "/>
    <d v="2018-02-01T00:00:00"/>
    <s v="6 meses"/>
    <s v="Selección Abreviada - Menor Cuantía"/>
    <s v="Recursos propios"/>
    <n v="100000000"/>
    <n v="75000000"/>
    <s v="NO"/>
    <s v="N/A"/>
    <s v="William Vega Arango"/>
    <s v="Profesional Universitario (técnico)"/>
    <s v="3838999"/>
    <s v="william.vegaa@antioquia.gov.co"/>
    <m/>
    <m/>
    <m/>
    <m/>
    <m/>
    <m/>
    <m/>
    <m/>
    <m/>
    <m/>
    <m/>
    <x v="0"/>
    <m/>
    <s v="Sin iniciar etapa precontractual"/>
    <m/>
    <m/>
    <m/>
    <m/>
  </r>
  <r>
    <x v="13"/>
    <s v="47121800, 47121900, 47132100, 47121700, 47131600, 47131800, 47131500, 14111700, 50201700, 52151500, 50202300, 50161500"/>
    <s v="Suministro de insumos de papelería para el funcionamiento del centro administrativo departamental (CAD) y sus sedes externas"/>
    <d v="2018-04-04T00:00:00"/>
    <s v="6 meses"/>
    <s v="Selección Abreviada - Subasta Inversa"/>
    <s v="Recursos propios"/>
    <n v="468000000"/>
    <n v="468000000"/>
    <s v="NO"/>
    <s v="N/A"/>
    <s v="Juan Carlos Arango Ramírez"/>
    <s v="Profesional Universitario (Logístico)"/>
    <s v="3839370"/>
    <s v="juan.arango@antioquia.gov.co"/>
    <m/>
    <m/>
    <m/>
    <m/>
    <m/>
    <s v=""/>
    <m/>
    <m/>
    <m/>
    <m/>
    <m/>
    <x v="0"/>
    <m/>
    <s v="Sin iniciar etapa precontractual"/>
    <s v="Incluyen Salud y la FLA._x000a_Se debe hacer el inventario para mirar el nuevo presupuesto"/>
    <m/>
    <m/>
    <m/>
  </r>
  <r>
    <x v="13"/>
    <n v="72102900"/>
    <s v="Obras varias en el Centro Administrativo Departamental &quot;José María Córdova&quot; de la Gobernación de Antioquia” y edificio de la Asamblea Departamental”. (primer piso)"/>
    <d v="2018-05-01T00:00:00"/>
    <s v="6 meses"/>
    <s v="Selección Abreviada - Menor Cuantía"/>
    <s v="Recursos propios"/>
    <n v="450000000"/>
    <n v="450000000"/>
    <s v="NO"/>
    <s v="N/A"/>
    <s v="william Vega Arango"/>
    <s v="Profesional Universitario (técnico)"/>
    <s v="3838999"/>
    <s v="william.vegaa@antioquia.gov.co"/>
    <m/>
    <m/>
    <m/>
    <m/>
    <m/>
    <m/>
    <m/>
    <m/>
    <m/>
    <m/>
    <m/>
    <x v="0"/>
    <m/>
    <s v="Sin iniciar etapa precontractual"/>
    <m/>
    <m/>
    <m/>
    <m/>
  </r>
  <r>
    <x v="13"/>
    <n v="81112200"/>
    <s v="Mantenimiento, soporte reparación y actualización del software de la plataforma de voz IP del cad y sedes externas. "/>
    <d v="2018-07-01T00:00:00"/>
    <s v="5 meses"/>
    <s v="Contratación Directa - No pluralidad de oferentes"/>
    <s v="Recursos propios"/>
    <n v="206494771"/>
    <n v="206494771"/>
    <s v="NO"/>
    <s v="N/A"/>
    <s v="José Mauricio Mesa R"/>
    <s v="Profesional Universitario (técnico)"/>
    <s v="3839339"/>
    <s v="jose.mesa@antioquia.gov.co"/>
    <m/>
    <m/>
    <m/>
    <m/>
    <m/>
    <m/>
    <m/>
    <m/>
    <m/>
    <m/>
    <m/>
    <x v="0"/>
    <m/>
    <s v="Sin iniciar etapa precontractual"/>
    <m/>
    <m/>
    <m/>
    <m/>
  </r>
  <r>
    <x v="13"/>
    <m/>
    <s v="Cofinanciación para la modernización de la infraestructura física y plataforma tecnológica de la Asamblea Departamental de Antioquia como  autoridad política y administrativa del Área Metropolitana y el Departamento"/>
    <d v="2018-07-01T00:00:00"/>
    <s v="6 meses"/>
    <s v="Régimen Especial - Artículo 95 Ley 489 de 1998"/>
    <s v="Recursos propios"/>
    <n v="1700000000"/>
    <n v="1700000000"/>
    <s v="NO"/>
    <s v="N/A"/>
    <s v="José Mauricio Mesa Restrepo"/>
    <s v="Profesional Universitario "/>
    <s v="3839353"/>
    <s v="jose.mesa@antioquia.gov.co"/>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
    <s v="Cumplimiento del Plan de modernización de la infraestructura física, incluida la adecuaciones de seguridad "/>
    <s v="Adquisición de bienes e infraestructura física"/>
    <m/>
    <m/>
    <m/>
    <m/>
    <m/>
    <x v="0"/>
    <m/>
    <s v="Sin iniciar etapa precontractual"/>
    <m/>
    <m/>
    <m/>
    <m/>
  </r>
  <r>
    <x v="13"/>
    <m/>
    <s v="TEMPORALES - SUBSECRETARIA JURIDICA"/>
    <d v="2017-01-01T00:00:00"/>
    <s v="12 meses"/>
    <m/>
    <s v="Recursos propios"/>
    <n v="1012102665"/>
    <n v="1012102665"/>
    <s v="NO"/>
    <s v="N/A"/>
    <s v="CARLOS ARTURO PIEDRAHITA CARDENAS"/>
    <s v="SUBSECRETARIO JURIDICO"/>
    <s v="3839008"/>
    <m/>
    <s v="Fortalecimiento de las entidades sin ánimo de lucro y entes territoriales"/>
    <s v="Entidades sin ánimo de lucro Inspeccionadas y vigiladas que dan cumplimiento a la competencia legal delegada al Gobernador del Departamento "/>
    <s v="Fortalecimiento de la gestion de la entidades sin ánimo de lucro y entes territoriales Medellín"/>
    <n v="220098"/>
    <s v="Cumplimiento del Plan de modernización de la infraestructura física, incluida la adecuaciones de seguridad "/>
    <s v="Mano de obra calificada"/>
    <s v="NA"/>
    <s v="NA"/>
    <s v="NA"/>
    <s v="NA"/>
    <s v="NA"/>
    <x v="1"/>
    <m/>
    <m/>
    <s v="Nombrado por la Secretaría de Gestión Humana"/>
    <m/>
    <m/>
    <m/>
  </r>
  <r>
    <x v="13"/>
    <m/>
    <s v="TEMPORALES - SUBSECRETARIA LOGISTICA"/>
    <d v="2017-01-01T00:00:00"/>
    <s v="12 meses"/>
    <m/>
    <s v="Recursos propios"/>
    <n v="802808100"/>
    <n v="802808100"/>
    <s v="NO"/>
    <s v="N/A"/>
    <s v="ALVARO URIBE MORENO"/>
    <s v="SUBSECRETARIO LOGISTICO"/>
    <s v="3839345"/>
    <m/>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
    <s v="Cumplimiento del Plan de modernización de la infraestructura física, incluida ls adecuaciones de seguridad "/>
    <s v="Mano de obra calificada"/>
    <s v="NA"/>
    <s v="NA"/>
    <s v="NA"/>
    <s v="NA"/>
    <s v="NA"/>
    <x v="1"/>
    <m/>
    <m/>
    <s v="Nombrado por la Secretaría de Gestión Humana"/>
    <m/>
    <m/>
    <m/>
  </r>
  <r>
    <x v="13"/>
    <m/>
    <s v="PRACTICANTES"/>
    <d v="2018-02-01T00:00:00"/>
    <s v="12 meses"/>
    <m/>
    <s v="Recursos propios"/>
    <n v="48874520"/>
    <n v="48874520"/>
    <s v="NO"/>
    <s v="N/A"/>
    <m/>
    <m/>
    <m/>
    <m/>
    <m/>
    <m/>
    <m/>
    <m/>
    <m/>
    <m/>
    <m/>
    <m/>
    <m/>
    <m/>
    <m/>
    <x v="0"/>
    <m/>
    <m/>
    <m/>
    <m/>
    <m/>
    <m/>
  </r>
  <r>
    <x v="13"/>
    <n v="81112005"/>
    <s v="Digitalización de documentos de la Gobernación de Antioquia. (Hacienda - Salud - General)."/>
    <d v="2018-05-15T00:00:00"/>
    <s v="7 meses"/>
    <s v="Selección Abreviada - Subasta Inversa"/>
    <s v="Recursos propios"/>
    <n v="350000000"/>
    <n v="350000000"/>
    <s v="NO"/>
    <s v="N/A"/>
    <s v="Marino Gutierrez Marquez"/>
    <s v="Profesional Universitario "/>
    <s v="3839365"/>
    <s v="marino.gutierrez@antioquia.gov.co"/>
    <s v="Fortalecimiento del acceso y la calidad de la información pública"/>
    <m/>
    <m/>
    <m/>
    <m/>
    <m/>
    <m/>
    <m/>
    <m/>
    <m/>
    <m/>
    <x v="0"/>
    <m/>
    <s v="Sin iniciar etapa precontractual"/>
    <s v="Presupuesto de Hacienda $200.000.000 - Salud $150.000.000 -"/>
    <m/>
    <m/>
    <m/>
  </r>
  <r>
    <x v="13"/>
    <s v="52141500 52141800 52161500"/>
    <s v="Adquisicion de electrodomésticos para las diferentes dependencias de la gobernación de antioquia y sedes externas"/>
    <d v="2018-05-01T00:00:00"/>
    <s v="3 meses"/>
    <s v="Mínima Cuantía"/>
    <s v="Recursos propios"/>
    <n v="30000000"/>
    <n v="30000000"/>
    <s v="NO"/>
    <s v="N/A"/>
    <s v="Juan Carlos Arango Ramírez"/>
    <s v="Profesional Universitario (Logístico)"/>
    <s v="3839370"/>
    <s v="juan.arango@antioquia.gov.co"/>
    <m/>
    <m/>
    <m/>
    <m/>
    <m/>
    <m/>
    <m/>
    <m/>
    <m/>
    <m/>
    <m/>
    <x v="0"/>
    <m/>
    <s v="Sin iniciar etapa precontractual"/>
    <s v="Proceso que se adelanta con presupuesto de otras dependencias"/>
    <m/>
    <m/>
    <m/>
  </r>
  <r>
    <x v="13"/>
    <s v="86141700- 45111600 45111700 45121500 52161500 52161505 52161520"/>
    <s v="Adquisición de equipos y accesorios para la producción y reproducción de medios audiovisuales para las diferentes dependencias de la gobernación de antioquia y sedes externas”"/>
    <d v="2018-05-01T00:00:00"/>
    <s v="3 meses"/>
    <s v="Mínima Cuantía"/>
    <s v="Recursos propios"/>
    <n v="50000000"/>
    <n v="50000000"/>
    <s v="NO"/>
    <s v="N/A"/>
    <s v="Juan Carlos Arango Ramírez"/>
    <s v="Profesional Universitario (Logístico)"/>
    <s v="3839370"/>
    <s v="juan.arango@antioquia.gov.co"/>
    <m/>
    <m/>
    <m/>
    <m/>
    <m/>
    <m/>
    <m/>
    <m/>
    <m/>
    <m/>
    <m/>
    <x v="0"/>
    <m/>
    <s v="Sin iniciar etapa precontractual"/>
    <s v="PROFESIONAL DE COMUNICACIONES, INTERVIENEN EL PROCESO TAMBIEN INFRAESTRUCTURA, FLA Y SALUD."/>
    <m/>
    <m/>
    <m/>
  </r>
  <r>
    <x v="13"/>
    <n v="82121500"/>
    <s v="Mantenimiento integral, suministro de consumibles y repuestos para plotter, escaner, impresoras, equipos audiovisuales y multifuncional propiedad del departamento de antioquia y sus sedes externas. "/>
    <d v="2018-05-01T00:00:00"/>
    <s v="8 meses"/>
    <s v="Mínima Cuantía"/>
    <s v="Recursos propios"/>
    <n v="50000000"/>
    <n v="50000000"/>
    <s v="NO"/>
    <s v="N/A"/>
    <s v="Juan Carlos Arango Ramírez"/>
    <s v="Profesional Universitario (Logístico)"/>
    <s v="3839370"/>
    <s v="juan.arango@antioquia.gov.co"/>
    <m/>
    <m/>
    <m/>
    <m/>
    <m/>
    <s v=""/>
    <m/>
    <m/>
    <m/>
    <m/>
    <m/>
    <x v="0"/>
    <m/>
    <m/>
    <s v="Pendiente de definir estudios previos con la Dirección de Informática- Se envío oficio solicitando las necesidades.- Dependencias que participan: Agricultura, Infraestructura, Gestión Humana Pasaportes, FLA, Salud, Planeación."/>
    <m/>
    <m/>
    <m/>
  </r>
  <r>
    <x v="13"/>
    <n v="12171700"/>
    <s v="Suministro de insumos de tintas para ploters e impresoras para el funcionamiento del centro administrativo departamental (cad) y sus sedes externas"/>
    <d v="2018-05-01T00:00:00"/>
    <s v="3 meses"/>
    <s v="Selección Abreviada - Acuerdo Marco de Precios"/>
    <s v="Recursos propios"/>
    <n v="200000000"/>
    <n v="200000000"/>
    <s v="NO"/>
    <s v="N/A"/>
    <s v="María Nés Ochoa "/>
    <s v="Profesional Universitaria "/>
    <s v="388251"/>
    <s v="maria.ochoa@antioquia.gov.co"/>
    <m/>
    <m/>
    <m/>
    <m/>
    <m/>
    <s v=""/>
    <m/>
    <m/>
    <m/>
    <m/>
    <m/>
    <x v="0"/>
    <m/>
    <m/>
    <s v="REVISAR ACUERDO MARCO COLOMBIA COMPRA EFICIENTE, intervienen el proceso Infraestructura, Planeación, Salud, Agricultura, FLA."/>
    <m/>
    <m/>
    <m/>
  </r>
  <r>
    <x v="13"/>
    <s v="92121504 92121700"/>
    <s v="Convenio interadministrativo Policia Nacional - Gobernacion - Brindar asesoría y apoyo en seguridad para el mantenimiento de los derechos, libertades públicas y la convivencia pacífica necesaria para satisfacer la tranquilidad al interior y alrededores del Centro Administrativo Departamental. (Se envió carta de intención comunicando a Gobierno el monto destinado para el convenio que se realizará con la Policía Nacional)"/>
    <d v="2018-07-01T00:00:00"/>
    <s v="5 meses"/>
    <s v="Contratación Directa - No pluralidad de oferentes"/>
    <s v="Recursos propios"/>
    <n v="500000000"/>
    <n v="500000000"/>
    <s v="NO"/>
    <s v="N/A"/>
    <s v="Sergio Alexander Contreras Romerco"/>
    <s v="Directror de Seguridad "/>
    <s v="3838307"/>
    <s v="sergio.contreras@antioquia.gov.co"/>
    <m/>
    <m/>
    <m/>
    <m/>
    <m/>
    <m/>
    <m/>
    <m/>
    <m/>
    <m/>
    <m/>
    <x v="0"/>
    <m/>
    <m/>
    <m/>
    <m/>
    <m/>
    <m/>
  </r>
  <r>
    <x v="13"/>
    <n v="93141707"/>
    <s v="Contrato de prestación de servicios para la conservación, restauración y preservación de documentos en el archivo histórico de Antioquia. (Se debe integrar a la sustentación del presente proceso al Director de Gestión Documental, para que presente la justificación)  Se deberá remitir  a Marino Gutiérrez "/>
    <d v="2018-06-01T00:00:00"/>
    <s v="6 meses"/>
    <s v="Contratación Directa - Prestación de Servicios y de Apoyo a la Gestión Persona Natural"/>
    <s v="Recursos propios"/>
    <n v="63000000"/>
    <n v="63000000"/>
    <s v="NO"/>
    <s v="N/A"/>
    <s v="Marino Gutierrez Marquez"/>
    <s v="Profesional Universitario "/>
    <s v="3839365"/>
    <s v="marino.gutierrez@antioquia.gov.co"/>
    <m/>
    <m/>
    <m/>
    <m/>
    <m/>
    <m/>
    <m/>
    <m/>
    <m/>
    <m/>
    <m/>
    <x v="0"/>
    <m/>
    <s v="Sin iniciar etapa precontractual"/>
    <s v="Traslado interno "/>
    <m/>
    <m/>
    <m/>
  </r>
  <r>
    <x v="13"/>
    <n v="81112501"/>
    <s v="Mantenimiento licencias sap de la Secretaría General"/>
    <d v="2018-08-01T00:00:00"/>
    <s v="12 meses"/>
    <s v="Contratación directa"/>
    <s v="Recursos propios"/>
    <n v="150000000"/>
    <n v="150000000"/>
    <s v="NO"/>
    <s v="N/A"/>
    <s v="LUDWYG LONDONO SERNA"/>
    <s v="Profesional Especializado -SAP"/>
    <s v="3838906"/>
    <s v="ludwyg.londono@antioquia.gov.co"/>
    <m/>
    <m/>
    <m/>
    <m/>
    <m/>
    <m/>
    <m/>
    <m/>
    <m/>
    <m/>
    <m/>
    <x v="0"/>
    <m/>
    <m/>
    <m/>
    <m/>
    <m/>
    <m/>
  </r>
  <r>
    <x v="13"/>
    <n v="92121700"/>
    <s v="Mantenimiento preventivo y correctivo del sistema integrado de seguridad. (Se trasladó recursos a Gestión humana - Informática)"/>
    <d v="2018-01-01T00:00:00"/>
    <s v="12 meses"/>
    <s v="Selección Abreviada - Subasta Inversa"/>
    <s v="Recursos propios"/>
    <n v="180000000"/>
    <n v="180000000"/>
    <s v="NO"/>
    <s v="N/A"/>
    <s v="Coronel"/>
    <s v="Director de Seguridad"/>
    <s v="3839370"/>
    <s v="juan.arango@antioquia.gov.co"/>
    <m/>
    <m/>
    <m/>
    <m/>
    <m/>
    <m/>
    <m/>
    <m/>
    <m/>
    <m/>
    <m/>
    <x v="0"/>
    <m/>
    <s v="Sin iniciar etapa precontractual"/>
    <s v="Se traslado CDP a la Secretaria de Informatica"/>
    <m/>
    <m/>
    <m/>
  </r>
  <r>
    <x v="13"/>
    <n v="80141607"/>
    <s v="Feria de proveedores y talleres de contratación."/>
    <d v="2018-01-01T00:00:00"/>
    <s v="12 meses"/>
    <s v="Mínima Cuantía"/>
    <s v="Recursos propios"/>
    <n v="30000000"/>
    <n v="30000000"/>
    <s v="NO"/>
    <s v="N/A"/>
    <s v="Catalina Administrativa y Contractual"/>
    <s v="Profesional Universitario"/>
    <s v="3835254"/>
    <s v="catalina.jimenez@antioquia.gov.co"/>
    <m/>
    <m/>
    <m/>
    <m/>
    <m/>
    <m/>
    <m/>
    <m/>
    <m/>
    <m/>
    <m/>
    <x v="0"/>
    <m/>
    <m/>
    <m/>
    <m/>
    <m/>
    <m/>
  </r>
  <r>
    <x v="13"/>
    <n v="93141707"/>
    <s v="Conservación patrimonio documental del Departamento (Arrendamiento)"/>
    <d v="2018-01-01T00:00:00"/>
    <s v="12 meses"/>
    <s v="Otro Tipo de Contrato"/>
    <s v="Recursos propios"/>
    <n v="264000000"/>
    <n v="264000000"/>
    <s v="NO"/>
    <s v="N/A"/>
    <s v="Marino Gutierrez Marquez"/>
    <s v="Profesional Universitario "/>
    <s v="3839365"/>
    <s v="marino.gutierrez@antioquia.gov.co"/>
    <m/>
    <m/>
    <m/>
    <m/>
    <m/>
    <m/>
    <m/>
    <m/>
    <m/>
    <m/>
    <m/>
    <x v="0"/>
    <m/>
    <m/>
    <m/>
    <m/>
    <m/>
    <m/>
  </r>
  <r>
    <x v="13"/>
    <n v="43231500"/>
    <s v="Actualización licenciamiento para software documental Mercurio."/>
    <d v="2018-03-01T00:00:00"/>
    <s v="8 meses"/>
    <s v="Selección Abreviada - Subasta Inversa"/>
    <s v="Recursos propios"/>
    <n v="200000000"/>
    <n v="200000000"/>
    <s v="NO"/>
    <s v="N/A"/>
    <s v="Matilde Luz Urrego."/>
    <s v="profesional Especializado"/>
    <s v="3838949"/>
    <s v="Matilde.urrego@antioquia.gov.co"/>
    <m/>
    <m/>
    <m/>
    <m/>
    <m/>
    <m/>
    <m/>
    <m/>
    <m/>
    <m/>
    <m/>
    <x v="0"/>
    <m/>
    <m/>
    <m/>
    <m/>
    <m/>
    <m/>
  </r>
  <r>
    <x v="13"/>
    <n v="80101600"/>
    <s v="Contrato de prestación de servicio (Ingeniera de sistemas encargada de Mercurio)."/>
    <d v="2017-11-03T00:00:00"/>
    <s v="14 meses"/>
    <s v="Contratación Directa - Prestación de Servicios y de Apoyo a la Gestión Persona Natural"/>
    <s v="Recursos propios"/>
    <n v="60000000"/>
    <n v="60000000"/>
    <s v="NO"/>
    <s v="N/A"/>
    <s v="Diana María perez Blandón"/>
    <m/>
    <m/>
    <m/>
    <m/>
    <m/>
    <m/>
    <m/>
    <m/>
    <m/>
    <m/>
    <m/>
    <m/>
    <m/>
    <m/>
    <x v="0"/>
    <m/>
    <m/>
    <m/>
    <m/>
    <m/>
    <m/>
  </r>
  <r>
    <x v="13"/>
    <n v="82121903"/>
    <s v="Impresión de cartillas y manuales de contratación (Hacer seguimiento al oficio enviado por el Doctor Velasquez)"/>
    <d v="2018-05-01T00:00:00"/>
    <s v="6 meses"/>
    <s v="Mínima Cuantía"/>
    <s v="Recursos propios"/>
    <n v="30000000"/>
    <n v="30000000"/>
    <s v="NO"/>
    <s v="N/A"/>
    <s v="Catalina Jímenez Henao "/>
    <s v="Profesional Universitaria "/>
    <s v="3835254"/>
    <s v="catalina.jimenez@antioquia.gov.co"/>
    <m/>
    <m/>
    <m/>
    <m/>
    <m/>
    <m/>
    <m/>
    <m/>
    <m/>
    <m/>
    <m/>
    <x v="0"/>
    <m/>
    <s v="Sin iniciar etapa precontractual"/>
    <m/>
    <m/>
    <m/>
    <m/>
  </r>
  <r>
    <x v="13"/>
    <n v="82121903"/>
    <s v="Impresión de cartillas - entidades sin animo de lucro "/>
    <d v="2018-05-01T00:00:00"/>
    <s v="6 meses"/>
    <s v="Mínima Cuantía"/>
    <s v="Recursos propios"/>
    <n v="10000000"/>
    <n v="10000000"/>
    <s v="NO"/>
    <s v="N/A"/>
    <s v="Gustavo Adolfo Restrepo"/>
    <s v="Director de Asesoría Legal y de Control "/>
    <s v="3839036"/>
    <s v="gustavo.restrepo@antioquia.gov.co"/>
    <m/>
    <m/>
    <m/>
    <m/>
    <m/>
    <m/>
    <m/>
    <m/>
    <m/>
    <m/>
    <m/>
    <x v="0"/>
    <m/>
    <s v="Sin iniciar etapa precontractual"/>
    <m/>
    <m/>
    <m/>
    <m/>
  </r>
  <r>
    <x v="13"/>
    <n v="83111600"/>
    <s v="Modernización del sistema de comunicaciones para el Salon Consejo de Gobierno."/>
    <d v="2018-05-01T00:00:00"/>
    <s v="4 meses"/>
    <s v="Selección Abreviada - Subasta Inversa"/>
    <s v="Recursos propios"/>
    <n v="400000000"/>
    <n v="400000000"/>
    <s v="NO"/>
    <s v="N/A"/>
    <s v="Juan Carlos Arango Ramírez"/>
    <s v="Profesional Universitario (Logístico)"/>
    <s v="3839370"/>
    <s v="juan.arango@antioquia.gov.co"/>
    <m/>
    <m/>
    <m/>
    <m/>
    <m/>
    <m/>
    <m/>
    <m/>
    <m/>
    <m/>
    <m/>
    <x v="0"/>
    <m/>
    <m/>
    <s v="Se reunen el proximo miercoles 9/1/2017 - Gestionar Recuesos del Balance "/>
    <m/>
    <m/>
    <m/>
  </r>
  <r>
    <x v="13"/>
    <n v="72121102"/>
    <s v="Adecuación total de la zona de bienestar en la terraza del piso 5 del centro administrativo departamental gobernación de antioquia."/>
    <d v="2018-05-01T00:00:00"/>
    <s v="6 meses"/>
    <s v="Licitación pública"/>
    <s v="Recursos propios"/>
    <n v="950000000"/>
    <n v="950000000"/>
    <s v="NO"/>
    <s v="N/A"/>
    <s v="Juan Carlos Gallego O"/>
    <s v="Profesional Universitario (técnico)"/>
    <s v="3839394"/>
    <s v="juan.gallegoosorio@antioquia.gov.co"/>
    <m/>
    <m/>
    <m/>
    <m/>
    <m/>
    <m/>
    <m/>
    <m/>
    <m/>
    <m/>
    <m/>
    <x v="0"/>
    <m/>
    <m/>
    <s v="Gestionar recursos del balance "/>
    <m/>
    <m/>
    <m/>
  </r>
  <r>
    <x v="13"/>
    <n v="92121701"/>
    <s v="Adquisición de equipos y accesorios vigilancia para la Gobernación de Antioquia (PRIORIZAR)"/>
    <d v="2018-05-01T00:00:00"/>
    <s v="6 meses"/>
    <s v="Selección Abreviada - Subasta Inversa"/>
    <s v="Recursos propios"/>
    <n v="2500000000"/>
    <n v="2500000000"/>
    <s v="NO"/>
    <s v="N/A"/>
    <s v="Coronel"/>
    <s v="Director de Seguridad"/>
    <s v="3839370"/>
    <s v="juan.arango@antioquia.gov.co"/>
    <m/>
    <m/>
    <m/>
    <m/>
    <m/>
    <m/>
    <m/>
    <m/>
    <m/>
    <m/>
    <m/>
    <x v="0"/>
    <m/>
    <m/>
    <s v="Gestionar recursos del balance "/>
    <m/>
    <m/>
    <m/>
  </r>
  <r>
    <x v="13"/>
    <s v=" 72121103"/>
    <s v="Obras civiles para el cambio de cielo rasos por etapas en los pisos del Centro Administrativo Departamental y sedes externas. "/>
    <d v="2018-05-01T00:00:00"/>
    <s v="6 meses"/>
    <s v="Selección Abreviada - Menor Cuantía"/>
    <s v="Recursos propios"/>
    <n v="600000000"/>
    <n v="600000000"/>
    <s v="NO"/>
    <s v="N/A"/>
    <s v="José Mauricio Mesa R"/>
    <s v="Profesional Universitario (técnico)"/>
    <s v="3839339"/>
    <s v="jose.mesa@antioquia.gov.co"/>
    <m/>
    <m/>
    <m/>
    <m/>
    <m/>
    <m/>
    <m/>
    <m/>
    <m/>
    <m/>
    <m/>
    <x v="0"/>
    <m/>
    <m/>
    <s v="Gestionar recursos del balance "/>
    <m/>
    <m/>
    <m/>
  </r>
  <r>
    <x v="13"/>
    <s v=" 72151509"/>
    <s v="Suministro e instalacion del control de energia de baja en la subestacion del CAD."/>
    <d v="2018-05-01T00:00:00"/>
    <s v="5 meses"/>
    <s v="Selección Abreviada - Subasta Inversa"/>
    <s v="Recursos propios"/>
    <n v="450000000"/>
    <n v="450000000"/>
    <s v="NO"/>
    <s v="N/A"/>
    <s v="José Mauricio Mesa R"/>
    <s v="Profesional Universitario (técnico)"/>
    <s v="3839339"/>
    <s v="jose.mesa@antioquia.gov.co"/>
    <m/>
    <m/>
    <m/>
    <m/>
    <m/>
    <m/>
    <m/>
    <m/>
    <m/>
    <m/>
    <m/>
    <x v="0"/>
    <m/>
    <m/>
    <s v="Gestionar recursos del balance "/>
    <m/>
    <m/>
    <m/>
  </r>
  <r>
    <x v="13"/>
    <s v="73161517 "/>
    <s v="Cambio de unidades manejadoras de aire (umas) del Centro Administrativo Departamental."/>
    <d v="2018-05-01T00:00:00"/>
    <s v="7 meses"/>
    <s v="Licitación pública"/>
    <s v="Recursos propios"/>
    <n v="3000000000"/>
    <n v="3000000000"/>
    <s v="NO"/>
    <s v="N/A"/>
    <s v="Santiago Marín Restrepo"/>
    <s v="Profesional Universitario"/>
    <s v="3835128"/>
    <s v="santiago.marin@antioquia.gov.co"/>
    <m/>
    <m/>
    <m/>
    <m/>
    <m/>
    <m/>
    <m/>
    <m/>
    <m/>
    <m/>
    <m/>
    <x v="0"/>
    <m/>
    <m/>
    <s v="Gestionar recursos del balance "/>
    <m/>
    <m/>
    <m/>
  </r>
  <r>
    <x v="13"/>
    <s v="73161517 "/>
    <s v="Cambio de ductería del sistema de aire acondicionado del cad y suministro e instalación de cajas de volumen variable"/>
    <d v="2018-05-01T00:00:00"/>
    <s v="7 meses"/>
    <s v="Licitación pública"/>
    <s v="Recursos propios"/>
    <n v="2000000000"/>
    <n v="2000000000"/>
    <s v="NO"/>
    <s v="N/A"/>
    <s v="Santiago Marín Restrepo"/>
    <s v="Profesional Universitario"/>
    <s v="3835128"/>
    <s v="santiago.marin@antioquia.gov.co"/>
    <m/>
    <m/>
    <m/>
    <m/>
    <m/>
    <m/>
    <m/>
    <m/>
    <m/>
    <m/>
    <m/>
    <x v="0"/>
    <m/>
    <m/>
    <s v="Gestionar recursos del balance "/>
    <m/>
    <m/>
    <m/>
  </r>
  <r>
    <x v="13"/>
    <s v="72101511 "/>
    <s v="Automatización del sistema de aire acondicionado del cad"/>
    <d v="2018-05-01T00:00:00"/>
    <s v="7 meses"/>
    <s v="Licitación pública"/>
    <s v="Recursos propios"/>
    <n v="1000000000"/>
    <n v="1000000000"/>
    <s v="NO"/>
    <s v="N/A"/>
    <s v="Santiago Marín Restrepo"/>
    <s v="Profesional Universitario"/>
    <s v="3835128"/>
    <s v="santiago.marin@antioquia.gov.co"/>
    <m/>
    <m/>
    <m/>
    <m/>
    <m/>
    <m/>
    <m/>
    <m/>
    <m/>
    <m/>
    <m/>
    <x v="0"/>
    <m/>
    <m/>
    <s v="Gestionar recursos del balance "/>
    <m/>
    <m/>
    <m/>
  </r>
  <r>
    <x v="13"/>
    <s v="40161502 24101618  "/>
    <s v="Instalación de filtros de agua y cambio de tuberías."/>
    <d v="2018-05-01T00:00:00"/>
    <s v="6 meses"/>
    <s v="Selección Abreviada - Menor Cuantía"/>
    <s v="Recursos propios"/>
    <n v="120000000"/>
    <n v="120000000"/>
    <s v="NO"/>
    <s v="N/A"/>
    <s v="Santiago Marín Restrepo"/>
    <s v="Profesional Universitario"/>
    <s v="3835128"/>
    <s v="santiago.marin@antioquia.gov.co"/>
    <m/>
    <m/>
    <m/>
    <m/>
    <m/>
    <m/>
    <m/>
    <m/>
    <m/>
    <m/>
    <m/>
    <x v="0"/>
    <m/>
    <m/>
    <s v="Gestionar recursos del balance "/>
    <m/>
    <m/>
    <m/>
  </r>
  <r>
    <x v="13"/>
    <n v="80101500"/>
    <s v="Elaboración de la tabla de valoración en la Gobernación de Antioquía.(Director de Gestion Documental debe socializar ante el Secretario General el impacto que tiene sobre los indicadores  dela Gobernacion de Ant.)"/>
    <d v="2018-06-01T00:00:00"/>
    <s v="9 meses"/>
    <s v="Selección Abreviada - Subasta Inversa"/>
    <s v="Recursos propios"/>
    <n v="350000000"/>
    <n v="350000000"/>
    <s v="NO"/>
    <s v="N/A"/>
    <s v="Marino Gutierrez Marquez"/>
    <s v="Profesional Universitario "/>
    <s v="3839365"/>
    <s v="marino.gutierrez@antioquia.gov.co"/>
    <m/>
    <m/>
    <m/>
    <m/>
    <m/>
    <m/>
    <m/>
    <m/>
    <m/>
    <m/>
    <m/>
    <x v="0"/>
    <m/>
    <m/>
    <s v="Gestionar recursos del balance "/>
    <m/>
    <m/>
    <m/>
  </r>
  <r>
    <x v="13"/>
    <n v="56112103"/>
    <s v="Dotación de sillas para la sala de consulta del archivo histórico de Antioquia."/>
    <d v="2018-07-01T00:00:00"/>
    <s v="4 meses"/>
    <s v="Mínima Cuantía"/>
    <s v="Recursos propios"/>
    <n v="25000000"/>
    <n v="25000000"/>
    <s v="NO"/>
    <s v="N/A"/>
    <s v="Marino Gutierrez Marquez"/>
    <s v="Profesional Universitario "/>
    <s v="3839365"/>
    <s v="marino.gutierrez@antioquia.gov.co"/>
    <m/>
    <m/>
    <m/>
    <m/>
    <m/>
    <m/>
    <m/>
    <m/>
    <m/>
    <m/>
    <m/>
    <x v="0"/>
    <m/>
    <m/>
    <s v="Gestionar recursos del balance "/>
    <m/>
    <m/>
    <m/>
  </r>
  <r>
    <x v="13"/>
    <n v="25101501"/>
    <s v="Adquisición de microbus para el apoyo de la politica publica Gobernador en la noche"/>
    <d v="2018-05-01T00:00:00"/>
    <s v="2 meses"/>
    <s v="Selección Abreviada - Acuerdo Marco de Precios"/>
    <s v="Recursos propios"/>
    <n v="125000000"/>
    <n v="125000000"/>
    <s v="NO"/>
    <s v="N/A"/>
    <s v="Javier Alonso Londoño H"/>
    <s v="Profesional Universitario (técnico)"/>
    <s v="3838870"/>
    <s v="javier.londono@antioquia.gov.co"/>
    <m/>
    <m/>
    <m/>
    <m/>
    <m/>
    <m/>
    <m/>
    <m/>
    <m/>
    <m/>
    <m/>
    <x v="0"/>
    <m/>
    <m/>
    <s v="Gestionar recursos del balance "/>
    <m/>
    <m/>
    <m/>
  </r>
  <r>
    <x v="13"/>
    <n v="72121102"/>
    <s v="Adecuación espacial de la sala de audiovisuales en el piso 13 de la Gobernación de Antioquia. (no incluye dotación especializada)."/>
    <d v="2018-05-01T00:00:00"/>
    <s v="4 meses"/>
    <s v="Selección Abreviada - Menor Cuantía"/>
    <s v="Recursos propios"/>
    <n v="125000000"/>
    <n v="125000000"/>
    <s v="NO"/>
    <s v="N/A"/>
    <s v="Juan Carlos Gallego O"/>
    <s v="Profesional Universitario (técnico)"/>
    <s v="3839394"/>
    <s v="juan.gallegoosorio@antioquia.gov.co"/>
    <m/>
    <m/>
    <m/>
    <m/>
    <m/>
    <m/>
    <m/>
    <m/>
    <m/>
    <m/>
    <m/>
    <x v="0"/>
    <m/>
    <m/>
    <s v="Gestionar recursos del balance "/>
    <m/>
    <m/>
    <m/>
  </r>
  <r>
    <x v="13"/>
    <s v=" 72102900 "/>
    <s v="Modernización del sistema de la red contra incendios del CAD &quot;segunda etapa&quot;."/>
    <d v="2018-05-01T00:00:00"/>
    <s v="6 meses"/>
    <s v="Selección Abreviada - Menor Cuantía"/>
    <s v="Recursos propios"/>
    <n v="350000000"/>
    <n v="350000000"/>
    <s v="NO"/>
    <s v="N/A"/>
    <s v="Juan Carlos Gallego O"/>
    <s v="Profesional Universitario (técnico)"/>
    <s v="3839394"/>
    <s v="juan.gallegoosorio@antioquia.gov.co"/>
    <m/>
    <m/>
    <m/>
    <m/>
    <m/>
    <m/>
    <m/>
    <m/>
    <m/>
    <m/>
    <m/>
    <x v="0"/>
    <m/>
    <m/>
    <s v="Gestionar recursos del balance "/>
    <m/>
    <m/>
    <m/>
  </r>
  <r>
    <x v="13"/>
    <s v=" 72121101"/>
    <s v="Adecuación general de batería baños públicos y construcción de espacio para cambio vestuarios contratistas y cuartos utiles para dependencias de la gobernación de antioquia en el sótano interno del cad"/>
    <d v="2018-05-01T00:00:00"/>
    <s v="2 meses"/>
    <s v="Selección Abreviada - Menor Cuantía"/>
    <s v="Recursos propios"/>
    <n v="230000000"/>
    <n v="230000000"/>
    <s v="NO"/>
    <s v="N/A"/>
    <s v="Juan Carlos Gallego O"/>
    <s v="Profesional Universitario (técnico)"/>
    <s v="3839394"/>
    <s v="juan.gallegoosorio@antioquia.gov.co"/>
    <m/>
    <m/>
    <m/>
    <m/>
    <m/>
    <m/>
    <m/>
    <m/>
    <m/>
    <m/>
    <m/>
    <x v="0"/>
    <m/>
    <m/>
    <s v="Gestionar recursos del balance "/>
    <m/>
    <m/>
    <m/>
  </r>
  <r>
    <x v="13"/>
    <s v="39121523 "/>
    <s v="Automatización del sistema de iluminación del CAD (on-off - dimerización y sensores)"/>
    <d v="2018-05-01T00:00:00"/>
    <s v="5 meses"/>
    <s v="Selección Abreviada - Menor Cuantía"/>
    <s v="Recursos propios"/>
    <n v="300000000"/>
    <n v="300000000"/>
    <s v="NO"/>
    <s v="N/A"/>
    <s v="José Mauricio Mesa R"/>
    <s v="Profesional Universitario (técnico)"/>
    <s v="3839339"/>
    <s v="jose.mesa@antioquia.gov.co"/>
    <m/>
    <m/>
    <m/>
    <m/>
    <m/>
    <m/>
    <m/>
    <m/>
    <m/>
    <m/>
    <m/>
    <x v="0"/>
    <m/>
    <m/>
    <s v="Gestionar recursos del balance "/>
    <m/>
    <m/>
    <m/>
  </r>
  <r>
    <x v="13"/>
    <n v="56111604"/>
    <s v="Adquisición de panelería piso techo llena, mixta y de vidrio (modulares 30 - 60 - 90 -120cms), puertas, superficies de trabajo y archivadores tipo pedestal para acondicionar estaciones de trabajo en el centro administrativo departamental"/>
    <d v="2018-05-01T00:00:00"/>
    <s v="6 meses"/>
    <s v="Selección Abreviada - Subasta Inversa"/>
    <s v="Recursos propios"/>
    <n v="800000000"/>
    <n v="800000000"/>
    <s v="NO"/>
    <s v="N/A"/>
    <s v="José Mauricio Mesa R"/>
    <s v="Profesional Universitario (técnico)"/>
    <s v="3839339"/>
    <s v="jose.mesa@antioquia.gov.co"/>
    <m/>
    <m/>
    <m/>
    <m/>
    <m/>
    <m/>
    <m/>
    <m/>
    <m/>
    <m/>
    <m/>
    <x v="0"/>
    <m/>
    <m/>
    <s v="Gestionar recursos del balance "/>
    <m/>
    <m/>
    <m/>
  </r>
  <r>
    <x v="13"/>
    <n v="39111700"/>
    <s v="Adquisición de luminarias para el sistema de iluminación exterior dinámica dmx en el Centro Administrativo Departamental “José María Cordova”"/>
    <d v="2018-05-01T00:00:00"/>
    <s v="6 meses"/>
    <s v="Selección Abreviada - Subasta Inversa"/>
    <s v="Recursos propios"/>
    <n v="420000000"/>
    <n v="420000000"/>
    <s v="NO"/>
    <s v="N/A"/>
    <s v="José Mauricio Mesa R"/>
    <s v="Profesional Universitario (técnico)"/>
    <s v="3839339"/>
    <s v="jose.mesa@antioquia.gov.co"/>
    <m/>
    <m/>
    <m/>
    <m/>
    <m/>
    <m/>
    <m/>
    <m/>
    <m/>
    <m/>
    <m/>
    <x v="0"/>
    <m/>
    <m/>
    <s v="Gestionar recursos del balance "/>
    <m/>
    <m/>
    <m/>
  </r>
  <r>
    <x v="13"/>
    <n v="72102900"/>
    <s v="Acondicionamiento de espacios y remodelaciones varias, mantenimineto de la red electrica, en la Carcel de Yarumito."/>
    <d v="2018-05-01T00:00:00"/>
    <s v="10 meses"/>
    <s v="Selección Abreviada - Menor Cuantía"/>
    <s v="Recursos propios"/>
    <n v="400000000"/>
    <n v="400000000"/>
    <s v="NO"/>
    <s v="N/A"/>
    <s v="Donaldy Giraldo Garcia"/>
    <s v="Profesional Universitario (técnico)"/>
    <s v="3839690"/>
    <s v="donaldy.giraldo@antioquia.gov.co"/>
    <m/>
    <m/>
    <m/>
    <m/>
    <m/>
    <m/>
    <m/>
    <m/>
    <m/>
    <m/>
    <m/>
    <x v="0"/>
    <m/>
    <m/>
    <s v="Gestionar recursos del balance "/>
    <m/>
    <m/>
    <m/>
  </r>
  <r>
    <x v="14"/>
    <n v="90121502"/>
    <s v="Adquisición de tiquetes aéreos para la Gobernación de Antioquia "/>
    <d v="2018-01-01T00:00:00"/>
    <s v="12 meses"/>
    <s v="Otro Tipo de Contrato"/>
    <s v="Recursos propios"/>
    <n v="63000000"/>
    <n v="55000000"/>
    <s v="SI"/>
    <s v="Aprobadas"/>
    <s v="Henry Nelson Carvajal Porras"/>
    <s v="Enlace SECOP"/>
    <n v="3839109"/>
    <s v="henry.carvajal@antioquia.gov.co"/>
    <s v="N/A"/>
    <s v="N/A"/>
    <s v="N/A"/>
    <s v="999999999"/>
    <s v="Prestación de servicio de transporte aereo para apoyar la gestión de la Gobernación de Antioquia -Gerencia de Servicios Públicos"/>
    <s v="Transporte de los funcionarios de la Gerencia de Servicios Públicos a proyectos de agua potable, saneamiento basico, electrificación y aseo "/>
    <n v="7571"/>
    <n v="19953"/>
    <d v="2017-10-05T00:00:00"/>
    <s v="2017060102139 del 22-09-2017"/>
    <n v="4600007506"/>
    <x v="1"/>
    <s v="Servicio Aéreo a Territorios Nacionasl S.A SATENA"/>
    <s v="En ejecución"/>
    <s v="Los recursos se trasladan a la Secretaría General, mediante CDP 3700010118 Y 3700010220 por valores de $8,000,000 y $55,000,000 respectivamente"/>
    <s v="Luis Ovidio Rivera Guerra"/>
    <s v="Tipo C:  Supervisión"/>
    <s v="Tecnica, Administrativa, Financiera, Juridica y Contable. Ejercicio de la Interventoria Integral de que trata el numeral 11.3.1 del Manual de Supervisión e Interventoria"/>
  </r>
  <r>
    <x v="14"/>
    <n v="78111800"/>
    <s v="Prestación de servicio de transporte terrestre automotor para apoyar la gestión de la Gobernación de Antioquia -Gerencia de Servicios Públicos"/>
    <d v="2018-01-01T00:00:00"/>
    <s v="12 Meses"/>
    <s v="Otro Tipo de Contrato"/>
    <s v="Recursos propios"/>
    <n v="60000000"/>
    <n v="60000000"/>
    <s v="NO"/>
    <s v="N/A"/>
    <s v="Henry Nelson Carvajal Porras"/>
    <s v="Enlace SECOP"/>
    <n v="3839109"/>
    <s v="henry.carvajal@antioquia.gov.co"/>
    <s v="Alternativas rurales para el manejo de los residuos sólidos en el Departamento"/>
    <s v="N/A"/>
    <s v="Construccion de alternativas rurales para el manejo de residuos sólidos en el Departamento de Antioquia "/>
    <s v="030015001"/>
    <s v="Prestación de servicio de transporte terrestre automotor para apoyar la gestión de la Gobernación de Antioquia -Gerencia de Servicios Públicos"/>
    <s v="Prestación de servicio de transporte terrestre automotor para apoyar la gestión de la Gobernación de Antioquia"/>
    <s v="SA-22-01-2018"/>
    <n v="19944"/>
    <d v="2018-01-02T00:00:00"/>
    <m/>
    <n v="4600008068"/>
    <x v="5"/>
    <s v="Asociación de Transportadores Especiales  AS Transportes"/>
    <s v="En ejecución"/>
    <s v="Los recursos se trasladan a la Secretaría General mediante CDP 3500038647 por valor de $60,000,000"/>
    <s v="Luis Ovidio Rivera Guerra"/>
    <s v="Tipo C:  Supervisión"/>
    <s v="Tecnica, Administrativa, Financiera, Juridica y Contable. Ejercicio de la Interventoria Integral de que trata el numeral 11.3.1 del Manual de Supervisión e Interventoria"/>
  </r>
  <r>
    <x v="14"/>
    <n v="78111800"/>
    <s v="Prestación de servicio de transporte terrestre automotor para apoyar la gestión de la Gobernación de Antioquia -Gerencia de Servicios Públicos"/>
    <d v="2018-01-01T00:00:00"/>
    <s v="12 Meses"/>
    <s v="Otro Tipo de Contrato"/>
    <s v="Recursos propios"/>
    <n v="40000000"/>
    <n v="40000000"/>
    <s v="NO"/>
    <s v="N/A"/>
    <s v="Henry Nelson Carvajal Porras"/>
    <s v="Enlace SECOP"/>
    <n v="3839109"/>
    <s v="henry.carvajal@antioquia.gov.co"/>
    <s v="Abastecimiento sostenible de agua apta para el consumo humano en zonas rurales"/>
    <s v="N/A"/>
    <s v="Construccion y suministro de agua apta para consumo humano todo el Departamento "/>
    <s v="030010001"/>
    <s v="Prestación de servicio de transporte terrestre automotor para apoyar la gestión de la Gobernación de Antioquia -Gerencia de Servicios Públicos"/>
    <s v="Prestación de servicio de transporte terrestre automotor para apoyar la gestión de la Gobernación de Antioquia"/>
    <s v="SA-22-01-2018"/>
    <n v="19948"/>
    <d v="2018-01-02T00:00:00"/>
    <m/>
    <n v="4600008068"/>
    <x v="5"/>
    <s v="Asociación de Transportadores Especiales  AS Transportes"/>
    <s v="En ejecución"/>
    <s v="Los recursos se trasladan a la Secretaría General mediante CDP 3500038645 por valor de $40,000,000 "/>
    <s v="Luis Ovidio Rivera Guerra"/>
    <s v="Tipo C:  Supervisión"/>
    <s v="Tecnica, Administrativa, Financiera, Juridica y Contable. Ejercicio de la Interventoria Integral de que trata el numeral 11.3.1 del Manual de Supervisión e Interventoria"/>
  </r>
  <r>
    <x v="14"/>
    <n v="81112500"/>
    <s v="Licencia Argis"/>
    <d v="2018-01-01T00:00:00"/>
    <s v="12 Meses"/>
    <s v="Otro Tipo de Contrato"/>
    <s v="Recursos propios"/>
    <n v="8000000"/>
    <n v="8000000"/>
    <s v="NO"/>
    <s v="N/A"/>
    <s v="Henry Nelson Carvajal Porras"/>
    <s v="Enlace SECOP"/>
    <n v="3839109"/>
    <s v="henry.carvajal@antioquia.gov.co"/>
    <s v="Abastecimiento sostenible de agua apta para el consumo humano en zonas rurales"/>
    <s v="N/A"/>
    <s v="Construccion y suministro de agua apta para consumo humano todo el Departamento "/>
    <s v="030010001"/>
    <s v="Programa y personal para el manejo del programa y realizar los mapas correspondientes a los proyectos correspondientes a la Gerencia de Servicios públicos "/>
    <s v="Mapas correspondientes a los proyectos viabilizados, formulados, ejecutados y en ejecución de la Gerencia de Servicios públicos "/>
    <m/>
    <m/>
    <m/>
    <m/>
    <m/>
    <x v="0"/>
    <m/>
    <s v="Sin iniciar etapa precontractual"/>
    <s v="Los recursos se trasladarán a la Dirección de Sistemas cuando inicie el proceso;  aún no se ha expedido CDP "/>
    <m/>
    <m/>
    <m/>
  </r>
  <r>
    <x v="14"/>
    <n v="14111700"/>
    <s v="Suministros"/>
    <d v="2018-01-01T00:00:00"/>
    <s v="12 Meses"/>
    <s v="Otro Tipo de Contrato"/>
    <s v="Recursos propios"/>
    <n v="4494000"/>
    <n v="4494000"/>
    <s v="NO"/>
    <s v="N/A"/>
    <s v="Henry Nelson Carvajal Porras"/>
    <s v="Enlace SECOP"/>
    <n v="3839109"/>
    <s v="henry.carvajal@antioquia.gov.co"/>
    <s v="N/A"/>
    <s v="N/A"/>
    <s v="N/A"/>
    <s v="999999999"/>
    <m/>
    <m/>
    <m/>
    <m/>
    <m/>
    <m/>
    <m/>
    <x v="0"/>
    <m/>
    <s v="Sin iniciar etapa precontractual"/>
    <s v="Los recursos se trasladarán a la Secretaría General cuando inicie el proceso;  aún no se ha expedido CDP "/>
    <m/>
    <m/>
    <m/>
  </r>
  <r>
    <x v="14"/>
    <n v="72102900"/>
    <s v="Mantenimiento"/>
    <d v="2018-01-01T00:00:00"/>
    <s v="12 Meses"/>
    <s v="Otro Tipo de Contrato"/>
    <s v="Recursos propios"/>
    <n v="1227000"/>
    <n v="1227000"/>
    <s v="NO"/>
    <s v="N/A"/>
    <s v="Henry Nelson Carvajal Porras"/>
    <s v="Enlace SECOP"/>
    <n v="3839109"/>
    <s v="henry.carvajal@antioquia.gov.co"/>
    <s v="N/A"/>
    <s v="N/A"/>
    <s v="N/A"/>
    <s v="999999999"/>
    <m/>
    <m/>
    <m/>
    <m/>
    <m/>
    <m/>
    <m/>
    <x v="0"/>
    <m/>
    <s v="Sin iniciar etapa precontractual"/>
    <s v="Los recursos se trasladarán a la Secretaría General cuando inicie el proceso;  aún no se ha expedido CDP "/>
    <m/>
    <m/>
    <m/>
  </r>
  <r>
    <x v="14"/>
    <n v="55101500"/>
    <s v="Comunicaciones"/>
    <d v="2018-01-01T00:00:00"/>
    <s v="12 meses"/>
    <s v="Otro Tipo de Contrato"/>
    <s v="Recursos propios"/>
    <n v="2921000"/>
    <n v="2921000"/>
    <s v="NO"/>
    <s v="N/A"/>
    <s v="Henry Nelson Carvajal Porras"/>
    <s v="Enlace SECOP"/>
    <n v="3839109"/>
    <s v="henry.carvajal@antioquia.gov.co"/>
    <s v="N/A"/>
    <s v="N/A"/>
    <s v="N/A"/>
    <s v="999999999"/>
    <m/>
    <m/>
    <m/>
    <m/>
    <m/>
    <m/>
    <m/>
    <x v="0"/>
    <m/>
    <s v="Sin iniciar etapa precontractual"/>
    <s v="Los recursos se trasladarán a la Dirección de Comunicaciones cuando inicie el proceso;  aún no se ha expedido CDP "/>
    <m/>
    <m/>
    <m/>
  </r>
  <r>
    <x v="14"/>
    <n v="93151507"/>
    <s v="Contrato Interadministrativo para garantizar el cumplimiento de las competencias delegadas al Departamento de Antioquia por el decreto 1077 de 2015 en materia de certificacion de los municipios en SGP-APSB"/>
    <d v="2017-11-08T00:00:00"/>
    <s v="10 meses"/>
    <s v="Contratación Directa - Contratos Interadministrativos"/>
    <s v="SGP"/>
    <n v="455600000"/>
    <n v="227800000"/>
    <s v="SI"/>
    <s v="Aprobadas"/>
    <s v="Henry Nelson Carvajal Porras"/>
    <s v="Enlace SECOP"/>
    <n v="3839109"/>
    <s v="henry.carvajal@antioquia.gov.co"/>
    <s v="Fortalecimiento de Municipios y operadores en la prestación de servicios públicos "/>
    <s v="Municipios asesorados, capacitados y asistidos técnicamente e institucionalmente para el fortalecimiento empresarial en la prestación de los servicios públicos."/>
    <s v="Fortalecimiento de Municipios y operadores en la prestación de servicios públicos. Todo_x000a_El Departamento, Antioquia, Occidente"/>
    <s v="030012001"/>
    <s v=" Certificación de los municipios en SGP-APSB"/>
    <s v="Garantizar el cumplimiento de las competencias delegadas al departamento de Antioquia por el decreto 1077 de 2015"/>
    <s v="6611-CD-37-01-2017"/>
    <n v="19955"/>
    <d v="2017-03-13T00:00:00"/>
    <s v="2017060052099 del 14-03-2017"/>
    <n v="4600006463"/>
    <x v="1"/>
    <s v="Colegio Mayor de Antioquia"/>
    <s v="En ejecución"/>
    <m/>
    <s v="Luis Ovidio Rivera Guerra"/>
    <s v="Tipo C:  Supervisión"/>
    <s v="Tecnica, Administrativa, Financiera, Juridica y Contable. Ejercicio de la Interventoria Integral de que trata el numeral 11.3.1 del Manual de Supervisión e Interventoria"/>
  </r>
  <r>
    <x v="14"/>
    <n v="83101800"/>
    <s v="Cofinanciación de instalaciones eléctricas  domiciliarias estratos 1, 2 y 3,en las diferentes subregiones del Departamento de Antioquia"/>
    <d v="2018-05-17T00:00:00"/>
    <s v="18 Meses"/>
    <s v="Contratación Directa - Contratos Interadministrativos"/>
    <s v="Recursos propios"/>
    <n v="720000000"/>
    <n v="720000000"/>
    <s v="NO"/>
    <s v="N/A"/>
    <s v="Henry Nelson Carvajal Porras"/>
    <s v="Enlace SECOP"/>
    <n v="3839109"/>
    <s v="henry.carvajal@antioquia.gov.co"/>
    <s v="Energía para la ruralidad"/>
    <s v="Nuevas conexiones de predios rurales al servicio de energía. Convencional"/>
    <s v="Ampliación de la cobertura del servicio de energia convencional y alternativo en zonas rurales del Departamento de Antioquia"/>
    <s v="030019007"/>
    <s v="Aumentar la cobertura, calidad y continuidad del servicio, implementando proyectos con sistemas tradicionales y alternativos que permita diversificar la oferta, teniendo en cuenta la dependencia de sistemas convencionales para abastecer la demanda."/>
    <s v="Mano de obra con experiencia, calidad de materiales, Suministro e  instalaccion  de pozos septicos con la normativa vigente, excavaciones, demoliciones, instalacion de tuberia, entre otros; De acuerdo a la planificación,  estudios, diseños y todos los materiales necesarios para la ejecución total del proyecto"/>
    <m/>
    <m/>
    <m/>
    <m/>
    <m/>
    <x v="0"/>
    <m/>
    <m/>
    <m/>
    <m/>
    <m/>
    <m/>
  </r>
  <r>
    <x v="14"/>
    <n v="32111701"/>
    <s v="“Suministro, Transporte, Instalación y puesta en funcionamiento de Sistemas Fotovoltaicos en zonas rurales del Departamento de Antioquia”"/>
    <d v="2018-01-15T00:00:00"/>
    <s v="7 meses"/>
    <s v="Selección Abreviada - Subasta Inversa"/>
    <s v="Recursos propios"/>
    <n v="3575000000"/>
    <n v="3575000000"/>
    <s v="NO"/>
    <s v="N/A"/>
    <s v="Henry Nelson Carvajal Porras"/>
    <s v="Enlace SECOP"/>
    <n v="3839109"/>
    <s v="henry.carvajal@antioquia.gov.co"/>
    <s v="Energía para la ruralidad"/>
    <s v="Nuevas conexiones de predios rurales al servicio de energía con sistemas alternativos"/>
    <s v="Ampliación de la cobertura del servicio de energia convencional y alternativo en zonas rurales del Departamento de Antioquia"/>
    <s v="030019007"/>
    <s v="Aumentar la cobertura en Escuelas sin o con deficit de energia rural impactando aproximadamente 15000 personas en diferentes Municipios de Antioquia "/>
    <s v="Suministro transoporte e instalacion de sistemas alternativos &quot;paneles solares&quot; en escuelas rurales "/>
    <s v="7453-LIC-37-03-2017"/>
    <n v="18102"/>
    <d v="2017-09-04T00:00:00"/>
    <s v="2017060106865 del 27-10-2017"/>
    <n v="4600007666"/>
    <x v="1"/>
    <s v="SUNCOLOMBIA S.A.S."/>
    <s v="En ejecución"/>
    <m/>
    <s v="Luis Ovidio Rivera Guerra"/>
    <s v="Tipo C:  Supervisión"/>
    <s v="Tecnica, Administrativa, Financiera, Juridica y Contable. Ejercicio de la Interventoria Integral de que trata el numeral 11.3.1 del Manual de Supervisión e Interventoria"/>
  </r>
  <r>
    <x v="14"/>
    <s v="83101500"/>
    <s v="Construcción de Acueducto la Fe, Municipio de Betania - Antioquia"/>
    <d v="2018-04-17T00:00:00"/>
    <s v="3 meses"/>
    <s v="Selección Abreviada - Menor Cuantía"/>
    <s v="Recursos propios"/>
    <n v="180000000"/>
    <n v="180000000"/>
    <s v="NO"/>
    <s v="N/A"/>
    <s v="Henry Nelson Carvajal Porras"/>
    <s v="Enlace SECOP"/>
    <s v="3839109"/>
    <s v="henry.carvajal@antioquia.gov.co"/>
    <s v="Abastecimiento sostenible de agua apta para el consumo humano en zona urbana del Departamento"/>
    <s v="Nuevas conexiones de predios urbanos al servicio de agua apta para el consumo humano"/>
    <s v="Ampliacion de cobertura y sistemas sostenibles de agua apta para consumo humano en zona urbana todo el Departamento "/>
    <s v="030027001"/>
    <s v="Aumento de la cobertura de acueducto  en zona urbana, generacion de empleo, mitigacion de impacto ambiental, mejoramiento de calidad de vida de la población (salud, calidad, continuidad de servicio)."/>
    <s v="Verificar Plan maestro de acueducto Urbano, mano de obra con experiencia, excavaciones, demoliciones, instalacion de tuberia, llenos, concretos entre otros; De acuerdo a la planificación,  estudios, diseños y todos los materiales necesarios para la ejecución total del proyecto"/>
    <m/>
    <n v="21401"/>
    <m/>
    <m/>
    <m/>
    <x v="2"/>
    <m/>
    <s v="Sin iniciar etapa precontractual"/>
    <s v="Fondo 0-2020 Estampilla Prodesarrollo"/>
    <s v="Hernando de Jesús Castrillón Morales"/>
    <s v="Tipo C:  Supervisión"/>
    <s v="Tecnica, Administrativa, Financiera, Juridica y Contable. Ejercicio de la Interventoria Integral de que trata el numeral 11.3.1 del Manual de Supervisión e Interventoria"/>
  </r>
  <r>
    <x v="14"/>
    <n v="83101500"/>
    <s v="Optimizacion del sistema de acueducto corregimiento Alegrias del municipio de Caramanta, Antioquia. "/>
    <d v="2018-01-15T00:00:00"/>
    <s v="10 meses"/>
    <s v="Otro Tipo de Contrato"/>
    <s v="Recursos propios"/>
    <n v="670757657"/>
    <n v="670757657"/>
    <s v="NO"/>
    <s v="N/A"/>
    <s v="Henry Nelson Carvajal Porras"/>
    <s v="Enlace SECOP"/>
    <n v="3839109"/>
    <s v="henry.carvajal@antioquia.gov.co"/>
    <s v="Abastecimiento sostenible de agua apta para el consumo humano en zonas rurales"/>
    <s v="Sistemas de acueducto rural optimizados para garantizar el servicio de apta para el consumo humano."/>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Mano de obra con experiencia, calidad de materiales con la normativa vigente, excavaciones, demoliciones, instalacion de tuberia, entre otros; De acuerdo a la planificación,  estudios, diseños y todos los materiales necesarios para la ejecución total del proyecto"/>
    <m/>
    <m/>
    <m/>
    <m/>
    <m/>
    <x v="0"/>
    <m/>
    <m/>
    <m/>
    <m/>
    <m/>
    <m/>
  </r>
  <r>
    <x v="14"/>
    <n v="83101500"/>
    <s v="Construccion acueducto Multiveredal Los Cedros municipio de San Jeronimo"/>
    <d v="2018-01-15T00:00:00"/>
    <s v="10 meses"/>
    <s v="Otro Tipo de Contrato"/>
    <s v="Recursos propios"/>
    <n v="436090276"/>
    <n v="436090276"/>
    <s v="NO"/>
    <s v="N/A"/>
    <s v="Henry Nelson Carvajal Porras"/>
    <s v="Enlace SECOP"/>
    <n v="3839109"/>
    <s v="henry.carvajal@antioquia.gov.co"/>
    <s v="Abastecimiento sostenible de agua apta para el consumo humano en zonas rurales"/>
    <s v="Nuevas conexiones de predios rurales al servicio de agua apta para el consumo humano"/>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Mano de obra con experiencia, calidad de materiales con la normativa vigente, excavaciones, demoliciones, instalacion de tuberia, entre otros; De acuerdo a la planificación,  estudios, diseños y todos los materiales necesarios para la ejecución total del proyecto"/>
    <m/>
    <m/>
    <m/>
    <m/>
    <m/>
    <x v="0"/>
    <m/>
    <m/>
    <m/>
    <m/>
    <m/>
    <m/>
  </r>
  <r>
    <x v="14"/>
    <n v="83101500"/>
    <s v="Construcción del acueducto multiveredal Zarzal- La Luz del municipio de Copacabana-Antiqouia."/>
    <d v="2018-01-15T00:00:00"/>
    <s v="10 meses"/>
    <s v="Otro Tipo de Contrato"/>
    <s v="Recursos propios"/>
    <n v="396811567"/>
    <n v="396811567"/>
    <s v="NO"/>
    <s v="N/A"/>
    <s v="Henry Nelson Carvajal Porras"/>
    <s v="Enlace SECOP"/>
    <n v="3839109"/>
    <s v="henry.carvajal@antioquia.gov.co"/>
    <s v="Abastecimiento sostenible de agua apta para el consumo humano en zonas rurales"/>
    <s v="Nuevas conexiones de predios rurales al servicio de agua apta para el consumo humano"/>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Mano de obra con experiencia, calidad de materiales con la normativa vigente, excavaciones, demoliciones, instalacion de tuberia, entre otros; De acuerdo a la planificación,  estudios, diseños y todos los materiales necesarios para la ejecución total del proyecto"/>
    <m/>
    <m/>
    <m/>
    <m/>
    <m/>
    <x v="0"/>
    <m/>
    <m/>
    <m/>
    <m/>
    <m/>
    <m/>
  </r>
  <r>
    <x v="14"/>
    <n v="80101506"/>
    <s v="Aunar esfuerzos para el desarrollo Institucional, fortalecimiento, transformación o creación de empresas con el fin de asegurar la prestación de los servicios públicos de los municipios del departamento"/>
    <d v="2018-01-15T00:00:00"/>
    <s v="10 meses"/>
    <s v="Contratación Directa - Contratos Interadministrativos"/>
    <s v="Recursos propios"/>
    <n v="200000000"/>
    <n v="200000000"/>
    <s v="NO"/>
    <s v="N/A"/>
    <s v="Henry Nelson Carvajal Porras"/>
    <s v="Enlace SECOP"/>
    <n v="3839109"/>
    <s v="henry.carvajal@antioquia.gov.co"/>
    <s v="Empresas y/o esquemas asociativos regionales para la prestación de los servicios públicos en el Departamento"/>
    <s v="Empresas y/o esquemas asociativos funcionando como prestadores regionales de servicios públicos."/>
    <s v="Construccion de empresas y/o esquemas asociativos funcionando como prestadores regionales de servicios públicos en el departamento "/>
    <s v="030056001"/>
    <s v="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
    <s v="Constitución de empresas y/o esquemas asociativos regionales, subregionales o zonales que permitan prestar los servicios públicos de forma eficiente, con cobertura, calidad, continuidad y sostenibilidad en los sistemas de acueducto, alcantarillado energía, gas y manejo integral de residuos sólidos."/>
    <m/>
    <m/>
    <m/>
    <m/>
    <m/>
    <x v="0"/>
    <m/>
    <m/>
    <m/>
    <m/>
    <m/>
    <m/>
  </r>
  <r>
    <x v="14"/>
    <n v="76122001"/>
    <s v="Construccion y/o optimización Relleno Sanitario Municipio de Yarumal"/>
    <d v="2018-01-15T00:00:00"/>
    <s v="10 meses"/>
    <s v="Otro Tipo de Contrato"/>
    <s v="Recursos propios"/>
    <n v="300000000"/>
    <n v="300000000"/>
    <s v="NO"/>
    <s v="N/A"/>
    <s v="Henry Nelson Carvajal Porras"/>
    <s v="Enlace SECOP"/>
    <n v="3839109"/>
    <s v="henry.carvajal@antioquia.gov.co"/>
    <s v="Manejo integral de los residuos sólidos en zona urbana del Departamento – “Basura Cero”"/>
    <s v="Municipios con sistemas de disposición final optimizados, mejorados y/o construidos"/>
    <s v="Control y disposicion de residuos solidos de manera adecuada en relleno sanitario u otro sistema en zona Urbana del departamento "/>
    <s v="030055001"/>
    <s v="Disminuir la disposición incontrolable de residuos solidos en sitios autorizados, generando impacto positivo para la comunidad y el medio ambiente "/>
    <s v="Sitio autorizado por la autoridad ambiental, especificaciones tecnicas de menejo de residuos, recolección y transporte al sitio de disposicion final"/>
    <m/>
    <m/>
    <m/>
    <m/>
    <m/>
    <x v="0"/>
    <m/>
    <m/>
    <m/>
    <m/>
    <m/>
    <m/>
  </r>
  <r>
    <x v="14"/>
    <n v="83101500"/>
    <s v="Construcción saneamiento de aguas residuales domesticas del corregimiento de Santa Catalina zona rural del Municipio de San Pedro de Urabá Antioquia"/>
    <d v="2018-01-15T00:00:00"/>
    <s v="10 meses"/>
    <s v="Otro Tipo de Contrato"/>
    <s v="Recursos propios"/>
    <n v="528415000"/>
    <n v="528415000"/>
    <s v="NO"/>
    <s v="N/A"/>
    <s v="Henry Nelson Carvajal Porras"/>
    <s v="Enlace SECOP"/>
    <n v="3839109"/>
    <s v="henry.carvajal@antioquia.gov.co"/>
    <s v="Manejo sostenible de sistemas de aguas residuales en zonas rurales y de difícil acceso del departamento"/>
    <s v="Nuevos sistemas alternativos de tratamiento de aguas residuales."/>
    <s v="Ampliacion de cobertura mediente construccion de nuevas conexiones y tratamiento de aguas residiuales (zona rural) del Departamento "/>
    <s v="030020001"/>
    <s v="Aumento de la cobertura de acueducto alcantarillado, generacion de empleo, mitigacion de impacto ambiental, mejoramiento de calidad de vida de la población (salud, calidad, continuidad de servicio)."/>
    <s v="Verificar Plan maestro de alcantarillado urbano, Normativa vigente, mano de obra con experiencia, excavaciones, demoliciones, instalacion de tuberia, llenos, concretos entre otros; De acuerdo a la planificación,  estudios, diseños y todos los materiales necesarios para la ejecución del proyecto"/>
    <m/>
    <m/>
    <m/>
    <m/>
    <m/>
    <x v="0"/>
    <m/>
    <m/>
    <m/>
    <m/>
    <m/>
    <m/>
  </r>
  <r>
    <x v="14"/>
    <n v="47101531"/>
    <s v="Adquisición de sistemas septicos para la zona rural en varios municipios de Antioquia"/>
    <d v="2018-01-15T00:00:00"/>
    <s v="10 meses"/>
    <s v="Otro Tipo de Contrato"/>
    <s v="Recursos propios"/>
    <n v="800000000"/>
    <n v="800000000"/>
    <s v="NO"/>
    <s v="N/A"/>
    <s v="Henry Nelson Carvajal Porras"/>
    <s v="Enlace SECOP"/>
    <n v="3839109"/>
    <s v="henry.carvajal@antioquia.gov.co"/>
    <s v="Manejo sostenible de sistemas de aguas residuales en zonas rurales y de difícil acceso del departamento"/>
    <s v="Nuevos sistemas alternativos de tratamiento de aguas residuales."/>
    <s v="Ampliacion de cobertura mediente construccion de nuevas conexiones y tratamiento de aguas residiuales (zona rural) del Departamento "/>
    <s v="030020001"/>
    <s v="Aumento de la cobertura de acueducto alcantarillado, generacion de empleo, mitigacion de impacto ambiental, mejoramiento de calidad de vida de la población (salud, calidad, continuidad de servicio)."/>
    <s v="Verificar Plan maestro de alcantarillado urbano, Normativa vigente, mano de obra con experiencia, excavaciones, demoliciones, instalacion de tuberia, llenos, concretos entre otros; De acuerdo a la planificación,  estudios, diseños y todos los materiales necesarios para la ejecución del proyecto"/>
    <m/>
    <m/>
    <m/>
    <m/>
    <m/>
    <x v="0"/>
    <m/>
    <m/>
    <m/>
    <m/>
    <m/>
    <m/>
  </r>
  <r>
    <x v="14"/>
    <n v="80101506"/>
    <s v="Fortalecimiento de Municipios y Operadores en la Prestación de Servicios Públicos que estan vinculados al PDA"/>
    <d v="2018-01-15T00:00:00"/>
    <s v="12 meses"/>
    <s v="Licitación pública"/>
    <s v="SGP"/>
    <n v="5000000000"/>
    <n v="5000000000"/>
    <s v="NO"/>
    <s v="N/A"/>
    <s v="Henry Nelson Carvajal Porras"/>
    <s v="Enlace SECOP"/>
    <n v="3839109"/>
    <s v="henry.carvajal@antioquia.gov.co"/>
    <s v="Fortalecimiento institucional de los prestadores de servicios públicos en el Departamento"/>
    <s v="Municipios asesorados, capacitados y asistidos técnicamente e institucionalmente para el fortalecimiento empresarial en la prestación de los servicios públicos."/>
    <s v="Fortalecimiento de Municipios y operadores en la prestación de servicios públicos. Todo_x000a_El Departamento, Antioquia, Occidente"/>
    <s v="030012001"/>
    <s v="Acompañamiento a presadores de servicios publicos mediente  asesorias y asistencias tecnicas, visitas en la sedes de las empresas en los diferentes Municipios "/>
    <s v="Mejorar las empresas en cuanto a necesidades tecnicas, juridicas, financieras y operativas"/>
    <m/>
    <m/>
    <m/>
    <m/>
    <m/>
    <x v="0"/>
    <m/>
    <m/>
    <s v="Recursos del Sistema General de Participación SGP"/>
    <m/>
    <m/>
    <m/>
  </r>
  <r>
    <x v="14"/>
    <n v="76122001"/>
    <s v="Control y disposición de residuos sólidos de manera adecuada en relleno sanitario u otro sistema en la zona urbana acorde al Plan Rector Ambiental"/>
    <d v="2018-01-15T00:00:00"/>
    <s v="12 meses"/>
    <s v="Licitación pública"/>
    <s v="SGP"/>
    <n v="6000000000"/>
    <n v="6000000000"/>
    <s v="NO"/>
    <s v="N/A"/>
    <s v="Henry Nelson Carvajal Porras"/>
    <s v="Enlace SECOP"/>
    <n v="3839109"/>
    <s v="henry.carvajal@antioquia.gov.co"/>
    <s v="Manejo integral de los residuos sólidos en zona urbana del Departamento – “Basura Cero”"/>
    <s v="Sistemas de aprovechamiento y/o transformación de residuos sólidos en los municipios operando."/>
    <s v="Control y disposicion de residuos solidos de manera adecuada en relleno sanitario u otro sistema en zona Urbana del departamento "/>
    <s v="030055001"/>
    <s v="Disminuir la disposición incontrolable de residuos solidos en sitios autorizados, generando impacto positivo para la comunidad y el medio ambiente "/>
    <s v="Sitio autorizado por la autoridad ambiental, especificaciones tecnicas de menejo de residuos, recolección y transporte al sitio de disposicion final"/>
    <m/>
    <m/>
    <m/>
    <m/>
    <m/>
    <x v="0"/>
    <m/>
    <m/>
    <s v="Recursos del Sistema General de Participación SGP"/>
    <m/>
    <m/>
    <m/>
  </r>
  <r>
    <x v="14"/>
    <n v="83101500"/>
    <s v="Optimización de Acueducto multiveredal del Municipio de Heliconia"/>
    <d v="2018-01-01T00:00:00"/>
    <s v="12 meses"/>
    <s v="Licitación pública"/>
    <s v="SGP"/>
    <n v="1577967326"/>
    <n v="1577967326"/>
    <s v="NO"/>
    <s v="N/A"/>
    <s v="Henry Nelson Carvajal Porras"/>
    <s v="Enlace SECOP"/>
    <n v="3839109"/>
    <s v="henry.carvajal@antioquia.gov.co"/>
    <s v="Abastecimiento sostenible de agua apta para el consumo humano en zonas rurales"/>
    <s v="Nuevas conexiones de predios rurales al servicio de agua apta para el consumo humano"/>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Mano de obra con experiencia, calidad de materiales con la normativa vigente, excavaciones, demoliciones, instalacion de tuberia, entre otros; De acuerdo a la planificación,  estudios, diseños y todos los materiales necesarios para la ejecución total del proyecto"/>
    <m/>
    <m/>
    <m/>
    <m/>
    <m/>
    <x v="0"/>
    <m/>
    <m/>
    <s v="Recursos del Sistema General de Participación SGP"/>
    <m/>
    <m/>
    <m/>
  </r>
  <r>
    <x v="14"/>
    <n v="83101500"/>
    <s v="Construcción del sistema de acueducto veredal la herradura del Municipio de Carolina del Príncipe"/>
    <d v="2018-01-01T00:00:00"/>
    <s v="12 meses"/>
    <s v="Licitación pública"/>
    <s v="SGP"/>
    <n v="1531246880"/>
    <n v="1531246880"/>
    <s v="NO"/>
    <s v="N/A"/>
    <s v="Henry Nelson Carvajal Porras"/>
    <s v="Enlace SECOP"/>
    <n v="3839109"/>
    <s v="henry.carvajal@antioquia.gov.co"/>
    <s v="Abastecimiento sostenible de agua apta para el consumo humano en zonas rurales"/>
    <s v="Nuevas conexiones de predios rurales al servicio de agua apta para el consumo humano"/>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Mano de obra con experiencia, calidad de materiales con la normativa vigente, excavaciones, demoliciones, instalacion de tuberia, entre otros; De acuerdo a la planificación,  estudios, diseños y todos los materiales necesarios para la ejecución total del proyecto"/>
    <m/>
    <m/>
    <m/>
    <m/>
    <m/>
    <x v="0"/>
    <m/>
    <m/>
    <s v="Recursos del Sistema General de Participación SGP"/>
    <m/>
    <m/>
    <m/>
  </r>
  <r>
    <x v="14"/>
    <n v="83101500"/>
    <s v="Construcción Plan Maestro de Acueductio Corregimiento de Aquitania del Municipio de San Francisco"/>
    <d v="2018-01-01T00:00:00"/>
    <s v="12 meses"/>
    <s v="Licitación pública"/>
    <s v="SGP"/>
    <n v="1877480013"/>
    <n v="1877480013"/>
    <s v="NO"/>
    <s v="N/A"/>
    <s v="Henry Nelson Carvajal Porras"/>
    <s v="Enlace SECOP"/>
    <n v="3839109"/>
    <s v="henry.carvajal@antioquia.gov.co"/>
    <s v="Abastecimiento sostenible de agua apta para el consumo humano en zonas rurales"/>
    <s v="Nuevas conexiones de predios rurales al servicio de agua apta para el consumo humano"/>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Mano de obra con experiencia, calidad de materiales con la normativa vigente, excavaciones, demoliciones, instalacion de tuberia, entre otros; De acuerdo a la planificación,  estudios, diseños y todos los materiales necesarios para la ejecución total del proyecto"/>
    <m/>
    <m/>
    <m/>
    <m/>
    <m/>
    <x v="0"/>
    <m/>
    <m/>
    <s v="Recursos del Sistema General de Participación SGP"/>
    <m/>
    <m/>
    <m/>
  </r>
  <r>
    <x v="14"/>
    <n v="83101500"/>
    <s v="Ampliación y mejoramiento del acueducto corregimiento la floresta en el Municipio de Yolombó"/>
    <d v="2018-01-01T00:00:00"/>
    <s v="12 meses"/>
    <s v="Licitación pública"/>
    <s v="SGP"/>
    <n v="1657631630"/>
    <n v="1657631630"/>
    <s v="NO"/>
    <s v="N/A"/>
    <s v="Henry Nelson Carvajal Porras"/>
    <s v="Enlace SECOP"/>
    <n v="3839109"/>
    <s v="henry.carvajal@antioquia.gov.co"/>
    <s v="Abastecimiento sostenible de agua apta para el consumo humano en zonas rurales"/>
    <s v="Nuevas conexiones de predios rurales al servicio de agua apta para el consumo humano"/>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Mano de obra con experiencia, calidad de materiales con la normativa vigente, excavaciones, demoliciones, instalacion de tuberia, entre otros; De acuerdo a la planificación,  estudios, diseños y todos los materiales necesarios para la ejecución total del proyecto"/>
    <m/>
    <m/>
    <m/>
    <m/>
    <m/>
    <x v="0"/>
    <m/>
    <m/>
    <s v="Recursos del Sistema General de Participación SGP"/>
    <m/>
    <m/>
    <m/>
  </r>
  <r>
    <x v="14"/>
    <n v="83101500"/>
    <s v="Construcción de colectores y PTAR Corregimiento Doradal del Municipio de Puerto triunfo"/>
    <d v="2018-01-01T00:00:00"/>
    <s v="12 meses"/>
    <s v="Licitación pública"/>
    <s v="SGP"/>
    <n v="938907298"/>
    <n v="938907298"/>
    <s v="NO"/>
    <s v="N/A"/>
    <s v="Henry Nelson Carvajal Porras"/>
    <s v="Enlace SECOP"/>
    <n v="3839109"/>
    <s v="henry.carvajal@antioquia.gov.co"/>
    <s v="Manejo sostenible de sistemas de aguas residuales en zonas rurales y de difícil acceso del departamento"/>
    <s v="Nuevas conexiones de predios rurales al servicio de alcantarillado."/>
    <s v="Ampliacion de cobertura mediente construccion de nuevas conexiones y tratamiento de aguas residiuales (zona rural) del Departamento "/>
    <s v="030020001"/>
    <s v="Aumento de la cobertura de servicio de alcantarillados  mediante proyectos extraidos de planes maestros que garanticen la calidad y cobertura eficiente del servicio , la generacion de empleo y la mitigacion de impacto ambiental de acuerdo a la normativa vigente"/>
    <s v="Verificar Plan maestro de alcantarillado mano de obra con experiencia, excavaciones, demoliciones, instalacion de tuberia, entre otros; De acuerdo a la planificación,  estudios, diseños y todos los materiales necesarios para la ejecución total del proyecto"/>
    <m/>
    <m/>
    <m/>
    <m/>
    <m/>
    <x v="0"/>
    <m/>
    <m/>
    <s v="Recursos del Sistema General de Participación SGP"/>
    <m/>
    <m/>
    <m/>
  </r>
  <r>
    <x v="14"/>
    <n v="83101500"/>
    <s v="Construcción del Plan Maestro de alcantarillado primera etapa de la zona urbana del corregimiento de Tapartó del municipio de Andes"/>
    <d v="2018-01-01T00:00:00"/>
    <s v="12 meses"/>
    <s v="Licitación pública"/>
    <s v="SGP"/>
    <n v="3286221363"/>
    <n v="3286221363"/>
    <s v="NO"/>
    <s v="N/A"/>
    <s v="Henry Nelson Carvajal Porras"/>
    <s v="Enlace SECOP"/>
    <n v="3839109"/>
    <s v="henry.carvajal@antioquia.gov.co"/>
    <s v="Manejo sostenible de sistemas de aguas residuales en zona urbana del Departamento"/>
    <s v="Nuevas Conexiones de predios urbanos al servicio de alcantarillado"/>
    <s v="Ampliacion del servicio de alcantarillado en zona urbana todo el Departamento "/>
    <s v="030054001"/>
    <s v="Aumento de la cobertura de servicio de alcantarillados  mediante proyectos extraidos de planes maestros que garanticen la calidad y cobertura eficiente del servicio , la generacion de empleo y la mitigacion de impacto ambiental de acuerdo a la normativa vigente"/>
    <s v="Verificar Plan maestro de alcantarillado mano de obra con experiencia, excavaciones, demoliciones, instalacion de tuberia, entre otros; De acuerdo a la planificación,  estudios, diseños y todos los materiales necesarios para la ejecución total del proyecto"/>
    <m/>
    <m/>
    <m/>
    <m/>
    <m/>
    <x v="0"/>
    <m/>
    <m/>
    <s v="Recursos del Sistema General de Participación SGP"/>
    <m/>
    <m/>
    <m/>
  </r>
  <r>
    <x v="14"/>
    <n v="83101500"/>
    <s v="Construcción de redes de alcantarillado urbano del municipio de San José de la Montaña"/>
    <d v="2018-01-01T00:00:00"/>
    <s v="12 meses"/>
    <s v="Licitación pública"/>
    <s v="SGP"/>
    <n v="1064273831"/>
    <n v="1064273831"/>
    <s v="NO"/>
    <s v="N/A"/>
    <s v="Henry Nelson Carvajal Porras"/>
    <s v="Enlace SECOP"/>
    <n v="3839109"/>
    <s v="henry.carvajal@antioquia.gov.co"/>
    <s v="Manejo sostenible de sistemas de aguas residuales en zona urbana del Departamento"/>
    <s v="Nuevas Conexiones de predios urbanos al servicio de alcantarillado"/>
    <s v="Ampliacion del servicio de alcantarillado en zona urbana todo el Departamento "/>
    <s v="030054001"/>
    <s v="Aumento de la cobertura de servicio de alcantarillados  mediante proyectos extraidos de planes maestros que garanticen la calidad y cobertura eficiente del servicio , la generacion de empleo y la mitigacion de impacto ambiental de acuerdo a la normativa vigente"/>
    <s v="Verificar Plan maestro de alcantarillado mano de obra con experiencia, excavaciones, demoliciones, instalacion de tuberia, entre otros; De acuerdo a la planificación,  estudios, diseños y todos los materiales necesarios para la ejecución total del proyecto"/>
    <m/>
    <m/>
    <m/>
    <m/>
    <m/>
    <x v="0"/>
    <m/>
    <m/>
    <s v="Recursos del Sistema General de Participación SGP"/>
    <m/>
    <m/>
    <m/>
  </r>
  <r>
    <x v="14"/>
    <n v="83101500"/>
    <s v="Construcción del plan maestro de acueducto etapa 2 y alcantarillado etapa 1 del Municipio de Campamento"/>
    <d v="2018-01-01T00:00:00"/>
    <s v="12 meses"/>
    <s v="Licitación pública"/>
    <s v="SGP"/>
    <n v="2000000000"/>
    <n v="2000000000"/>
    <s v="NO"/>
    <s v="N/A"/>
    <s v="Henry Nelson Carvajal Porras"/>
    <s v="Enlace SECOP"/>
    <n v="3839109"/>
    <s v="henry.carvajal@antioquia.gov.co"/>
    <s v="Manejo sostenible de sistemas de aguas residuales en zona urbana del Departamento"/>
    <s v="Nuevas Conexiones de predios urbanos al servicio de alcantarillado"/>
    <s v="Ampliacion del servicio de alcantarillado en zona urbana todo el Departamento "/>
    <s v="030054001"/>
    <s v="Aumento de la cobertura de servicio de alcantarillados  mediante proyectos extraidos de planes maestros que garanticen la calidad y cobertura eficiente del servicio , la generacion de empleo y la mitigacion de impacto ambiental de acuerdo a la normativa vigente"/>
    <s v="Verificar Plan maestro de alcantarillado mano de obra con experiencia, excavaciones, demoliciones, instalacion de tuberia, entre otros; De acuerdo a la planificación,  estudios, diseños y todos los materiales necesarios para la ejecución total del proyecto"/>
    <m/>
    <m/>
    <m/>
    <m/>
    <m/>
    <x v="0"/>
    <m/>
    <m/>
    <s v="Recursos del Sistema General de Participación SGP"/>
    <m/>
    <m/>
    <m/>
  </r>
  <r>
    <x v="14"/>
    <n v="83101500"/>
    <s v="Construcción del sistema para el manejo de aguas residuales 2da etapa del Municipio de Nechí"/>
    <d v="2018-01-01T00:00:00"/>
    <s v="12 meses"/>
    <s v="Licitación pública"/>
    <s v="SGP"/>
    <n v="3753231160"/>
    <n v="3753231160"/>
    <s v="NO"/>
    <s v="N/A"/>
    <s v="Henry Nelson Carvajal Porras"/>
    <s v="Enlace SECOP"/>
    <n v="3839109"/>
    <s v="henry.carvajal@antioquia.gov.co"/>
    <s v="Manejo sostenible de sistemas de aguas residuales en zona urbana del Departamento"/>
    <s v="Nuevos sistemas de tratamiento de aguas residuales en operación."/>
    <s v="Ampliacion del servicio de alcantarillado en zona urbana todo el Departamento "/>
    <s v="030054001"/>
    <s v="Aumento de la cobertura de servicio de alcantarillados  mediante proyectos extraidos de planes maestros que garanticen la calidad y cobertura eficiente del servicio , la generacion de empleo y la mitigacion de impacto ambiental de acuerdo a la normativa vigente"/>
    <s v="Verificar Plan maestro de alcantarillado mano de obra con experiencia, excavaciones, demoliciones, instalacion de tuberia, entre otros; De acuerdo a la planificación,  estudios, diseños y todos los materiales necesarios para la ejecución total del proyecto"/>
    <m/>
    <m/>
    <m/>
    <m/>
    <m/>
    <x v="0"/>
    <m/>
    <m/>
    <s v="Recursos del Sistema General de Participación SGP"/>
    <m/>
    <m/>
    <m/>
  </r>
  <r>
    <x v="14"/>
    <n v="83101500"/>
    <s v="Ampliación Cobertura y sistemas sostenibles de agua apta para consumo humano en zona urbana de los municipios que son inviables sanitariamente según el informe del IRCA "/>
    <d v="2018-01-15T00:00:00"/>
    <s v="12 meses"/>
    <s v="Licitación pública"/>
    <s v="SGP"/>
    <n v="6000000000"/>
    <n v="6000000000"/>
    <s v="NO"/>
    <s v="N/A"/>
    <s v="Henry Nelson Carvajal Porras"/>
    <s v="Enlace SECOP"/>
    <n v="3839109"/>
    <s v="henry.carvajal@antioquia.gov.co"/>
    <s v="Abastecimiento sostenible de agua apta para el consumo humano en zona urbana del Departamento"/>
    <s v="Nuevas Conexiones de predios urbanos al servicio de agua apta para el consumo humano"/>
    <s v="Ampliacion de cobertura y sistemas sostenibles de agua apta para consumo humano en zona urbana todo el Departamento "/>
    <s v="030027001"/>
    <s v="Aumento de la cobertura de acueducto  en zona urbana, generacion de empleo, mitigacion de impacto ambiental, mejoramiento de calidad de vida de la población (salud, calidad, continuidad de servicio)."/>
    <s v="Verificar Plan maestro de acueducto Urbano, mano de obra con experiencia, excavaciones, demoliciones, instalacion de tuberia, llenos, concretos entre otros; De acuerdo a la planificación,  estudios, diseños y todos los materiales necesarios para la ejecución total del proyecto"/>
    <m/>
    <m/>
    <m/>
    <m/>
    <m/>
    <x v="0"/>
    <m/>
    <m/>
    <s v="Recursos del Sistema General de Participación SGP"/>
    <m/>
    <m/>
    <m/>
  </r>
  <r>
    <x v="14"/>
    <n v="81101516"/>
    <s v="Interventoría Administrativa, Técnica, Ambiental, Legal y Financiera a la Construcción de Obras enmarcadas en los Planes maestros de Acueducto y Alcantarillado en los Municipios de Abejorral Etapa I,  Caracolí,  Concordia Etapa II, Pueblorrico tercera etapa y San Francisco Etapa 2, en el Derpartamento de Antioquia, de acuerdo a las inversiones priorizadas en el PAP-PDA"/>
    <d v="2017-12-26T00:00:00"/>
    <s v="10 meses"/>
    <s v="Concurso de Méritos"/>
    <s v="SGP"/>
    <n v="843836673"/>
    <n v="843836673"/>
    <s v="NO"/>
    <s v="N/A"/>
    <s v="Henry Nelson Carvajal Porras"/>
    <s v="Enlace SECOP"/>
    <n v="3839109"/>
    <s v="henry.carvajal@antioquia.gov.co"/>
    <m/>
    <m/>
    <m/>
    <m/>
    <m/>
    <m/>
    <s v="CON-37-02-2017"/>
    <s v="N.A"/>
    <d v="2018-01-15T00:00:00"/>
    <m/>
    <m/>
    <x v="3"/>
    <m/>
    <s v="Sin iniciar etapa precontractual"/>
    <s v="Recursos del Sistema General de Participación SGP"/>
    <m/>
    <m/>
    <m/>
  </r>
  <r>
    <x v="14"/>
    <n v="83101500"/>
    <s v="Construcción, Ampliación y Optimización del Sistema de Acueducto y Alcantarillado urbano, Municipio de Jericó"/>
    <d v="2018-02-26T00:00:00"/>
    <s v="8 meses"/>
    <s v="Licitación pública"/>
    <s v="SGP"/>
    <n v="5066290967"/>
    <n v="5066290967"/>
    <s v="NO"/>
    <s v="N/A"/>
    <s v="Henry Nelson Carvajal Porras"/>
    <s v="Enlace SECOP"/>
    <n v="3839109"/>
    <s v="henry.carvajal@antioquia.gov.co"/>
    <m/>
    <m/>
    <m/>
    <m/>
    <m/>
    <m/>
    <s v="LIC-37-01-2018"/>
    <s v="N.A"/>
    <m/>
    <m/>
    <m/>
    <x v="2"/>
    <m/>
    <s v="En etapa precontractual"/>
    <s v="Recursos del Sistema General de Participación SGP"/>
    <m/>
    <m/>
    <m/>
  </r>
  <r>
    <x v="14"/>
    <s v="81101516"/>
    <s v="Interventoría Administrativa, Técnica, Ambiental, Legal y Financiera a la Primera a la Construcción de Obras enmarcadas en los Planes Maestros de Acueducto y Alcantarillado en los Municipios de San Roque y en el Corregimiento del Totumo en el Municipio de Necoclí, en el marco de las Inversiones priorizadas en PAP-PDA"/>
    <d v="2018-03-12T00:00:00"/>
    <s v="7 y 13 meses"/>
    <s v="Concurso de Méritos"/>
    <s v="SGP"/>
    <n v="665290064"/>
    <n v="665290064"/>
    <s v="NO"/>
    <s v="N/A"/>
    <s v="Henry Nelson Carvajal Porras"/>
    <s v="Enlace SECOP"/>
    <s v="3839109"/>
    <s v="henry.carvajal@antioquia.gov.co"/>
    <m/>
    <m/>
    <m/>
    <m/>
    <m/>
    <m/>
    <s v="CON-37-03-2018"/>
    <s v="N.A"/>
    <d v="2018-03-12T00:00:00"/>
    <s v="2018060030394  del 20-03-2018"/>
    <m/>
    <x v="4"/>
    <m/>
    <s v="En etapa precontractual"/>
    <s v="Recursos del Sistema General de Participación SGP.                                      El 09 de marzo de 2018 se dá por TERMINADO el proceso que se traía y se inicia uno nuevo"/>
    <m/>
    <m/>
    <m/>
  </r>
  <r>
    <x v="14"/>
    <s v="81101516"/>
    <s v="Interventoría Administrativa, Técnica, Ambiental, Legal y Financiera a la Construcción de Obras enmarcadas en los Planes Maestros de Acueducto y Alcantarillado en los Municipios de San Roque, Urrao, Uramita, La Ceja, Santa Bárbara- Corregimiento de Damasco, del Derpartamento de Antioquia, de Acuerdo a las inversiones priorizadas en el PAP-PDA"/>
    <d v="2018-03-01T00:00:00"/>
    <s v="9 meses"/>
    <s v="Concurso de Méritos"/>
    <s v="SGP"/>
    <n v="936963976"/>
    <n v="936963976"/>
    <s v="NO"/>
    <s v="N/A"/>
    <s v="Henry Nelson Carvajal Porras"/>
    <s v="Enlace SECOP"/>
    <s v="3839109"/>
    <s v="henry.carvajal@antioquia.gov.co"/>
    <m/>
    <m/>
    <m/>
    <m/>
    <m/>
    <m/>
    <s v="CON-37-01-2018"/>
    <s v="N.A"/>
    <m/>
    <m/>
    <m/>
    <x v="2"/>
    <m/>
    <s v="En etapa precontractual"/>
    <s v="Recursos del Sistema General de Participación SGP"/>
    <m/>
    <m/>
    <m/>
  </r>
  <r>
    <x v="14"/>
    <s v="40141726"/>
    <s v="Suministro, instalación y puesta en funcionamiento de hidrantes en el Corregimiento de Versalles del Municipio de Santa Barbara en el Departamento de Antioquia"/>
    <d v="2018-04-27T00:00:00"/>
    <s v="3 meses"/>
    <s v="Mínima Cuantía"/>
    <s v="Recursos propios"/>
    <n v="23779475"/>
    <n v="23779475"/>
    <s v="NO"/>
    <s v="N/A"/>
    <s v="Henry Nelson Carvajal Porras"/>
    <s v="Enlace SECOP"/>
    <s v="3839109"/>
    <s v="henry.carvajal@antioquia.gov.co"/>
    <m/>
    <m/>
    <m/>
    <m/>
    <m/>
    <m/>
    <m/>
    <s v="21429"/>
    <m/>
    <m/>
    <m/>
    <x v="2"/>
    <m/>
    <s v="Sin iniciar etapa precontractual"/>
    <s v="Fondo 0-2020 Estampilla Prodesarrollo"/>
    <s v="Juan Guillermo Peña Marín"/>
    <s v="Tipo C:  Supervisión"/>
    <s v="Tecnica, Administrativa, Financiera, Juridica y Contable. Ejercicio de la Interventoria Integral de que trata el numeral 11.3.1 del Manual de Supervisión e Interventoria"/>
  </r>
  <r>
    <x v="15"/>
    <n v="8011504"/>
    <s v="DESIGNAR ESTUDIANTES DE LAS UNIVERSIDADES PRIVADAS PARA LA REALIZACIÓN DE LA PRACTICA ACADEMICA CON EL FIN DE BRINDAR APOYO A LA GESTION DEL DEPARTAMENTO DE ANTIOQUIA Y SUS REGIONES DURANTE EL PRIMER SEMESTRE DEL 2017 Y PRIMER SEMESTRE DEL 2018"/>
    <d v="2018-02-15T00:00:00"/>
    <s v="5 meses"/>
    <s v="Contratación Directa - Contratos Interadministrativos"/>
    <s v="Recursos propios"/>
    <n v="3272121"/>
    <n v="3272121"/>
    <s v="NO"/>
    <s v="N/A"/>
    <s v="Jaime Garzon araque"/>
    <s v="Secretario"/>
    <s v="3838801"/>
    <s v="jaime.garzon@antioquia.gov.co"/>
    <m/>
    <m/>
    <m/>
    <n v="140060001"/>
    <m/>
    <m/>
    <s v="SINESTUDIO"/>
    <n v="20337"/>
    <d v="2018-01-02T00:00:00"/>
    <s v="NA"/>
    <n v="4600007063"/>
    <x v="1"/>
    <s v="POLITÉCNICO COLOMBIANO JAIME ISAZA CADAVID"/>
    <s v="En ejecución"/>
    <s v="Se contrataron 3 precticantes para cada una de loas direcciones"/>
    <e v="#VALUE!"/>
    <s v="Tipo C:  Supervisión"/>
    <s v="Tecnica, Administrativa, Financiera."/>
  </r>
  <r>
    <x v="15"/>
    <n v="8011504"/>
    <s v="DESIGNAR ESTUDIANTES DE LAS UNIVERSIDADES PRIVADAS PARA LA REALIZACIÓN DE LA PRACTICA ACADEMICA CON EL FIN DE BRINDAR APOYO A LA GESTION DEL DEPARTAMENTO DE ANTIOQUIA Y SUS REGIONES DURANTE EL PRIMER SEMESTRE DEL 2017 Y PRIMER SEMESTRE DEL 2018"/>
    <d v="2018-02-15T00:00:00"/>
    <s v="5 meses"/>
    <s v="Contratación Directa - Contratos Interadministrativos"/>
    <s v="Recursos propios"/>
    <e v="#VALUE!"/>
    <n v="11353428"/>
    <s v="NO"/>
    <s v="N/A"/>
    <s v="Jaime Garzon araque"/>
    <s v="Secretario"/>
    <s v="3838801"/>
    <s v="jaime.garzon@antioquia.gov.co"/>
    <m/>
    <m/>
    <m/>
    <n v="140060001"/>
    <m/>
    <m/>
    <s v="SINESTUDIO"/>
    <n v="20338"/>
    <d v="2018-01-02T00:00:00"/>
    <s v="NA"/>
    <n v="4600007063"/>
    <x v="1"/>
    <s v="POLITÉCNICO COLOMBIANO JAIME ISAZA CADAVID"/>
    <s v="En ejecución"/>
    <s v="Se contrataron 3 precticantes para cada una de loas direcciones"/>
    <e v="#VALUE!"/>
    <s v="Tipo C:  Supervisión"/>
    <s v="Tecnica, Administrativa, Financiera."/>
  </r>
  <r>
    <x v="15"/>
    <n v="80101600"/>
    <s v="TEMPORALES"/>
    <d v="2018-03-01T00:00:00"/>
    <s v="10 meses"/>
    <s v="Contratación Directa - Contratos Interadministrativos"/>
    <s v="Recursos propios"/>
    <n v="98218796"/>
    <n v="98218796"/>
    <s v="NO"/>
    <s v="N/A"/>
    <s v="Tersita Rengifo"/>
    <s v="Profesional"/>
    <s v="3838811"/>
    <s v="teresita.rengifo@antioquia.gov.co"/>
    <m/>
    <m/>
    <m/>
    <n v="140056001"/>
    <m/>
    <m/>
    <s v="SIN ESTUDIO"/>
    <m/>
    <m/>
    <m/>
    <m/>
    <x v="0"/>
    <m/>
    <s v="En ejecución"/>
    <s v="Van con cargo a un proyecto , pero no genera contrato"/>
    <e v="#VALUE!"/>
    <s v="Tipo C:  Supervisión"/>
    <s v="Tecnica, Administrativa, Financiera."/>
  </r>
  <r>
    <x v="15"/>
    <n v="80111604"/>
    <s v="ADICIÓN Y PRÓRROGA AL CONVENIO  4600006506  CUYO OBJETO ES APOYAR LA ASISTENCIA TÉCNICA DIRECTA RURAL, A TRAVÉS DE LA COFINANCIACIÓN PARA LA CONTRATACIÓN DEL PERSONAL IDÓNEO PARA LA PRESTACIÓN DE ESTE SERVICIO SEGÚN ORDENANZA 53 DEL 22 DE DICIEMBRE DE 2016. CODIGO DE NECESIDAD 19737. TERMINACION DE CONTRATO 17-04-2018."/>
    <d v="2018-01-05T00:00:00"/>
    <s v="4 meses"/>
    <s v="Régimen Especial - Artículo 96 Ley 489 de 1998"/>
    <s v="Recursos propios"/>
    <n v="20825000"/>
    <n v="20825000"/>
    <s v="NO"/>
    <s v="N/A"/>
    <s v="Jorge Eduardo Gañan Parra"/>
    <s v="Profesional"/>
    <s v="3838828"/>
    <s v="jorge.gañan@antioquia.gov.co"/>
    <s v="Antioquia Rural Productiva"/>
    <m/>
    <s v="Apoyo a la modernización de la ganadería en el Departamento Antioquia"/>
    <n v="140060001"/>
    <s v="Áreas agrícolas, forestales, silvopastoriles, pastos y forrajes intervenidas "/>
    <m/>
    <s v="SIN ESTUDIO"/>
    <n v="20227"/>
    <d v="2017-12-04T00:00:00"/>
    <s v="NA"/>
    <n v="4600006506"/>
    <x v="1"/>
    <s v="Yondó"/>
    <s v="En ejecución"/>
    <m/>
    <e v="#VALUE!"/>
    <s v="Tipo C:  Supervisión"/>
    <s v="Tecnica, Administrativa, Financiera."/>
  </r>
  <r>
    <x v="15"/>
    <n v="80111604"/>
    <s v="ADICIÓN Y PRÓRROGA AL CONVENIO 4600006684 CUYO OBJETO ES &quot;APOYAR LA ASISTENCIA TÉCNICA DIRECTA RURAL, A TRAVÉS DE LA COFINANCIACIÓN PARA LA CONTRATACIÓN DEL PERSONAL IDONEO PARA LA PRESTACIÓN DE ESTE SERVICIO SEGÚN ORDENANZA 53 DEL 22 DE DICIEMBRE DE 2016, MUNICIPIO DE SABANETA. CODIGO DE NECESIDAD 19849. VIGENCIA FUTURA 6000002381.- TERMINA  EL "/>
    <d v="2018-01-05T00:00:00"/>
    <s v="4 meses"/>
    <s v="Régimen Especial - Artículo 96 Ley 489 de 1998"/>
    <s v="Recursos propios"/>
    <n v="18190000"/>
    <n v="18190000"/>
    <s v="NO"/>
    <s v="N/A"/>
    <s v="Luis Fernando Torres Giraldo"/>
    <s v="Profesional"/>
    <s v="3838845"/>
    <s v="luis.torres@antioquia.gov.co"/>
    <s v="Antioquia Rural Productiva"/>
    <m/>
    <s v="Apoyo a la modernización de la ganadería en el Departamento Antioquia"/>
    <n v="140060001"/>
    <s v="Áreas agrícolas, forestales, silvopastoriles, pastos y forrajes intervenidas "/>
    <m/>
    <s v="SIN ESTUDIO"/>
    <n v="20234"/>
    <d v="2017-12-04T00:00:00"/>
    <s v="NA"/>
    <n v="4600006684"/>
    <x v="1"/>
    <s v="Sabaneta"/>
    <s v="En ejecución"/>
    <m/>
    <e v="#VALUE!"/>
    <s v="Tipo C:  Supervisión"/>
    <s v="Tecnica, Administrativa, Financiera."/>
  </r>
  <r>
    <x v="15"/>
    <n v="80111604"/>
    <s v="ADICIÓN Y PRÓRROGA AL CONVENIO 4600006634 CUYO OBJETO ES &quot;APOYAR LA ASISTENCIA TÉCNICA DIRECTA RURAL, A TRAVÉS DE LA COFINANCIACIÓN PARA LA CONTRATACIÓN DEL PERSONAL IDONEO PARA LA PRESTACIÓN DE ESTE SERVICIO SEGÚN ORDENANZA 53 DEL 22 DE DICIEMBRE DE 2016, MUNICIPIO DE AMALFI. CODIGO DE NECESIDAD 19827. VIGENCIA FUTURA 6000002381."/>
    <d v="2018-01-05T00:00:00"/>
    <s v="4 meses"/>
    <s v="Régimen Especial - Artículo 96 Ley 489 de 1998"/>
    <s v="Recursos propios"/>
    <n v="20825000"/>
    <n v="20825000"/>
    <s v="NO"/>
    <s v="N/A"/>
    <s v="Javier Montoya Gutierrez"/>
    <s v="Profesional"/>
    <s v="3838828"/>
    <s v="javier.montoya@antioquia.gov.co"/>
    <s v="Antioquia Rural Productiva"/>
    <m/>
    <s v="Apoyo a la modernización de la ganadería en el Departamento Antioquia"/>
    <n v="140060001"/>
    <s v="Áreas agrícolas, forestales, silvopastoriles, pastos y forrajes intervenidas "/>
    <m/>
    <s v="SIN ESTUDIO"/>
    <n v="20237"/>
    <d v="2017-12-04T00:00:00"/>
    <s v="NA"/>
    <n v="4600006634"/>
    <x v="1"/>
    <s v="Amalfi "/>
    <s v="En ejecución"/>
    <m/>
    <e v="#VALUE!"/>
    <s v="Tipo C:  Supervisión"/>
    <s v="Tecnica, Administrativa, Financiera."/>
  </r>
  <r>
    <x v="15"/>
    <n v="80111604"/>
    <s v="ADICION Y PRORROGA AL CONVENIO 460006636 CUYO OBJETO  ES APOYAR LA ASISTENCIA TECNICA DIRECTA RURAL A TRAVES DE LA COFIANCIAON PARA LA CONTRATACION DEL PERSONAL IDONEO PARA LA PRESTACION DE ESTE SERVICIO SEGUN ORDENAZA 53 DEL 22 DICIEMBRE DE 2016 EN EL MUNCIPIO DE YOLOMBO VF 6/2381 201605000087- NECESIDAD 19853"/>
    <d v="2018-01-05T00:00:00"/>
    <s v="4 meses"/>
    <s v="Régimen Especial - Artículo 96 Ley 489 de 1998"/>
    <s v="Recursos propios"/>
    <n v="20825000"/>
    <n v="20825000"/>
    <s v="NO"/>
    <s v="N/A"/>
    <s v="Javier Montoya Gutierrez"/>
    <s v="Profesional"/>
    <s v="3838828"/>
    <s v="javier.montoya@antioquia.gov.co"/>
    <s v="Antioquia Rural Productiva"/>
    <m/>
    <s v="Apoyo a la modernización de la ganadería en el Departamento Antioquia"/>
    <n v="140060001"/>
    <s v="Áreas agrícolas, forestales, silvopastoriles, pastos y forrajes intervenidas "/>
    <m/>
    <s v="SIN ESTUDIO"/>
    <n v="20238"/>
    <d v="2017-12-04T00:00:00"/>
    <s v="NA"/>
    <n v="4600006636"/>
    <x v="1"/>
    <s v="Yolombó"/>
    <s v="En ejecución"/>
    <m/>
    <e v="#VALUE!"/>
    <s v="Tipo C:  Supervisión"/>
    <s v="Tecnica, Administrativa, Financiera."/>
  </r>
  <r>
    <x v="15"/>
    <n v="80111604"/>
    <s v="ADICIÓN Y PRÓRROGA AL CONVENIO 4600006635 CUYO OBJETO ES &quot;APOYAR LA ASISTENCIA TÉCNICA DIRECTA RURAL, A TRAVÉS DE LA COFINANCIACIÓN PARA LA CONTRATACIÓN DEL PERSONAL IDONEO PARA LA PRESTACIÓN DE ESTE SERVICIO SEGÚN ORDENANZA 53 DEL 22 DE DICIEMBRE DE 2016, MUNICIPIO DE VEGACHÍ. CODIGO DE NECESIDAD 19828. VIGENCIA FUTURA 6000002381.- TERMINA  EL 13/04/2018."/>
    <d v="2018-01-05T00:00:00"/>
    <s v="4 meses"/>
    <s v="Régimen Especial - Artículo 96 Ley 489 de 1998"/>
    <s v="Recursos propios"/>
    <n v="20825000"/>
    <n v="20825000"/>
    <s v="NO"/>
    <s v="N/A"/>
    <s v="Javier Montoya Gutierrez"/>
    <s v="Profesional"/>
    <s v="3838828"/>
    <s v="javier.montoya@antioquia.gov.co"/>
    <s v="Antioquia Rural Productiva"/>
    <m/>
    <s v="Apoyo a la modernización de la ganadería en el Departamento Antioquia"/>
    <n v="140060001"/>
    <s v="Áreas agrícolas, forestales, silvopastoriles, pastos y forrajes intervenidas "/>
    <m/>
    <s v="SIN ESTUDIO"/>
    <n v="20239"/>
    <d v="2017-12-04T00:00:00"/>
    <s v="NA"/>
    <n v="4600006635"/>
    <x v="1"/>
    <s v="Vegachí"/>
    <s v="En ejecución"/>
    <m/>
    <e v="#VALUE!"/>
    <s v="Tipo C:  Supervisión"/>
    <s v="Tecnica, Administrativa, Financiera."/>
  </r>
  <r>
    <x v="15"/>
    <n v="80111604"/>
    <s v="ADICIÓN Y PRÓRROGA AL CONVENIO 4600006628 CUYO OBJETO ES &quot;APOYAR LA ASISTENCIA TÉCNICA DIRECTA RURAL, A TRAVÉS DE LA COFINANCIACIÓN PARA LA CONTRATACIÓN DEL PERSONAL IDONEO PARA LA PRESTACIÓN DE ESTE SERVICIO SEGÚN ORDENANZA 53 DEL 22 DE DICIEMBRE DE 2016, MUNICIPIO DE SANTO DOMINGO . CODIGO DE NECESIDAD 19823. VIGENCIA FUTURA 6000002381.-"/>
    <d v="2018-01-05T00:00:00"/>
    <s v="4 meses"/>
    <s v="Régimen Especial - Artículo 96 Ley 489 de 1998"/>
    <s v="Recursos propios"/>
    <n v="17000000"/>
    <n v="17000000"/>
    <s v="NO"/>
    <s v="N/A"/>
    <s v="Mauro Antonio Gutiérrez Serna"/>
    <s v="Profesional"/>
    <s v="3838828"/>
    <s v="mauro.gutierrez@antioquia.gov.co"/>
    <s v="Antioquia Rural Productiva"/>
    <m/>
    <s v="Apoyo a la modernización de la ganadería en el Departamento Antioquia"/>
    <n v="140060001"/>
    <s v="Áreas agrícolas, forestales, silvopastoriles, pastos y forrajes intervenidas "/>
    <m/>
    <s v="SIN ESTUDIO"/>
    <n v="20245"/>
    <d v="2017-12-04T00:00:00"/>
    <s v="NA"/>
    <n v="4600006628"/>
    <x v="1"/>
    <s v="Santo Domingo"/>
    <s v="En ejecución"/>
    <m/>
    <e v="#VALUE!"/>
    <s v="Tipo C:  Supervisión"/>
    <s v="Tecnica, Administrativa, Financiera."/>
  </r>
  <r>
    <x v="15"/>
    <n v="80111604"/>
    <s v="ADICIÓN Y PRÓRROGA AL CONVENIO 4600006637 CUYO OBJETO ES &quot;APOYAR LA ASISTENCIA TÉCNICA DIRECTA RURAL, A TRAVÉS DE LA COFINANCIACIÓN PARA LA CONTRATACIÓN DEL PERSONAL IDONEO PARA LA PRESTACIÓN DE ESTE SERVICIO SEGÚN ORDENANZA 53 DEL 22 DE DICIEMBRE DE 2016, MUNICIPIO DE YALIL. CODIGO DE NECESIDAD 19830. VIGENCIA FUTURA 6000002381.- TERMINA  EL 13/04/2018.-"/>
    <d v="2018-01-05T00:00:00"/>
    <s v="4 meses"/>
    <s v="Régimen Especial - Artículo 96 Ley 489 de 1998"/>
    <s v="Recursos propios"/>
    <n v="20825000"/>
    <n v="20825000"/>
    <s v="NO"/>
    <s v="N/A"/>
    <s v="Luis Guillermo Uribe Hincapíe"/>
    <s v="Profesional"/>
    <s v="3838828"/>
    <s v="luis.uribe@antioquia.gov.co"/>
    <s v="Antioquia Rural Productiva"/>
    <m/>
    <s v="Apoyo a la modernización de la ganadería en el Departamento Antioquia"/>
    <n v="140060001"/>
    <s v="Áreas agrícolas, forestales, silvopastoriles, pastos y forrajes intervenidas "/>
    <m/>
    <s v="SIN ESTUDIO"/>
    <n v="20248"/>
    <d v="2017-12-04T00:00:00"/>
    <s v="NA"/>
    <n v="4600006637"/>
    <x v="1"/>
    <s v="Yalí"/>
    <s v="En ejecución"/>
    <m/>
    <e v="#VALUE!"/>
    <s v="Tipo C:  Supervisión"/>
    <s v="Tecnica, Administrativa, Financiera."/>
  </r>
  <r>
    <x v="15"/>
    <n v="80111604"/>
    <s v="ADICIÓN Y PRÓRROGA AL CONVENIO  4600006490  CUYO OBJETO ES APOYAR LA ASISTENCIA TECNICA DIRECTA RURAL, A TRAVES DE LA COFINANCIACIÓN PARA LA CONTRATACIÓN DEL PERSONAL IDONEO PARA LA PRESTACIÓN DE ESTE SERVICIO SEGÚN ORDENANZA 53 DEL 22 DE DICIEMBRE DE 2016, CODIGO NECESIDAD 19729. TERMINACION DE CONTRATO 01-05-2018. VF 6000002381 ARBOLETES"/>
    <d v="2018-01-05T00:00:00"/>
    <s v="4 meses"/>
    <s v="Régimen Especial - Artículo 96 Ley 489 de 1998"/>
    <s v="Recursos propios"/>
    <n v="17000000"/>
    <n v="17000000"/>
    <s v="NO"/>
    <s v="N/A"/>
    <s v="Carlos Mario Giraldo García"/>
    <s v="Profesional"/>
    <s v="3838828"/>
    <s v="carlos.giraldo@antioquia.gov.co"/>
    <s v="Antioquia Rural Productiva"/>
    <m/>
    <s v="Apoyo a la modernización de la ganadería en el Departamento Antioquia"/>
    <n v="140060001"/>
    <s v="Áreas agrícolas, forestales, silvopastoriles, pastos y forrajes intervenidas "/>
    <m/>
    <s v="SIN ESTUDIO"/>
    <n v="20262"/>
    <d v="2017-12-04T00:00:00"/>
    <s v="NA"/>
    <n v="4600006490"/>
    <x v="1"/>
    <s v="Arboletes"/>
    <s v="En ejecución"/>
    <m/>
    <e v="#VALUE!"/>
    <s v="Tipo C:  Supervisión"/>
    <s v="Tecnica, Administrativa, Financiera."/>
  </r>
  <r>
    <x v="15"/>
    <n v="80111604"/>
    <s v="ADICIÓN Y PRÓRROGA AL CONVENIO  4600006493  CUYO OBJETO ES APOYAR LA ASISTENCIA TECNICA DIRECTA RURAL, A TRAVES DE LA COFINANCIACIÓN PARA LA CONTRATACIÓN DEL PERSONAL IDONEO PARA LA PRESTACIÓN DE ESTE SERVICIO SEGÚN ORDENANZA 53 DEL 22 DE DICIEMBRE DE 2016, CODIGO NECESIDAD 19730. TERMINACION DE CONTRATO 01-05-2018. VF 6000002381"/>
    <d v="2018-01-05T00:00:00"/>
    <s v="4 meses"/>
    <s v="Régimen Especial - Artículo 96 Ley 489 de 1998"/>
    <s v="Recursos propios"/>
    <n v="20825000"/>
    <n v="20825000"/>
    <s v="NO"/>
    <s v="N/A"/>
    <s v="Mauricio Berrío"/>
    <s v="Profesional"/>
    <s v="3838828"/>
    <s v="mauricio.berrio@antioquia.gov.co"/>
    <s v="Antioquia Rural Productiva"/>
    <m/>
    <s v="Apoyo a la modernización de la ganadería en el Departamento Antioquia"/>
    <n v="140060001"/>
    <s v="Áreas agrícolas, forestales, silvopastoriles, pastos y forrajes intervenidas "/>
    <m/>
    <s v="SIN ESTUDIO"/>
    <n v="20265"/>
    <d v="2017-12-04T00:00:00"/>
    <s v="NA"/>
    <n v="4600006493"/>
    <x v="1"/>
    <s v="Carepa"/>
    <s v="En ejecución"/>
    <m/>
    <e v="#VALUE!"/>
    <s v="Tipo C:  Supervisión"/>
    <s v="Tecnica, Administrativa, Financiera."/>
  </r>
  <r>
    <x v="15"/>
    <n v="80111604"/>
    <s v="ADICIÓN Y PRÓRROGA AL CONVENIO  4600006470  CUYO OBJETO ES APOYAR LA ASISTENCIA TECNICA DIRECTA RURAL, A TRAVES DE LA COFINANCIACIÓN PARA LA CONTRATACIÓN DEL PERSONAL IDONEO PARA LA PRESTACIÓN DE ESTE SERVICIO SEGÚN ORDENANZA 53 DEL 22 DE DICIEMBRE DE 2016, CODIGO NECESIDAD 19727. TERMINACION DE CONTRATO 01-05-2018. VF 6000002381.CHIGORODO"/>
    <d v="2018-01-05T00:00:00"/>
    <s v="4 meses"/>
    <s v="Régimen Especial - Artículo 96 Ley 489 de 1998"/>
    <s v="Recursos propios"/>
    <n v="17000000"/>
    <n v="17000000"/>
    <s v="NO"/>
    <s v="N/A"/>
    <s v="Carlos Mario Giraldo García"/>
    <s v="Profesional"/>
    <s v="3838828"/>
    <s v="carlos.giraldo@antioquia.gov.co"/>
    <s v="Antioquia Rural Productiva"/>
    <m/>
    <s v="Apoyo a la modernización de la ganadería en el Departamento Antioquia"/>
    <n v="140060001"/>
    <s v="Áreas agrícolas, forestales, silvopastoriles, pastos y forrajes intervenidas "/>
    <m/>
    <s v="SIN ESTUDIO"/>
    <n v="20271"/>
    <d v="2017-12-04T00:00:00"/>
    <s v="NA"/>
    <n v="4600006470"/>
    <x v="1"/>
    <s v="Chigorodó"/>
    <s v="En ejecución"/>
    <m/>
    <e v="#VALUE!"/>
    <s v="Tipo C:  Supervisión"/>
    <s v="Tecnica, Administrativa, Financiera."/>
  </r>
  <r>
    <x v="15"/>
    <n v="80111604"/>
    <s v="ADICIÓN Y PRÓRROGA AL CONVENIO  4600006510  CUYO OBJETO ES APOYAR LA ASISTENCIA TÉCNICA DIRECTA RURAL, A TRAVÉS DE LA COFINANCIACIÓN PARA LA CONTRATACIÓN DEL PERSONAL IDÓNEO PARA LA PRESTACIÓN DE ESTE SERVICIO SEGÚN ORDENANZA 53 DEL 22 DE DICIEMBRE DE 2016. CODIGO DE NECESIDAD 19741. TERMINACION DE CONTRATO 05-05-2018."/>
    <d v="2018-01-05T00:00:00"/>
    <s v="4 meses"/>
    <s v="Régimen Especial - Artículo 96 Ley 489 de 1998"/>
    <s v="Recursos propios"/>
    <n v="20825000"/>
    <n v="20825000"/>
    <s v="NO"/>
    <s v="N/A"/>
    <s v="Mauricio Berrío Mena"/>
    <s v="Profesional"/>
    <s v="3838828"/>
    <s v="mauricio.berrio@antioquia.gov.co"/>
    <s v="Antioquia Rural Productiva"/>
    <m/>
    <s v="Apoyo a la modernización de la ganadería en el Departamento Antioquia"/>
    <n v="140060001"/>
    <s v="Áreas agrícolas, forestales, silvopastoriles, pastos y forrajes intervenidas "/>
    <m/>
    <s v="SIN ESTUDIO"/>
    <n v="20274"/>
    <d v="2017-12-04T00:00:00"/>
    <s v="NA"/>
    <n v="4600006510"/>
    <x v="1"/>
    <s v="Mutatá"/>
    <s v="En ejecución"/>
    <m/>
    <e v="#VALUE!"/>
    <s v="Tipo C:  Supervisión"/>
    <s v="Tecnica, Administrativa, Financiera."/>
  </r>
  <r>
    <x v="15"/>
    <n v="80111604"/>
    <s v="ADICIÓN Y PRÓRROGA AL CONVENIO  4600006512  CUYO OBJETO ES APOYAR LA ASISTENCIA TÉCNICA DIRECTA RURAL, A TRAVÉS DE LA COFINANCIACIÓN PARA LA CONTRATACIÓN DEL PERSONAL IDÓNEO PARA LA PRESTACIÓN DE ESTE SERVICIO SEGÚN ORDENANZA 53 DEL 22 DE DICIEMBRE DE 2016. CODIGO DE NECESIDAD 19743. TERMINACION DE CONTRATO 02-05-2018.SAN PEDRO DE URABA"/>
    <d v="2018-01-05T00:00:00"/>
    <s v="4 meses"/>
    <s v="Régimen Especial - Artículo 96 Ley 489 de 1998"/>
    <s v="Recursos propios"/>
    <n v="20825000"/>
    <n v="20825000"/>
    <s v="NO"/>
    <s v="N/A"/>
    <s v="Jorge Humberto Ramírez Corrales"/>
    <s v="Profesional"/>
    <s v="3838828"/>
    <s v="jorge.ramirez@antioquia.gov.co"/>
    <s v="Antioquia Rural Productiva"/>
    <m/>
    <s v="Apoyo a la modernización de la ganadería en el Departamento Antioquia"/>
    <n v="140060001"/>
    <s v="Áreas agrícolas, forestales, silvopastoriles, pastos y forrajes intervenidas "/>
    <m/>
    <s v="SIN ESTUDIO"/>
    <n v="20277"/>
    <d v="2017-12-04T00:00:00"/>
    <s v="NA"/>
    <n v="4600006512"/>
    <x v="1"/>
    <s v="San Pedro de Uraba"/>
    <s v="En ejecución"/>
    <m/>
    <e v="#VALUE!"/>
    <s v="Tipo C:  Supervisión"/>
    <s v="Tecnica, Administrativa, Financiera."/>
  </r>
  <r>
    <x v="15"/>
    <n v="80111604"/>
    <s v="Apoyar la Asistencia Técnica Directa Rural, a través de la cofinanciación para la contratación de personal idóneo, para la prestación de este servicio, según la Ordenanza 53 del 22 de diciembre de 2016, en el Municipio de Turbo"/>
    <d v="2018-01-05T00:00:00"/>
    <s v="4 meses"/>
    <s v="Régimen Especial - Artículo 96 Ley 489 de 1998"/>
    <s v="Recursos propios"/>
    <n v="20825000"/>
    <n v="20825000"/>
    <s v="NO"/>
    <s v="N/A"/>
    <s v="Jorge Humberto Ramírez Corrales"/>
    <s v="Profesional"/>
    <s v="3838828"/>
    <s v="jorge.ramirez@antioquia.gov.co"/>
    <s v="Antioquia Rural Productiva"/>
    <m/>
    <s v="Apoyo a la modernización de la ganadería en el Departamento Antioquia"/>
    <n v="140060001"/>
    <s v="Áreas agrícolas, forestales, silvopastoriles, pastos y forrajes intervenidas "/>
    <m/>
    <s v="SIN ESTUDIO"/>
    <n v="20279"/>
    <d v="2017-12-04T00:00:00"/>
    <s v="NA"/>
    <n v="4600006511"/>
    <x v="1"/>
    <s v="Turbo"/>
    <s v="En ejecución"/>
    <m/>
    <e v="#VALUE!"/>
    <s v="Tipo C:  Supervisión"/>
    <s v="Tecnica, Administrativa, Financiera."/>
  </r>
  <r>
    <x v="15"/>
    <n v="80111604"/>
    <s v="ADICIÓN Y PRÓRROGA AL CONVENIO  4600006472  CUYO OBJETO ES APOYAR LA ASISTENCIA TECNICA DIRECTA RURAL, A TRAVES DE LA COFINANCIACIÓN PARA LA CONTRATACIÓN DEL PERSONAL IDONEO PARA LA PRESTACIÓN DE ESTE SERVICIO SEGÚN ORDENANZA 53 DEL 22 DE DICIEMBRE DE 2016, CODIGO NECESIDAD 19728. TERMINACION DE CONTRATO 01-05-2018. VF 6000002381.SAN JUAN DE URABA"/>
    <d v="2018-01-05T00:00:00"/>
    <s v="4 meses"/>
    <s v="Régimen Especial - Artículo 96 Ley 489 de 1998"/>
    <s v="Recursos propios"/>
    <n v="20825000"/>
    <n v="20825000"/>
    <s v="NO"/>
    <s v="N/A"/>
    <s v="Carlos Mario Giraldo García"/>
    <s v="Profesional"/>
    <s v="3838828"/>
    <s v="carlos.giraldo@antioquia.gov.co"/>
    <s v="Antioquia Rural Productiva"/>
    <m/>
    <s v="Apoyo a la modernización de la ganadería en el Departamento Antioquia"/>
    <n v="140060001"/>
    <s v="Áreas agrícolas, forestales, silvopastoriles, pastos y forrajes intervenidas "/>
    <m/>
    <s v="SIN ESTUDIO"/>
    <n v="20284"/>
    <d v="2017-12-04T00:00:00"/>
    <s v="NA"/>
    <n v="4600006472"/>
    <x v="1"/>
    <s v="San Juan de Urabá"/>
    <s v="En ejecución"/>
    <m/>
    <e v="#VALUE!"/>
    <s v="Tipo C:  Supervisión"/>
    <s v="Tecnica, Administrativa, Financiera."/>
  </r>
  <r>
    <x v="15"/>
    <n v="80111604"/>
    <s v="ADICIÓN Y PRÓRROGA AL CONVENIO  4600006505  CUYO OBJETO ES APOYAR LA ASISTENCIA TÉCNICA DIRECTA RURAL, A TRAVÉS DE LA COFINANCIACIÓN PARA LA CONTRATACIÓN DEL PERSONAL IDÓNEO PARA LA PRESTACIÓN DE ESTE SERVICIO SEGÚN ORDENANZA 53 DEL 22 DE DICIEMBRE DE 2016. CODIGO DE NECESIDAD 19736. TERMINACION DE CONTRATO 19-04-2018.VIGIA DEL FUERTE"/>
    <d v="2018-01-05T00:00:00"/>
    <s v="4 meses"/>
    <s v="Régimen Especial - Artículo 96 Ley 489 de 1998"/>
    <s v="Recursos propios"/>
    <n v="17000000"/>
    <n v="17000000"/>
    <s v="NO"/>
    <s v="N/A"/>
    <s v="Mauricio Berrío"/>
    <s v="Profesional"/>
    <s v="3838828"/>
    <s v="mauricio.berrio@antioquia.gov.co"/>
    <s v="Antioquia Rural Productiva"/>
    <m/>
    <s v="Apoyo a la modernización de la ganadería en el Departamento Antioquia"/>
    <n v="140060001"/>
    <s v="Áreas agrícolas, forestales, silvopastoriles, pastos y forrajes intervenidas "/>
    <m/>
    <s v="SIN ESTUDIO"/>
    <n v="20285"/>
    <d v="2017-12-04T00:00:00"/>
    <s v="NA"/>
    <n v="4600006505"/>
    <x v="1"/>
    <s v="Vigía del Fuerte"/>
    <s v="En ejecución"/>
    <m/>
    <e v="#VALUE!"/>
    <s v="Tipo C:  Supervisión"/>
    <s v="Tecnica, Administrativa, Financiera."/>
  </r>
  <r>
    <x v="15"/>
    <n v="80111604"/>
    <s v="ADICIÓN Y PRÓRROGA AL CONVENIO 4600006593 CUYO OBJETO ES &quot;APOYAR LA ASISTENCIA TÉCNICA DIRECTA RURAL, A TRAVÉS DE LA COFINANCIACIÓN PARA LA CONTRATACIÓN DEL PERSONAL IDONEO PARA LA PRESTACIÓN DE ESTE SERVICIO SEGÚN ORDENANZA 53 DEL 22 DE DICIEMBRE DE 2016, MUNICIPIO DE ITUANGO. CODIGO DE NECESIDAD 19798. VIGENCIA FUTURA 6000002381.- TERMINA  EL 11/04/2018.-"/>
    <d v="2018-01-05T00:00:00"/>
    <s v="4 meses"/>
    <s v="Régimen Especial - Artículo 96 Ley 489 de 1998"/>
    <s v="Recursos propios"/>
    <n v="20825000"/>
    <n v="20825000"/>
    <s v="NO"/>
    <s v="N/A"/>
    <s v="Diego León Vallejo"/>
    <s v="Profesional"/>
    <s v="3838828"/>
    <s v="diego.valllejo@antioquia.gov.co"/>
    <s v="Antioquia Rural Productiva"/>
    <m/>
    <s v="Apoyo a la modernización de la ganadería en el Departamento Antioquia"/>
    <n v="140060001"/>
    <s v="Áreas agrícolas, forestales, silvopastoriles, pastos y forrajes intervenidas "/>
    <m/>
    <s v="SIN ESTUDIO"/>
    <n v="20286"/>
    <d v="2017-12-04T00:00:00"/>
    <s v="NA"/>
    <n v="4600006593"/>
    <x v="1"/>
    <s v="Ituango"/>
    <s v="En ejecución"/>
    <m/>
    <e v="#VALUE!"/>
    <s v="Tipo C:  Supervisión"/>
    <s v="Tecnica, Administrativa, Financiera."/>
  </r>
  <r>
    <x v="15"/>
    <n v="80111604"/>
    <s v="ADICIÓN Y PRÓRROGA AL CONVENIO 4600006606 CUYO OBJETO ES &quot;APOYAR LA ASISTENCIA TÉCNICA DIRECTA RURAL, A TRAVÉS DE LA COFINANCIACIÓN PARA LA CONTRATACIÓN DEL PERSONAL IDONEO PARA LA PRESTACIÓN DE ESTE SERVICIO SEGÚN ORDENANZA 53 DEL 22 DE DICIEMBRE DE 2016, MUNICIPIO DE SAN ANDRES DE CUERQUIA. CODIGO DE NECESIDAD 19808. VIGENCIA FUTURA 6000002381.- TERMINA  EL 18/04/2018."/>
    <d v="2018-01-05T00:00:00"/>
    <s v="4 meses"/>
    <s v="Régimen Especial - Artículo 96 Ley 489 de 1998"/>
    <s v="Recursos propios"/>
    <n v="16999998.724999998"/>
    <n v="16999998.724999998"/>
    <s v="NO"/>
    <s v="N/A"/>
    <s v="Diego León Vallejo"/>
    <s v="Profesional"/>
    <s v="3838828"/>
    <s v="diego.valllejo@antioquia.gov.co"/>
    <s v="Antioquia Rural Productiva"/>
    <m/>
    <s v="Apoyo a la modernización de la ganadería en el Departamento Antioquia"/>
    <n v="140060001"/>
    <s v="Áreas agrícolas, forestales, silvopastoriles, pastos y forrajes intervenidas "/>
    <m/>
    <s v="SIN ESTUDIO"/>
    <n v="20287"/>
    <d v="2017-12-04T00:00:00"/>
    <s v="NA"/>
    <n v="4600006606"/>
    <x v="1"/>
    <s v="San Andrés de Cuerquia"/>
    <s v="En ejecución"/>
    <m/>
    <e v="#VALUE!"/>
    <s v="Tipo C:  Supervisión"/>
    <s v="Tecnica, Administrativa, Financiera."/>
  </r>
  <r>
    <x v="15"/>
    <n v="80111604"/>
    <s v="ADICIÓN Y PRÓRROGA AL CONVENIO 4600006587 CUYO OBJETO ES &quot;APOYAR LA ASISTENCIA TÉCNICA DIRECTA RURAL, A TRAVÉS DE LA COFINANCIACIÓN PARA LA CONTRATACIÓN DEL PERSONAL IDONEO PARA LA PRESTACIÓN DE ESTE SERVICIO SEGÚN ORDENANZA 53 DEL 22 DE DICIEMBRE DE 2016, MUNICIPIO DE TOLEDO. CODIGO DE NECESIDAD 19793. VIGENCIA FUTURA 6000002381.- TERMINA  EL 08/04/2018.-"/>
    <d v="2018-01-05T00:00:00"/>
    <s v="4 meses"/>
    <s v="Régimen Especial - Artículo 96 Ley 489 de 1998"/>
    <s v="Recursos propios"/>
    <n v="16999999.574999999"/>
    <n v="16999999.574999999"/>
    <s v="NO"/>
    <s v="N/A"/>
    <s v="Diego León Vallejo"/>
    <s v="Profesional"/>
    <s v="3838828"/>
    <s v="diego.valllejo@antioquia.gov.co"/>
    <s v="Antioquia Rural Productiva"/>
    <m/>
    <s v="Apoyo a la modernización de la ganadería en el Departamento Antioquia"/>
    <n v="140060001"/>
    <s v="Áreas agrícolas, forestales, silvopastoriles, pastos y forrajes intervenidas "/>
    <m/>
    <s v="SIN ESTUDIO"/>
    <n v="20288"/>
    <d v="2017-12-04T00:00:00"/>
    <s v="NA"/>
    <n v="4600006587"/>
    <x v="1"/>
    <s v="Toledo "/>
    <s v="En ejecución"/>
    <m/>
    <e v="#VALUE!"/>
    <s v="Tipo C:  Supervisión"/>
    <s v="Tecnica, Administrativa, Financiera."/>
  </r>
  <r>
    <x v="15"/>
    <n v="80111604"/>
    <s v="ADICIÓN Y PRÓRROGA AL CONVENIO 4600006592 CUYO OBJETO ES &quot;APOYAR LA ASISTENCIA TÉCNICA DIRECTA RURAL, A TRAVÉS DE LA COFINANCIACIÓN PARA LA CONTRATACIÓN DEL PERSONAL IDONEO PARA LA PRESTACIÓN DE ESTE SERVICIO SEGÚN ORDENANZA 53 DEL 22 DE DICIEMBRE DE 2016, MUNICIPIO DE ENTRERRÍOS. CODIGO DE NECESIDAD 19797. VIGENCIA FUTURA 6000002381.- TERMINA  EL 05/04/2018.-"/>
    <d v="2018-01-05T00:00:00"/>
    <s v="4 meses"/>
    <s v="Régimen Especial - Artículo 96 Ley 489 de 1998"/>
    <s v="Recursos propios"/>
    <n v="17000000"/>
    <n v="17000000"/>
    <s v="NO"/>
    <s v="N/A"/>
    <s v="Judith Gomez Posada"/>
    <s v="Profesional"/>
    <s v="3838828"/>
    <s v="judith.gomez@antioquia.gov.co"/>
    <s v="Antioquia Rural Productiva"/>
    <m/>
    <s v="Apoyo a la modernización de la ganadería en el Departamento Antioquia"/>
    <n v="140060001"/>
    <s v="Áreas agrícolas, forestales, silvopastoriles, pastos y forrajes intervenidas "/>
    <m/>
    <s v="SIN ESTUDIO"/>
    <n v="20291"/>
    <d v="2017-12-04T00:00:00"/>
    <s v="NA"/>
    <n v="4600006592"/>
    <x v="1"/>
    <s v="Entrerrios"/>
    <s v="En ejecución"/>
    <m/>
    <e v="#VALUE!"/>
    <s v="Tipo C:  Supervisión"/>
    <s v="Tecnica, Administrativa, Financiera."/>
  </r>
  <r>
    <x v="15"/>
    <n v="80111604"/>
    <s v="ADICIÓN Y PRÓRROGA AL CONVENIO  4600006603  CUYO OBJETO ES APOYAR LA ASISTENCIA TÉCNICA DIRECTA RURAL, A TRAVÉS DE LA COFINANCIACIÓN PARA LA CONTRATACIÓN DEL PERSONAL IDÓNEO PARA LA PRESTACIÓN DE ESTE SERVICIO SEGÚN ORDENANZA 53 DEL 22 DE DICIEMBRE DE 2016. MUNICIPIO SANTA ROSA DE OSOS. NECESIDAD 19805. TERMINACION DE CONTRATO 12-04-2018."/>
    <d v="2018-01-05T00:00:00"/>
    <s v="4 meses"/>
    <s v="Régimen Especial - Artículo 96 Ley 489 de 1998"/>
    <s v="Recursos propios"/>
    <n v="20825000"/>
    <n v="20825000"/>
    <s v="NO"/>
    <s v="N/A"/>
    <s v="Judith Gomez Posada"/>
    <s v="Profesional"/>
    <s v="3838828"/>
    <s v="judith.gomez@antioquia.gov.co"/>
    <s v="Antioquia Rural Productiva"/>
    <m/>
    <s v="Apoyo a la modernización de la ganadería en el Departamento Antioquia"/>
    <n v="140060001"/>
    <s v="Áreas agrícolas, forestales, silvopastoriles, pastos y forrajes intervenidas "/>
    <m/>
    <s v="SIN ESTUDIO"/>
    <n v="20292"/>
    <d v="2017-12-04T00:00:00"/>
    <s v="NA"/>
    <n v="4600006603"/>
    <x v="1"/>
    <s v="Santa Rosa de Osos"/>
    <s v="En ejecución"/>
    <m/>
    <e v="#VALUE!"/>
    <s v="Tipo C:  Supervisión"/>
    <s v="Tecnica, Administrativa, Financiera."/>
  </r>
  <r>
    <x v="15"/>
    <n v="80111604"/>
    <s v="ADICIÓN Y PRÓRROGA AL CONVENIO 4600006594 CUYO OBJETO ES &quot;APOYAR LA ASISTENCIA TÉCNICA DIRECTA RURAL, A TRAVÉS DE LA COFINANCIACIÓN PARA LA CONTRATACIÓN DEL PERSONAL IDONEO PARA LA PRESTACIÓN DE ESTE SERVICIO SEGÚN ORDENANZA 53 DEL 22 DE DICIEMBRE DE 2016, MUNICIPIO DE SAN PEDRO DE LOS MILAGROS. CODIGO DE NECESIDAD 19799. VIGENCIA FUTURA 6000002381.- TERMINA  EL 18/03/2018.-"/>
    <d v="2018-01-05T00:00:00"/>
    <s v="4 meses"/>
    <s v="Régimen Especial - Artículo 96 Ley 489 de 1998"/>
    <s v="Recursos propios"/>
    <n v="20509997.024999999"/>
    <n v="20509997.024999999"/>
    <s v="NO"/>
    <s v="N/A"/>
    <s v="Judith Gomez Posada"/>
    <s v="Profesional"/>
    <s v="3838828"/>
    <s v="judith.gomez@antioquia.gov.co"/>
    <s v="Antioquia Rural Productiva"/>
    <m/>
    <s v="Apoyo a la modernización de la ganadería en el Departamento Antioquia"/>
    <n v="140060001"/>
    <s v="Áreas agrícolas, forestales, silvopastoriles, pastos y forrajes intervenidas "/>
    <m/>
    <s v="SIN ESTUDIO"/>
    <n v="20293"/>
    <d v="2017-12-04T00:00:00"/>
    <s v="NA"/>
    <n v="4600006594"/>
    <x v="1"/>
    <s v="San Pedro de los Milagros"/>
    <s v="En ejecución"/>
    <m/>
    <e v="#VALUE!"/>
    <s v="Tipo C:  Supervisión"/>
    <s v="Tecnica, Administrativa, Financiera."/>
  </r>
  <r>
    <x v="15"/>
    <n v="80111604"/>
    <s v="ADICIÓN Y PRÓRROGA AL CONVENIO 4600006590 CUYO OBJETO ES &quot;APOYAR LA ASISTENCIA TÉCNICA DIRECTA RURAL, A TRAVÉS DE LA COFINANCIACIÓN PARA LA CONTRATACIÓN DEL PERSONAL IDONEO PARA LA PRESTACIÓN DE ESTE SERVICIO SEGÚN ORDENANZA 53 DEL 22 DE DICIEMBRE DE 2016, MUNICIPIO DE ANGOSTURA. CODIGO DE NECESIDAD 19795.  VIGENCIA FUTURA 6000002381.- TERMINA  EL 12/04/2018.-"/>
    <d v="2018-01-05T00:00:00"/>
    <s v="4 meses"/>
    <s v="Régimen Especial - Artículo 96 Ley 489 de 1998"/>
    <s v="Recursos propios"/>
    <n v="20825000"/>
    <n v="20825000"/>
    <s v="NO"/>
    <s v="N/A"/>
    <s v="José Antonio Velasquez Araque"/>
    <s v="Profesional"/>
    <s v="3838828"/>
    <s v="jose.velasquez@antioquia.gov.co"/>
    <s v="Antioquia Rural Productiva"/>
    <m/>
    <s v="Apoyo a la modernización de la ganadería en el Departamento Antioquia"/>
    <n v="140060001"/>
    <s v="Áreas agrícolas, forestales, silvopastoriles, pastos y forrajes intervenidas "/>
    <m/>
    <s v="SIN ESTUDIO"/>
    <n v="20294"/>
    <d v="2017-12-04T00:00:00"/>
    <s v="NA"/>
    <n v="4600006590"/>
    <x v="1"/>
    <s v="Angostura "/>
    <s v="En ejecución"/>
    <m/>
    <e v="#VALUE!"/>
    <s v="Tipo C:  Supervisión"/>
    <s v="Tecnica, Administrativa, Financiera."/>
  </r>
  <r>
    <x v="15"/>
    <n v="80111604"/>
    <s v="ADICIÓN Y PRÓRROGA AL CONVENIO 4600006604 CUYO OBJETO ES &quot;APOYAR LA ASISTENCIA TÉCNICA DIRECTA RURAL, A TRAVÉS DE LA COFINANCIACIÓN PARA LA CONTRATACIÓN DEL PERSONAL IDONEO PARA LA PRESTACIÓN DE ESTE SERVICIO SEGÚN ORDENANZA 53 DEL 22 DE DICIEMBRE DE 2016, MUNICIPIO DE CAMPAMENTO. CODIGO DE NECESIDAD 19806. VIGENCIA FUTURA 6000002381.- TERMINA  EL 18/04/2018.-"/>
    <d v="2018-01-05T00:00:00"/>
    <s v="4 meses"/>
    <s v="Régimen Especial - Artículo 96 Ley 489 de 1998"/>
    <s v="Recursos propios"/>
    <n v="20824997.024999999"/>
    <n v="20824997.024999999"/>
    <s v="NO"/>
    <s v="N/A"/>
    <s v="José Antonio Velasquez Araque"/>
    <s v="Profesional"/>
    <s v="3838828"/>
    <s v="jose.velasquez@antioquia.gov.co"/>
    <s v="Antioquia Rural Productiva"/>
    <m/>
    <s v="Apoyo a la modernización de la ganadería en el Departamento Antioquia"/>
    <n v="140060001"/>
    <s v="Áreas agrícolas, forestales, silvopastoriles, pastos y forrajes intervenidas "/>
    <m/>
    <s v="SIN ESTUDIO"/>
    <n v="20295"/>
    <d v="2017-12-04T00:00:00"/>
    <s v="NA"/>
    <n v="4600006604"/>
    <x v="1"/>
    <s v="Campamento"/>
    <s v="En ejecución"/>
    <m/>
    <e v="#VALUE!"/>
    <s v="Tipo C:  Supervisión"/>
    <s v="Tecnica, Administrativa, Financiera."/>
  </r>
  <r>
    <x v="15"/>
    <n v="80111604"/>
    <s v="ADICIÓN Y PRÓRROGA AL CONVENIO 4600006589 CUYO OBJETO ES &quot;APOYAR LA ASISTENCIA TÉCNICA DIRECTA RURAL, A TRAVÉS DE LA COFINANCIACIÓN PARA LA CONTRATACIÓN DEL PERSONAL IDONEO PARA LA PRESTACIÓN DE ESTE SERVICIO SEGÚN ORDENANZA 53 DEL 22 DE DICIEMBRE DE 2016, MUNICIPIO DE GUADALUPE. CODIGO DE NECESIDAD 19794. VIGENCIA FUTURA 6000002381.- TERMINA  EL 05/04/2018.-"/>
    <d v="2018-01-05T00:00:00"/>
    <s v="4 meses"/>
    <s v="Régimen Especial - Artículo 96 Ley 489 de 1998"/>
    <s v="Recursos propios"/>
    <n v="20824574.574999999"/>
    <n v="20824574.574999999"/>
    <s v="NO"/>
    <s v="N/A"/>
    <s v="José Antonio Velasquez Araque"/>
    <s v="Profesional"/>
    <s v="3838828"/>
    <s v="jose.velasquez@antioquia.gov.co"/>
    <s v="Antioquia Rural Productiva"/>
    <m/>
    <s v="Apoyo a la modernización de la ganadería en el Departamento Antioquia"/>
    <n v="140060001"/>
    <s v="Áreas agrícolas, forestales, silvopastoriles, pastos y forrajes intervenidas "/>
    <m/>
    <s v="SIN ESTUDIO"/>
    <n v="20296"/>
    <d v="2017-12-04T00:00:00"/>
    <s v="NA"/>
    <n v="4600006589"/>
    <x v="1"/>
    <s v="Guadalupe"/>
    <s v="En ejecución"/>
    <m/>
    <e v="#VALUE!"/>
    <s v="Tipo C:  Supervisión"/>
    <s v="Tecnica, Administrativa, Financiera."/>
  </r>
  <r>
    <x v="15"/>
    <n v="80111604"/>
    <s v="ADICIÓN Y PRÓRROGA AL CONVENIO 4600006589 CUYO OBJETO ES &quot;APOYAR LA ASISTENCIA TÉCNICA DIRECTA RURAL, A TRAVÉS DE LA COFINANCIACIÓN PARA LA CONTRATACIÓN DEL PERSONAL IDONEO PARA LA PRESTACIÓN DE ESTE SERVICIO SEGÚN ORDENANZA 53 DEL 22 DE DICIEMBRE DE 2016, MUNICIPIO DE GUADALUPE. CODIGO DE NECESIDAD 19794. VIGENCIA FUTURA 6000002381.- TERMINA  EL 05/04/2018.-"/>
    <d v="2018-01-05T00:00:00"/>
    <s v="4 meses"/>
    <s v="Régimen Especial - Artículo 96 Ley 489 de 1998"/>
    <s v="Recursos propios"/>
    <n v="20824993.199999999"/>
    <n v="20824993.199999999"/>
    <s v="NO"/>
    <s v="N/A"/>
    <s v="José Antonio Velasquez Araque"/>
    <s v="Profesional"/>
    <s v="3838828"/>
    <s v="jose.velasquez@antioquia.gov.co"/>
    <s v="Antioquia Rural Productiva"/>
    <m/>
    <s v="Apoyo a la modernización de la ganadería en el Departamento Antioquia"/>
    <n v="140060001"/>
    <s v="Áreas agrícolas, forestales, silvopastoriles, pastos y forrajes intervenidas "/>
    <m/>
    <s v="SIN ESTUDIO"/>
    <n v="20298"/>
    <d v="2017-12-04T00:00:00"/>
    <s v="NA"/>
    <n v="4600006602"/>
    <x v="1"/>
    <s v="Don Matias "/>
    <s v="En ejecución"/>
    <m/>
    <e v="#VALUE!"/>
    <s v="Tipo C:  Supervisión"/>
    <s v="Tecnica, Administrativa, Financiera."/>
  </r>
  <r>
    <x v="15"/>
    <n v="80111604"/>
    <s v="Adición y prórroga al convenio  4600006552  cuyo objeto es Apoyar la Asistencia Tecnica Directa Rural, a traves de la cofinanciación para la contratación del personal idoneo para la prestación de este servicio según ordenanza 53 del 22 de diciembre de 2016, en el municipio de  Argelia"/>
    <d v="2018-01-05T00:00:00"/>
    <s v="4 meses"/>
    <s v="Régimen Especial - Artículo 96 Ley 489 de 1998"/>
    <s v="Recursos propios"/>
    <n v="17000000"/>
    <n v="17000000"/>
    <s v="NO"/>
    <s v="N/A"/>
    <s v="Jesús Anibal Zapata"/>
    <s v="Profesional"/>
    <s v="3838828"/>
    <s v="jesus.zapata@antioquia.gov.co"/>
    <s v="Antioquia Rural Productiva"/>
    <m/>
    <s v="Apoyo a la modernización de la ganadería en el Departamento Antioquia"/>
    <n v="140060001"/>
    <s v="Áreas agrícolas, forestales, silvopastoriles, pastos y forrajes intervenidas "/>
    <m/>
    <s v="SIN ESTUDIO"/>
    <n v="20310"/>
    <d v="2017-12-04T00:00:00"/>
    <s v="NA"/>
    <n v="4600006552"/>
    <x v="1"/>
    <s v="Argelia "/>
    <s v="En ejecución"/>
    <m/>
    <e v="#VALUE!"/>
    <s v="Tipo C:  Supervisión"/>
    <s v="Tecnica, Administrativa, Financiera."/>
  </r>
  <r>
    <x v="15"/>
    <n v="80111604"/>
    <s v="Adición y prórroga al convenio  4600006549  cuyo objeto es Apoyar la Asistencia Tecnica Directa Rural, a traves de la cofinanciación para la contratación del personal idoneo para la prestación de este servicio según ordenanza 53 del 22 de diciembre de 2016, en el municipio de El Retiro"/>
    <d v="2018-01-05T00:00:00"/>
    <s v="4 meses"/>
    <s v="Régimen Especial - Artículo 96 Ley 489 de 1998"/>
    <s v="Recursos propios"/>
    <n v="20824998.300000001"/>
    <n v="20824998.300000001"/>
    <s v="NO"/>
    <s v="N/A"/>
    <s v="Silvia Orozco Puerta"/>
    <s v="Profesional"/>
    <s v="3838828"/>
    <s v="silvia.orozco@antioquia.gov.co"/>
    <s v="Antioquia Rural Productiva"/>
    <m/>
    <s v="Apoyo a la modernización de la ganadería en el Departamento Antioquia"/>
    <n v="140060001"/>
    <s v="Áreas agrícolas, forestales, silvopastoriles, pastos y forrajes intervenidas "/>
    <m/>
    <s v="SIN ESTUDIO"/>
    <n v="20314"/>
    <d v="2017-12-04T00:00:00"/>
    <s v="NA"/>
    <n v="4600006549"/>
    <x v="1"/>
    <s v="El Retiro"/>
    <s v="En ejecución"/>
    <m/>
    <e v="#VALUE!"/>
    <s v="Tipo C:  Supervisión"/>
    <s v="Tecnica, Administrativa, Financiera."/>
  </r>
  <r>
    <x v="15"/>
    <n v="80111604"/>
    <s v="Adición y prórroga al convenio  4600006546  cuyo objeto es Apoyar la Asistencia Tecnica Directa Rural, a traves de la cofinanciación para la contratación del personal idoneo para la prestación de este servicio según ordenanza 53 del 22 de diciembre de 2016, en el municipio de  Granada"/>
    <d v="2018-01-05T00:00:00"/>
    <s v="4 meses"/>
    <s v="Régimen Especial - Artículo 96 Ley 489 de 1998"/>
    <s v="Recursos propios"/>
    <n v="20825000"/>
    <n v="20825000"/>
    <s v="NO"/>
    <s v="N/A"/>
    <s v="Silvia Orozco Puerta"/>
    <s v="Profesional"/>
    <s v="3838828"/>
    <s v="silvia.orozco@antioquia.gov.co"/>
    <s v="Antioquia Rural Productiva"/>
    <m/>
    <s v="Apoyo a la modernización de la ganadería en el Departamento Antioquia"/>
    <n v="140060001"/>
    <s v="Áreas agrícolas, forestales, silvopastoriles, pastos y forrajes intervenidas "/>
    <m/>
    <s v="SIN ESTUDIO"/>
    <n v="20315"/>
    <d v="2017-12-04T00:00:00"/>
    <s v="NA"/>
    <n v="4600006546"/>
    <x v="1"/>
    <s v="Granada"/>
    <s v="En ejecución"/>
    <m/>
    <e v="#VALUE!"/>
    <s v="Tipo C:  Supervisión"/>
    <s v="Tecnica, Administrativa, Financiera."/>
  </r>
  <r>
    <x v="15"/>
    <n v="80111604"/>
    <s v="Adición y prórroga al convenio  4600006522  cuyo objeto es Apoyar la Asistencia Tecnica Directa Rural, a traves de la cofinanciación para la contratación del personal idoneo para la prestación de este servicio según ordenanza 53 del 22 de diciembre de 2016, en el municipio de  San Vicente Ferrer"/>
    <d v="2018-01-05T00:00:00"/>
    <s v="4 meses"/>
    <s v="Régimen Especial - Artículo 96 Ley 489 de 1998"/>
    <s v="Recursos propios"/>
    <n v="20825000"/>
    <n v="20825000"/>
    <s v="NO"/>
    <s v="N/A"/>
    <s v="Silvia Orozco Puerta"/>
    <s v="Profesional"/>
    <s v="3838828"/>
    <s v="silvia.orozco@antioquia.gov.co"/>
    <s v="Antioquia Rural Productiva"/>
    <m/>
    <s v="Apoyo a la modernización de la ganadería en el Departamento Antioquia"/>
    <n v="140060001"/>
    <s v="Áreas agrícolas, forestales, silvopastoriles, pastos y forrajes intervenidas "/>
    <m/>
    <s v="SIN ESTUDIO"/>
    <n v="20317"/>
    <d v="2017-12-04T00:00:00"/>
    <s v="NA"/>
    <n v="4600006522"/>
    <x v="1"/>
    <s v="San Vicente"/>
    <s v="En ejecución"/>
    <m/>
    <e v="#VALUE!"/>
    <s v="Tipo C:  Supervisión"/>
    <s v="Tecnica, Administrativa, Financiera."/>
  </r>
  <r>
    <x v="15"/>
    <n v="80111604"/>
    <s v="Adición y prórroga al convenio  4600006550  cuyo objeto es Apoyar la Asistencia Tecnica Directa Rural, a traves de la cofinanciación para la contratación del personal idoneo para la prestación de este servicio según ordenanza 53 del 22 de diciembre de 2016, en el municipio de  Abejorral"/>
    <d v="2018-01-05T00:00:00"/>
    <s v="4 meses"/>
    <s v="Régimen Especial - Artículo 96 Ley 489 de 1998"/>
    <s v="Recursos propios"/>
    <n v="20824993.199999999"/>
    <n v="20824993.199999999"/>
    <s v="NO"/>
    <s v="N/A"/>
    <s v="Jesus Antonio Palacios Anaya"/>
    <s v="Profesional"/>
    <s v="3838828"/>
    <s v="jesus.palacios@antioquia.gov.co"/>
    <s v="Antioquia Rural Productiva"/>
    <m/>
    <s v="Apoyo a la modernización de la ganadería en el Departamento Antioquia"/>
    <n v="140060001"/>
    <s v="Áreas agrícolas, forestales, silvopastoriles, pastos y forrajes intervenidas "/>
    <m/>
    <s v="SIN ESTUDIO"/>
    <n v="20319"/>
    <d v="2017-12-04T00:00:00"/>
    <s v="NA"/>
    <n v="4600006550"/>
    <x v="1"/>
    <s v="Abejorral"/>
    <s v="En ejecución"/>
    <m/>
    <e v="#VALUE!"/>
    <s v="Tipo C:  Supervisión"/>
    <s v="Tecnica, Administrativa, Financiera."/>
  </r>
  <r>
    <x v="15"/>
    <n v="80111604"/>
    <s v="Adición y prórroga al convenio  4600006521  cuyo objeto es Apoyar la Asistencia Tecnica Directa Rural, a traves de la cofinanciación para la contratación del personal idoneo para la prestación de este servicio según ordenanza 53 del 22 de diciembre de 2016, en el municipio de  Marinilla"/>
    <d v="2018-01-05T00:00:00"/>
    <s v="4 meses"/>
    <s v="Régimen Especial - Artículo 96 Ley 489 de 1998"/>
    <s v="Recursos propios"/>
    <n v="20824997.024999999"/>
    <n v="20824997.024999999"/>
    <s v="NO"/>
    <s v="N/A"/>
    <s v="Jesus Antonio Palacios Anaya"/>
    <s v="Profesional"/>
    <s v="3838828"/>
    <s v="jesus.palacios@antioquia.gov.co"/>
    <s v="Antioquia Rural Productiva"/>
    <m/>
    <s v="Apoyo a la modernización de la ganadería en el Departamento Antioquia"/>
    <n v="140060001"/>
    <s v="Áreas agrícolas, forestales, silvopastoriles, pastos y forrajes intervenidas "/>
    <m/>
    <s v="SIN ESTUDIO"/>
    <n v="20326"/>
    <d v="2017-12-04T00:00:00"/>
    <s v="NA"/>
    <n v="4600006521"/>
    <x v="1"/>
    <s v="Marinilla"/>
    <s v="En ejecución"/>
    <m/>
    <e v="#VALUE!"/>
    <s v="Tipo C:  Supervisión"/>
    <s v="Tecnica, Administrativa, Financiera."/>
  </r>
  <r>
    <x v="15"/>
    <n v="80111604"/>
    <s v="Adición y prórroga al convenio  4600006529  cuyo objeto es Apoyar la Asistencia Tecnica Directa Rural, a traves de la cofinanciación para la contratación del personal idoneo para la prestación de este servicio según ordenanza 53 del 22 de diciembre de 2016, en el municipio de  El Peñol"/>
    <d v="2018-01-05T00:00:00"/>
    <s v="4 meses"/>
    <s v="Régimen Especial - Artículo 96 Ley 489 de 1998"/>
    <s v="Recursos propios"/>
    <n v="20825000"/>
    <n v="20825000"/>
    <s v="NO"/>
    <s v="N/A"/>
    <s v="Juan Felipe Bedoya "/>
    <s v="Profesional"/>
    <s v="3838828"/>
    <s v="juan.bedoya@antioquia.gov.co"/>
    <s v="Antioquia Rural Productiva"/>
    <m/>
    <s v="Apoyo a la modernización de la ganadería en el Departamento Antioquia"/>
    <n v="140060001"/>
    <s v="Áreas agrícolas, forestales, silvopastoriles, pastos y forrajes intervenidas "/>
    <m/>
    <s v="SIN ESTUDIO"/>
    <n v="20340"/>
    <d v="2017-12-04T00:00:00"/>
    <s v="NA"/>
    <n v="4600006529"/>
    <x v="1"/>
    <s v="El Peñol"/>
    <s v="En ejecución"/>
    <m/>
    <e v="#VALUE!"/>
    <s v="Tipo C:  Supervisión"/>
    <s v="Tecnica, Administrativa, Financiera."/>
  </r>
  <r>
    <x v="15"/>
    <n v="80111604"/>
    <s v="Adición y prórroga al convenio  4600006547  cuyo objeto es Apoyar la Asistencia Tecnica Directa Rural, a traves de la cofinanciación para la contratación del personal idoneo para la prestación de este servicio según ordenanza 53 del 22 de  diciembre de 2016, en el municipio de La Ceja"/>
    <d v="2018-01-05T00:00:00"/>
    <s v="4 meses"/>
    <s v="Régimen Especial - Artículo 96 Ley 489 de 1998"/>
    <s v="Recursos propios"/>
    <n v="20825000"/>
    <n v="20825000"/>
    <s v="NO"/>
    <s v="N/A"/>
    <s v="Juan Felipe Bedoya"/>
    <s v="Profesional"/>
    <s v="3838828"/>
    <s v="juan.bedoya@antioquia.gov.co"/>
    <s v="Antioquia Rural Productiva"/>
    <m/>
    <s v="Apoyo a la modernización de la ganadería en el Departamento Antioquia"/>
    <n v="140060001"/>
    <s v="Áreas agrícolas, forestales, silvopastoriles, pastos y forrajes intervenidas "/>
    <m/>
    <s v="SIN ESTUDIO"/>
    <n v="20341"/>
    <d v="2017-12-04T00:00:00"/>
    <s v="NA"/>
    <n v="4600006547"/>
    <x v="1"/>
    <s v="La Ceja "/>
    <s v="En ejecución"/>
    <m/>
    <e v="#VALUE!"/>
    <s v="Tipo C:  Supervisión"/>
    <s v="Tecnica, Administrativa, Financiera."/>
  </r>
  <r>
    <x v="15"/>
    <n v="80111604"/>
    <s v="Adición y prórroga al convenio  4600006518  cuyo objeto es Apoyar la Asistencia Tecnica Directa Rural, a traves de la cofinanciación para la contratación del personal idóneo para la prestación de este servicio, según ordenanza 53 del 22 de diciembre de 2016, en el municipio de  Rionegro"/>
    <d v="2018-01-05T00:00:00"/>
    <s v="4 meses"/>
    <s v="Régimen Especial - Artículo 96 Ley 489 de 1998"/>
    <s v="Recursos propios"/>
    <n v="20825000"/>
    <n v="20825000"/>
    <s v="NO"/>
    <s v="N/A"/>
    <s v="Juan Felipe Bedoya "/>
    <s v="Profesional"/>
    <s v="3838828"/>
    <s v="juan.bedoya@antioquia.gov.co"/>
    <s v="Antioquia Rural Productiva"/>
    <m/>
    <s v="Apoyo a la modernización de la ganadería en el Departamento Antioquia"/>
    <n v="140060001"/>
    <s v="Áreas agrícolas, forestales, silvopastoriles, pastos y forrajes intervenidas "/>
    <m/>
    <s v="SIN ESTUDIO"/>
    <n v="20342"/>
    <d v="2017-12-04T00:00:00"/>
    <s v="NA"/>
    <n v="4600006518"/>
    <x v="1"/>
    <s v="Rionegro"/>
    <s v="En ejecución"/>
    <m/>
    <e v="#VALUE!"/>
    <s v="Tipo C:  Supervisión"/>
    <s v="Tecnica, Administrativa, Financiera."/>
  </r>
  <r>
    <x v="15"/>
    <n v="80111604"/>
    <s v="Adición y prórroga al convenio  4600006518  cuyo objeto es Apoyar la Asistencia Tecnica Directa Rural, a traves de la cofinanciación para la contratación del personal idóneo para la prestación de este servicio, según ordenanza 53 del 22 de diciembre de 2016, en el municipio de  Rionegro"/>
    <d v="2018-01-05T00:00:00"/>
    <s v="4 meses"/>
    <s v="Régimen Especial - Artículo 96 Ley 489 de 1998"/>
    <s v="Recursos propios"/>
    <n v="20824997.449999999"/>
    <n v="20824997.449999999"/>
    <s v="NO"/>
    <s v="N/A"/>
    <s v="Juan Felipe Bedoya"/>
    <s v="Profesional"/>
    <s v="3838828"/>
    <s v="juan.bedoya@antioquia.gov.co"/>
    <s v="Antioquia Rural Productiva"/>
    <m/>
    <s v="Apoyo a la modernización de la ganadería en el Departamento Antioquia"/>
    <n v="140060001"/>
    <s v="Áreas agrícolas, forestales, silvopastoriles, pastos y forrajes intervenidas "/>
    <m/>
    <s v="SIN ESTUDIO"/>
    <n v="20347"/>
    <d v="2017-12-04T00:00:00"/>
    <s v="NA"/>
    <n v="4600006523"/>
    <x v="1"/>
    <s v="San Luis "/>
    <s v="En ejecución"/>
    <m/>
    <e v="#VALUE!"/>
    <s v="Tipo C:  Supervisión"/>
    <s v="Tecnica, Administrativa, Financiera."/>
  </r>
  <r>
    <x v="15"/>
    <n v="80111604"/>
    <s v="Adición y prórroga al convenio  4600006520  cuyo objeto es Apoyar la Asistencia Tecnica Directa Rural, a traves de la cofinanciación para la contratación del personal idoneo para la prestación de este servicio según ordenanza 53 del 22 de diciembre de 2016, en el municipio de  San Carlos"/>
    <d v="2018-01-05T00:00:00"/>
    <s v="4 meses"/>
    <s v="Régimen Especial - Artículo 96 Ley 489 de 1998"/>
    <s v="Recursos propios"/>
    <n v="20825000"/>
    <n v="20825000"/>
    <s v="NO"/>
    <s v="N/A"/>
    <s v="Juan Felipe Bedoya"/>
    <s v="Profesional"/>
    <s v="3838828"/>
    <s v="juan.bedoya@antioquia.gov.co"/>
    <s v="Antioquia Rural Productiva"/>
    <m/>
    <s v="Apoyo a la modernización de la ganadería en el Departamento Antioquia"/>
    <n v="140060001"/>
    <s v="Áreas agrícolas, forestales, silvopastoriles, pastos y forrajes intervenidas "/>
    <m/>
    <s v="SIN ESTUDIO"/>
    <n v="20348"/>
    <d v="2017-12-04T00:00:00"/>
    <s v="NA"/>
    <n v="4600006520"/>
    <x v="1"/>
    <s v="San Carlos"/>
    <s v="En ejecución"/>
    <m/>
    <e v="#VALUE!"/>
    <s v="Tipo C:  Supervisión"/>
    <s v="Tecnica, Administrativa, Financiera."/>
  </r>
  <r>
    <x v="15"/>
    <n v="80111604"/>
    <s v="Adición y prórroga al convenio  4600006527  cuyo objeto es Apoyar la Asistencia Tecnica Directa Rural, a traves de la cofinanciación para la contratación del personal idoneo para la prestación de este servicio según ordenanza 53 del 22 de diciembre de 2016, en el municipio de  El Santuario"/>
    <d v="2018-01-05T00:00:00"/>
    <s v="4 meses"/>
    <s v="Régimen Especial - Artículo 96 Ley 489 de 1998"/>
    <s v="Recursos propios"/>
    <n v="20824997.024999999"/>
    <n v="20824997.024999999"/>
    <s v="NO"/>
    <s v="N/A"/>
    <s v="Jesús Antonio Palacio"/>
    <s v="Profesional"/>
    <s v="3838828"/>
    <s v="jesus.palacios@antioquia.gov.co"/>
    <s v="Antioquia Rural Productiva"/>
    <m/>
    <s v="Apoyo a la modernización de la ganadería en el Departamento Antioquia"/>
    <n v="140060001"/>
    <s v="Áreas agrícolas, forestales, silvopastoriles, pastos y forrajes intervenidas "/>
    <m/>
    <s v="SIN ESTUDIO"/>
    <n v="20335"/>
    <d v="2017-12-04T00:00:00"/>
    <s v="NA"/>
    <n v="4600006527"/>
    <x v="1"/>
    <s v="El Santuario"/>
    <s v="En ejecución"/>
    <m/>
    <e v="#VALUE!"/>
    <s v="Tipo C:  Supervisión"/>
    <s v="Tecnica, Administrativa, Financiera."/>
  </r>
  <r>
    <x v="15"/>
    <n v="80111604"/>
    <s v="ADICIÓN Y PRÓRROGA AL CONVENIO  4600006514  CUYO OBJETO ES APOYAR LA ASISTENCIA TÉCNICA DIRECTA RURAL, A TRAVÉS DE LA COFINANCIACIÓN PARA LA CONTRATACIÓN DEL PERSONAL IDÓNEO PARA LA PRESTACIÓN DE ESTE SERVICIO SEGÚN ORDENANZA 53 DEL 22 DE DICIEMBRE DE 2016. CODIGO DE NECESIDAD 19744. TERMINACION DE CONTRATO 24-04-2018."/>
    <d v="2018-01-05T00:00:00"/>
    <s v="4 meses"/>
    <s v="Régimen Especial - Artículo 96 Ley 489 de 1998"/>
    <s v="Recursos propios"/>
    <n v="20825000"/>
    <n v="20825000"/>
    <s v="NO"/>
    <s v="N/A"/>
    <s v="Jose Vicente Delgado"/>
    <s v="Profesional"/>
    <s v="3838828"/>
    <s v="jose.delgado@antioqua.gov.co"/>
    <s v="Antioquia Rural Productiva"/>
    <m/>
    <s v="Apoyo a la modernización de la ganadería en el Departamento Antioquia"/>
    <n v="140060001"/>
    <s v="Áreas agrícolas, forestales, silvopastoriles, pastos y forrajes intervenidas "/>
    <m/>
    <s v="SIN ESTUDIO"/>
    <n v="20361"/>
    <d v="2017-12-04T00:00:00"/>
    <s v="NA"/>
    <n v="4600006514"/>
    <x v="1"/>
    <s v="Tarazá"/>
    <s v="En ejecución"/>
    <m/>
    <e v="#VALUE!"/>
    <s v="Tipo C:  Supervisión"/>
    <s v="Tecnica, Administrativa, Financiera."/>
  </r>
  <r>
    <x v="15"/>
    <n v="80111604"/>
    <s v="ADICIÓN Y PRÓRROGA AL CONVENIO  4600006496  CUYO OBJETO ES APOYAR LA ASISTENCIA TÉCNICA DIRECTA RURAL, A TRAVÉS DE LA COFINANCIACIÓN PARA LA CONTRATACIÓN DEL PERSONAL IDÓNEO PARA LA PRESTACIÓN DE ESTE SERVICIO SEGÚN ORDENANZA 53 DEL 22 DE DICIEMBRE DE 2016. CODIGO DE NECESIDAD 19732. TERMINACION DE CONTRATO 01-04-2018.CACERES"/>
    <d v="2018-01-05T00:00:00"/>
    <s v="4 meses"/>
    <s v="Régimen Especial - Artículo 96 Ley 489 de 1998"/>
    <s v="Recursos propios"/>
    <n v="17000000"/>
    <n v="17000000"/>
    <s v="NO"/>
    <s v="N/A"/>
    <s v="Jose Vicente Delgado"/>
    <s v="Profesional"/>
    <s v="3838828"/>
    <s v="jose.delgado@antioqua.gov.co"/>
    <s v="Antioquia Rural Productiva"/>
    <m/>
    <s v="Apoyo a la modernización de la ganadería en el Departamento Antioquia"/>
    <n v="140060001"/>
    <s v="Áreas agrícolas, forestales, silvopastoriles, pastos y forrajes intervenidas "/>
    <m/>
    <s v="SIN ESTUDIO"/>
    <n v="20363"/>
    <d v="2017-12-04T00:00:00"/>
    <s v="NA"/>
    <n v="4600006496"/>
    <x v="1"/>
    <s v="Cáceres "/>
    <s v="En ejecución"/>
    <m/>
    <e v="#VALUE!"/>
    <s v="Tipo C:  Supervisión"/>
    <s v="Tecnica, Administrativa, Financiera."/>
  </r>
  <r>
    <x v="15"/>
    <n v="80111604"/>
    <s v="ADICIÓN Y PRÓRROGA AL CONVENIO  4600006495  CUYO OBJETO ES APOYAR LA ASISTENCIA TÉCNICA DIRECTA RURAL, A TRAVÉS DE LA COFINANCIACIÓN PARA LA CONTRATACIÓN DEL PERSONAL IDÓNEO PARA LA PRESTACIÓN DE ESTE SERVICIO SEGÚN ORDENANZA 53 DEL 22 DE DICIEMBRE DE 2016. CODIGO DE NECESIDAD 19731. TERMINACION DE CONTRATO 23-03-2018.CAUCASIA"/>
    <d v="2018-01-05T00:00:00"/>
    <s v="4 meses"/>
    <s v="Régimen Especial - Artículo 96 Ley 489 de 1998"/>
    <s v="Recursos propios"/>
    <n v="20725000"/>
    <n v="20725000"/>
    <s v="NO"/>
    <s v="N/A"/>
    <s v="Jose Vicente Delgado"/>
    <s v="Profesional"/>
    <s v="3838828"/>
    <s v="jose.delgado@antioqua.gov.co"/>
    <s v="Antioquia Rural Productiva"/>
    <m/>
    <s v="Apoyo a la modernización de la ganadería en el Departamento Antioquia"/>
    <n v="140060001"/>
    <s v="Áreas agrícolas, forestales, silvopastoriles, pastos y forrajes intervenidas "/>
    <m/>
    <s v="SIN ESTUDIO"/>
    <n v="20364"/>
    <d v="2017-12-04T00:00:00"/>
    <s v="NA"/>
    <n v="4600006495"/>
    <x v="1"/>
    <s v="Caucasia"/>
    <s v="En ejecución"/>
    <m/>
    <e v="#VALUE!"/>
    <s v="Tipo C:  Supervisión"/>
    <s v="Tecnica, Administrativa, Financiera."/>
  </r>
  <r>
    <x v="15"/>
    <n v="80111604"/>
    <s v="ADICIÓN Y PRÓRROGA AL CONVENIO 4600006662 CUYO OBJETO ES &quot;APOYAR LA ASISTENCIA TÉCNICA DIRECTA RURAL, A TRAVÉS DE LA COFINANCIACIÓN PARA LA CONTRATACIÓN DEL PERSONAL IDONEO PARA LA PRESTACIÓN DE ESTE SERVICIO SEGÚN ORDENANZA 53 DEL 22 DE DICIEMBRE DE 2016, MUNICIPIO DE EL BAGRE. CODIGO DE NECESIDAD 199836. VIGENCIA FUTURA 6000002381.- TERMINA  EL 25/04/2018.-"/>
    <d v="2018-01-05T00:00:00"/>
    <s v="4 meses"/>
    <s v="Régimen Especial - Artículo 96 Ley 489 de 1998"/>
    <s v="Recursos propios"/>
    <n v="20825000"/>
    <n v="20825000"/>
    <s v="NO"/>
    <s v="N/A"/>
    <s v="Guillermo Toro"/>
    <s v="Profesional"/>
    <s v="3838828"/>
    <s v="guillermo.toro@antioquia.gov.co"/>
    <s v="Antioquia Rural Productiva"/>
    <m/>
    <s v="Apoyo a la modernización de la ganadería en el Departamento Antioquia"/>
    <n v="140060001"/>
    <s v="Áreas agrícolas, forestales, silvopastoriles, pastos y forrajes intervenidas "/>
    <m/>
    <s v="SIN ESTUDIO"/>
    <n v="20370"/>
    <d v="2017-12-04T00:00:00"/>
    <s v="NA"/>
    <n v="4600006662"/>
    <x v="1"/>
    <s v="El Bagre"/>
    <s v="En ejecución"/>
    <m/>
    <e v="#VALUE!"/>
    <s v="Tipo C:  Supervisión"/>
    <s v="Tecnica, Administrativa, Financiera."/>
  </r>
  <r>
    <x v="15"/>
    <n v="80111604"/>
    <s v="ADICIÓN Y PRÓRROGA AL CONVENIO  4600006500  CUYO OBJETO ES APOYAR LA ASISTENCIA TÉCNICA DIRECTA RURAL, A TRAVÉS DE LA COFINANCIACIÓN PARA LA CONTRATACIÓN DEL PERSONAL IDÓNEO PARA LA PRESTACIÓN DE ESTE SERVICIO SEGÚN ORDENANZA 53 DEL 22 DE DICIEMBRE DE 2016. CODIGO DE NECESIDAD 19734. TERMINACION DE CONTRATO 24-04-2018.ZARAGOZA"/>
    <d v="2018-01-05T00:00:00"/>
    <s v="4 meses"/>
    <s v="Régimen Especial - Artículo 96 Ley 489 de 1998"/>
    <s v="Recursos propios"/>
    <n v="20825000"/>
    <n v="20825000"/>
    <s v="NO"/>
    <s v="N/A"/>
    <s v="Guillermo Toro"/>
    <s v="Profesional"/>
    <s v="3838828"/>
    <s v="guillermo.toro@antioquia.gov.co"/>
    <s v="Antioquia Rural Productiva"/>
    <m/>
    <s v="Apoyo a la modernización de la ganadería en el Departamento Antioquia"/>
    <n v="140060001"/>
    <s v="Áreas agrícolas, forestales, silvopastoriles, pastos y forrajes intervenidas "/>
    <m/>
    <s v="SIN ESTUDIO"/>
    <n v="20374"/>
    <d v="2017-12-04T00:00:00"/>
    <s v="NA"/>
    <n v="4600006500"/>
    <x v="1"/>
    <s v="Zaragoza"/>
    <s v="En ejecución"/>
    <m/>
    <e v="#VALUE!"/>
    <s v="Tipo C:  Supervisión"/>
    <s v="Tecnica, Administrativa, Financiera."/>
  </r>
  <r>
    <x v="15"/>
    <n v="80111604"/>
    <s v="ADICIÓN Y PRÓRROGA AL CONVENIO  4600006570  CUYO OBJETO ES APOYAR LA ASISTENCIA TÉCNICA DIRECTA RURAL, A TRAVÉS DE LA COFINANCIACIÓN PARA LA CONTRATACIÓN DEL PERSONAL IDÓNEO PARA LA PRESTACIÓN DE ESTE SERVICIO SEGÚN ORDENANZA 53 DEL 22 DE DICIEMBRE DE 2016. MUNICIPIO ABRIAQUÍ. NECESIDAD 19781. TERMINACION DE CONTRATO 18-04-2018."/>
    <d v="2018-01-05T00:00:00"/>
    <s v="4 meses"/>
    <s v="Régimen Especial - Artículo 96 Ley 489 de 1998"/>
    <s v="Recursos propios"/>
    <n v="20824993.199999999"/>
    <n v="20824993.199999999"/>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SIN ESTUDIO"/>
    <n v="20381"/>
    <d v="2017-12-04T00:00:00"/>
    <s v="NA"/>
    <n v="4600006570"/>
    <x v="1"/>
    <s v="Abriaqui"/>
    <s v="En ejecución"/>
    <m/>
    <e v="#VALUE!"/>
    <s v="Tipo C:  Supervisión"/>
    <s v="Tecnica, Administrativa, Financiera."/>
  </r>
  <r>
    <x v="15"/>
    <n v="80111604"/>
    <s v="ADICIÓN Y PRÓRROGA AL CONVENIO 4600006574 CUYO OBJETO ES &quot;APOYAR LA ASISTENCIA TÉCNICA DIRECTA RURAL, A TRAVÉS DE LA COFINANCIACIÓN PARA LA CONTRATACIÓN DEL PERSONAL IDONEO PARA LA PRESTACIÓN DE ESTE SERVICIO SEGÚN ORDENANZA 53 DEL 22 DE DICIEMBRE DE 2016, MUNICIPIO DE ANZA. CODIGO DE NECESIDAD 1919784. VIGENCIA FUTURA 6000002381.- TERMINA  EL 28/03/2018.-"/>
    <d v="2018-01-05T00:00:00"/>
    <s v="4 meses"/>
    <s v="Régimen Especial - Artículo 96 Ley 489 de 1998"/>
    <s v="Recursos propios"/>
    <n v="20825000"/>
    <n v="20825000"/>
    <s v="NO"/>
    <s v="N/A"/>
    <s v="Leonardo García"/>
    <s v="Profesional"/>
    <s v="3838828"/>
    <s v="leonardo.garcia@antioquia.gov.co"/>
    <s v="Antioquia Rural Productiva"/>
    <m/>
    <s v="Apoyo a la modernización de la ganadería en el Departamento Antioquia"/>
    <n v="140060001"/>
    <s v="Áreas agrícolas, forestales, silvopastoriles, pastos y forrajes intervenidas "/>
    <m/>
    <s v="SIN ESTUDIO"/>
    <n v="20441"/>
    <d v="2017-12-04T00:00:00"/>
    <s v="NA"/>
    <n v="4600006574"/>
    <x v="1"/>
    <s v="Anzá"/>
    <s v="En ejecución"/>
    <m/>
    <e v="#VALUE!"/>
    <s v="Tipo C:  Supervisión"/>
    <s v="Tecnica, Administrativa, Financiera."/>
  </r>
  <r>
    <x v="15"/>
    <n v="80111604"/>
    <s v="ADICIÓN Y PRÓRROGA AL CONVENIO  4600006571  CUYO OBJETO ES APOYAR LA ASISTENCIA TÉCNICA DIRECTA RURAL, A TRAVÉS DE LA COFINANCIACIÓN PARA LA CONTRATACIÓN DEL PERSONAL IDÓNEO PARA LA PRESTACIÓN DE ESTE SERVICIO SEGÚN ORDENANZA 53 DEL 22 DE DICIEMBRE DE 2016. MUNICIPIO DE ARMENIA. NECESIDAD 19782. TERMINACION DE CONTRATO 18-04-2018."/>
    <d v="2018-01-05T00:00:00"/>
    <s v="4 meses"/>
    <m/>
    <s v="Recursos propios"/>
    <n v="20824978.75"/>
    <n v="20824978.75"/>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SIN ESTUDIO"/>
    <n v="20448"/>
    <d v="2017-12-04T00:00:00"/>
    <s v="NA"/>
    <n v="4600006571"/>
    <x v="1"/>
    <s v="Armenia "/>
    <s v="En ejecución"/>
    <m/>
    <e v="#VALUE!"/>
    <s v="Tipo C:  Supervisión"/>
    <s v="Tecnica, Administrativa, Financiera."/>
  </r>
  <r>
    <x v="15"/>
    <n v="80111604"/>
    <s v="ADICIÓN Y PRÓRROGA AL CONVENIO 460006573 CUYO OBJETO ES &quot;APOYAR LA ASISTENCIA TÉCNICA DIRECTA RURAL, A TRAVÉS DE LA COFINANCIACIÓN PARA LA CONTRATACIÓN DEL PERSONAL IDONEO PARA LA PRESTACIÓN DE ESTE SERVICIO SEGÚN ORDENANZA 53 DEL 22 DE DICIEMBRE DE 2016, MUNICIPIO DE CAICEDO. CODIGO DE NECESIDAD 19783. VIGENCIA FUTURA 6000002381.- TERMINA  EL 15/04/2018.-"/>
    <d v="2018-01-05T00:00:00"/>
    <s v="4 meses"/>
    <s v="Régimen Especial - Artículo 96 Ley 489 de 1998"/>
    <s v="Recursos propios"/>
    <n v="20824575"/>
    <n v="20824575"/>
    <s v="NO"/>
    <s v="N/A"/>
    <s v="Leonardo García"/>
    <s v="Profesional"/>
    <s v="3838828"/>
    <s v="leonardo.garcia@antioquia.gov.co"/>
    <s v="Antioquia Rural Productiva"/>
    <m/>
    <s v="Apoyo a la modernización de la ganadería en el Departamento Antioquia"/>
    <n v="140060001"/>
    <s v="Áreas agrícolas, forestales, silvopastoriles, pastos y forrajes intervenidas "/>
    <m/>
    <s v="SIN ESTUDIO"/>
    <n v="20442"/>
    <d v="2017-12-04T00:00:00"/>
    <s v="NA"/>
    <n v="4600006573"/>
    <x v="1"/>
    <s v="Caicedo "/>
    <s v="En ejecución"/>
    <m/>
    <e v="#VALUE!"/>
    <s v="Tipo C:  Supervisión"/>
    <s v="Tecnica, Administrativa, Financiera."/>
  </r>
  <r>
    <x v="15"/>
    <n v="80111604"/>
    <s v="ADICIÓN Y PRÓRROGA AL CONVENIO 4600006560 CUYO OBJETO ES &quot;APOYAR LA ASISTENCIA TÉCNICA DIRECTA RURAL, A TRAVÉS DE LA COFINANCIACIÓN PARA LA CONTRATACIÓN DEL PERSONAL IDONEO PARA LA PRESTACIÓN DE ESTE SERVICIO SEGÚN ORDENANZA 53 DEL 22 DE DICIEMBRE DE 2016, MUNICIPIO DE GIRALDO. CODIGO DE NECESIDAD 19773. VIGENCIA FUTURA 6000002381.- TERMINA  EL 15/04/2018.-"/>
    <d v="2018-01-05T00:00:00"/>
    <s v="4 meses"/>
    <s v="Régimen Especial - Artículo 96 Ley 489 de 1998"/>
    <s v="Recursos propios"/>
    <n v="20825000"/>
    <n v="20825000"/>
    <s v="NO"/>
    <s v="N/A"/>
    <s v="Carlos Córdoba"/>
    <s v="Profesional"/>
    <s v="3838828"/>
    <s v="carlos.cordoba@antioquia.gov.co"/>
    <s v="Antioquia Rural Productiva"/>
    <m/>
    <s v="Apoyo a la modernización de la ganadería en el Departamento Antioquia"/>
    <n v="140060001"/>
    <s v="Áreas agrícolas, forestales, silvopastoriles, pastos y forrajes intervenidas "/>
    <m/>
    <s v="SIN ESTUDIO"/>
    <n v="20470"/>
    <d v="2017-12-04T00:00:00"/>
    <s v="NA"/>
    <n v="4600006560"/>
    <x v="1"/>
    <s v="Giraldo"/>
    <s v="En ejecución"/>
    <m/>
    <e v="#VALUE!"/>
    <s v="Tipo C:  Supervisión"/>
    <s v="Tecnica, Administrativa, Financiera."/>
  </r>
  <r>
    <x v="15"/>
    <n v="80111604"/>
    <s v="ADICIÓN Y PRÓRROGA AL CONVENIO 4600006598 CUYO OBJETO ES &quot;APOYAR LA ASISTENCIA TÉCNICA DIRECTA RURAL, A TRAVÉS DE LA COFINANCIACIÓN PARA LA CONTRATACIÓN DEL PERSONAL IDONEO PARA LA PRESTACIÓN DE ESTE SERVICIO SEGÚN ORDENANZA 53 DEL 22 DE DICIEMBRE DE 2016, MUNICIPIO DE HELICONIA. CODIGO DE NECESIDAD 19801. VIGENCIA FUTURA 6000002381.- TERMINA  EL 26/03/2018.-"/>
    <d v="2018-01-05T00:00:00"/>
    <s v="4 meses"/>
    <s v="Régimen Especial - Artículo 96 Ley 489 de 1998"/>
    <s v="Recursos propios"/>
    <n v="17000000"/>
    <n v="17000000"/>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SIN ESTUDIO"/>
    <n v="20456"/>
    <d v="2017-12-04T00:00:00"/>
    <s v="NA"/>
    <n v="4600006598"/>
    <x v="1"/>
    <s v="Heliconia"/>
    <s v="En ejecución"/>
    <m/>
    <e v="#VALUE!"/>
    <s v="Tipo C:  Supervisión"/>
    <s v="Tecnica, Administrativa, Financiera."/>
  </r>
  <r>
    <x v="15"/>
    <n v="80111604"/>
    <s v="ADICIÓN Y PRÓRROGA AL CONVENIO  4600006569  CUYO OBJETO ES APOYAR LA ASISTENCIA TÉCNICA DIRECTA RURAL, A TRAVÉS DE LA COFINANCIACIÓN PARA LA CONTRATACIÓN DEL PERSONAL IDÓNEO PARA LA PRESTACIÓN DE ESTE SERVICIO SEGÚN ORDENANZA 53 DEL 22 DE DICIEMBRE DE 2016. CODIGO DE NECESIDAD 19780. TERMINACION DE CONTRATO 13-04-2018."/>
    <d v="2018-01-05T00:00:00"/>
    <s v="4 meses"/>
    <s v="Régimen Especial - Artículo 96 Ley 489 de 1998"/>
    <s v="Recursos propios"/>
    <n v="20824997.024999999"/>
    <n v="20824997.024999999"/>
    <s v="NO"/>
    <s v="N/A"/>
    <s v="Carlos Córdoba"/>
    <s v="Profesional"/>
    <s v="3838828"/>
    <s v="carlos.cordoba@antioquia.gov.co"/>
    <s v="Antioquia Rural Productiva"/>
    <m/>
    <s v="Apoyo a la modernización de la ganadería en el Departamento Antioquia"/>
    <n v="140060001"/>
    <s v="Áreas agrícolas, forestales, silvopastoriles, pastos y forrajes intervenidas "/>
    <m/>
    <s v="SIN ESTUDIO"/>
    <n v="20471"/>
    <d v="2017-12-04T00:00:00"/>
    <s v="NA"/>
    <n v="4600006569"/>
    <x v="1"/>
    <s v="Olaya"/>
    <s v="En ejecución"/>
    <m/>
    <e v="#VALUE!"/>
    <s v="Tipo C:  Supervisión"/>
    <s v="Tecnica, Administrativa, Financiera."/>
  </r>
  <r>
    <x v="15"/>
    <n v="80111604"/>
    <s v="ADICIÓN Y PRÓRROGA AL CONVENIO  4600006561  CUYO OBJETO ES APOYAR LA ASISTENCIA TÉCNICA DIRECTA RURAL, A TRAVÉS DE LA COFINANCIACIÓN PARA LA CONTRATACIÓN DEL PERSONAL IDÓNEO PARA LA PRESTACIÓN DE ESTE SERVICIO SEGÚN ORDENANZA 53 DEL 22 DE DICIEMBRE DE 2016. CODIGO DE NECESIDAD 19774. TERMINACION DE CONTRATO 18-04-2018."/>
    <d v="2018-01-05T00:00:00"/>
    <s v="4 meses"/>
    <s v="Régimen Especial - Artículo 96 Ley 489 de 1998"/>
    <s v="Recursos propios"/>
    <n v="20824256.25"/>
    <n v="20824256.25"/>
    <s v="NO"/>
    <s v="N/A"/>
    <s v="Leonardo García"/>
    <s v="Profesional"/>
    <s v="3838828"/>
    <s v="leonardo.garcia@antioquia.gov.co"/>
    <s v="Antioquia Rural Productiva"/>
    <m/>
    <s v="Apoyo a la modernización de la ganadería en el Departamento Antioquia"/>
    <n v="140060001"/>
    <s v="Áreas agrícolas, forestales, silvopastoriles, pastos y forrajes intervenidas "/>
    <m/>
    <s v="SIN ESTUDIO"/>
    <n v="20443"/>
    <d v="2017-12-04T00:00:00"/>
    <s v="NA"/>
    <n v="4600006561"/>
    <x v="1"/>
    <s v="Peque"/>
    <s v="En ejecución"/>
    <m/>
    <e v="#VALUE!"/>
    <s v="Tipo C:  Supervisión"/>
    <s v="Tecnica, Administrativa, Financiera."/>
  </r>
  <r>
    <x v="15"/>
    <n v="80111604"/>
    <s v="ADICIÓN Y PRÓRROGA AL CONVENIO  4600006557  CUYO OBJETO ES APOYAR LA ASISTENCIA TÉCNICA DIRECTA RURAL, A TRAVÉS DE LA COFINANCIACIÓN PARA LA CONTRATACIÓN DEL PERSONAL IDÓNEO PARA LA PRESTACIÓN DE ESTE SERVICIO SEGÚN ORDENANZA 53 DEL 22 DE DICIEMBRE DE 2016. MUNICIPIO SABANALARGA. NECESIDAD 19770. TERMINACION DE CONTRATO 02-05-2018."/>
    <d v="2018-01-05T00:00:00"/>
    <s v="4 meses"/>
    <s v="Régimen Especial - Artículo 96 Ley 489 de 1998"/>
    <s v="Recursos propios"/>
    <n v="20824150"/>
    <n v="20824150"/>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SIN ESTUDIO"/>
    <n v="20460"/>
    <d v="2017-12-04T00:00:00"/>
    <s v="NA"/>
    <n v="4600006557"/>
    <x v="1"/>
    <s v="Sabanalarga"/>
    <s v="En ejecución"/>
    <m/>
    <e v="#VALUE!"/>
    <s v="Tipo C:  Supervisión"/>
    <s v="Tecnica, Administrativa, Financiera."/>
  </r>
  <r>
    <x v="15"/>
    <n v="80111604"/>
    <s v="ADICIÓN Y PRÓRROGA AL CONVENIO 4600006565 CUYO OBJETO ES &quot;APOYAR LA ASISTENCIA TÉCNICA DIRECTA RURAL, A TRAVÉS DE LA COFINANCIACIÓN PARA LA CONTRATACIÓN DEL PERSONAL IDONEO PARA LA PRESTACIÓN DE ESTE SERVICIO SEGÚN ORDENANZA 53 DEL 22 DE DICIEMBRE DE 2016, MUNICIPIO DE SANTA FE DE ANTIOQUIA. CODIGO DE NECESIDAD 19777. VIGENCIA FUTURA 6000002381.- TERMINA  EL 10/04/2018.-"/>
    <d v="2018-01-05T00:00:00"/>
    <s v="4 meses"/>
    <s v="Régimen Especial - Artículo 96 Ley 489 de 1998"/>
    <s v="Recursos propios"/>
    <n v="20824766.25"/>
    <n v="20824766.25"/>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SIN ESTUDIO"/>
    <n v="20466"/>
    <d v="2017-12-04T00:00:00"/>
    <s v="NA"/>
    <n v="4600006565"/>
    <x v="1"/>
    <s v="Santa Fe de Antioquia"/>
    <s v="En ejecución"/>
    <m/>
    <e v="#VALUE!"/>
    <s v="Tipo C:  Supervisión"/>
    <s v="Tecnica, Administrativa, Financiera."/>
  </r>
  <r>
    <x v="15"/>
    <n v="80111604"/>
    <s v="ADICIÓN Y PRÓRROGA AL CONVENIO 4600006575 CUYO OBJETO ES &quot;APOYAR LA ASISTENCIA TÉCNICA DIRECTA RURAL, A TRAVÉS DE LA COFINANCIACIÓN PARA LA CONTRATACIÓN DEL PERSONAL IDONEO PARA LA PRESTACIÓN DE ESTE SERVICIO SEGÚN ORDENANZA 53 DEL 22 DE DICIEMBRE DE 2016, MUNICIPIO DE SOPETRÁN. CODIGO DE NECESIDAD 19785. VIGENCIA FUTURA 6000002381.- TERMINA  EL 19/04/2018.-"/>
    <d v="2018-01-05T00:00:00"/>
    <s v="4 meses"/>
    <s v="Régimen Especial - Artículo 96 Ley 489 de 1998"/>
    <s v="Recursos propios"/>
    <n v="20824978.75"/>
    <n v="20824978.75"/>
    <s v="NO"/>
    <s v="N/A"/>
    <s v="Leonardo García"/>
    <s v="Profesional"/>
    <s v="3838828"/>
    <s v="leonardo.garcia@antioquia.gov.co"/>
    <s v="Antioquia Rural Productiva"/>
    <m/>
    <s v="Apoyo a la modernización de la ganadería en el Departamento Antioquia"/>
    <n v="140060001"/>
    <s v="Áreas agrícolas, forestales, silvopastoriles, pastos y forrajes intervenidas "/>
    <m/>
    <s v="SIN ESTUDIO"/>
    <n v="20444"/>
    <d v="2017-12-04T00:00:00"/>
    <s v="NA"/>
    <n v="4600006575"/>
    <x v="1"/>
    <s v="Sopetrán"/>
    <s v="En ejecución"/>
    <m/>
    <e v="#VALUE!"/>
    <s v="Tipo C:  Supervisión"/>
    <s v="Tecnica, Administrativa, Financiera."/>
  </r>
  <r>
    <x v="15"/>
    <n v="80111604"/>
    <s v="ADICIÓN Y PRÓRROGA AL CONVENIO  4600006568  CUYO OBJETO ES APOYAR LA ASISTENCIA TÉCNICA DIRECTA RURAL, A TRAVÉS DE LA COFINANCIACIÓN PARA LA CONTRATACIÓN DEL PERSONAL IDÓNEO PARA LA PRESTACIÓN DE ESTE SERVICIO SEGÚN ORDENANZA 53 DEL 22 DE DICIEMBRE DE 2016. CODIGO DE NECESIDAD 19779. TERMINACION DE CONTRATO 28-07-2018.URAMITA"/>
    <d v="2018-01-05T00:00:00"/>
    <s v="4 meses"/>
    <s v="Régimen Especial - Artículo 96 Ley 489 de 1998"/>
    <s v="Recursos propios"/>
    <n v="20825000"/>
    <n v="20825000"/>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SIN ESTUDIO"/>
    <n v="20467"/>
    <d v="2017-12-04T00:00:00"/>
    <s v="NA"/>
    <n v="4600006568"/>
    <x v="1"/>
    <s v="Uramita"/>
    <s v="En ejecución"/>
    <m/>
    <e v="#VALUE!"/>
    <s v="Tipo C:  Supervisión"/>
    <s v="Tecnica, Administrativa, Financiera."/>
  </r>
  <r>
    <x v="15"/>
    <n v="80111604"/>
    <s v="ADICIÓN Y PRÓRROGA AL CONVENIO 4600006614 CUYO OBJETO ES &quot;APOYAR LA ASISTENCIA TÉCNICA DIRECTA RURAL, A TRAVÉS DE LA COFINANCIACIÓN PARA LA CONTRATACIÓN DEL PERSONAL IDONEO PARA LA PRESTACIÓN DE ESTE SERVICIO SEGÚN ORDENANZA 53 DEL 22 DE DICIEMBRE DE 2016, MUNICIPIO DE HISPANIA. CODIGO DE NECESIDAD 19815. VIGENCIA FUTURA 6000002381.- TERMINA  EL 13/04/2018.-"/>
    <d v="2018-01-05T00:00:00"/>
    <s v="4 meses"/>
    <s v="Régimen Especial - Artículo 96 Ley 489 de 1998"/>
    <s v="Recursos propios"/>
    <n v="20825000"/>
    <n v="20825000"/>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SIN ESTUDIO"/>
    <n v="20485"/>
    <d v="2017-12-04T00:00:00"/>
    <s v="NA"/>
    <n v="4600006614"/>
    <x v="1"/>
    <s v="Hispania"/>
    <s v="En ejecución"/>
    <m/>
    <e v="#VALUE!"/>
    <s v="Tipo C:  Supervisión"/>
    <s v="Tecnica, Administrativa, Financiera."/>
  </r>
  <r>
    <x v="15"/>
    <n v="80111604"/>
    <s v="ADICIÓN Y PRÓRROGA AL CONVENIO 4600006613 CUYO OBJETO ES &quot;APOYAR LA ASISTENCIA TÉCNICA DIRECTA RURAL, A TRAVÉS DE LA COFINANCIACIÓN PARA LA CONTRATACIÓN DEL PERSONAL IDONEO PARA LA PRESTACIÓN DE ESTE SERVICIO SEGÚN ORDENANZA 53 DEL 22 DE DICIEMBRE DE 2016, MUNICIPIO DE BETANIA. CODIGO DE NECESIDAD 19814. VIGENCIA FUTURA 6000002381.- TERMINA  EL 09/04/2018.-"/>
    <d v="2018-01-05T00:00:00"/>
    <s v="4 meses"/>
    <s v="Régimen Especial - Artículo 96 Ley 489 de 1998"/>
    <s v="Recursos propios"/>
    <n v="20824997.875"/>
    <n v="20824997.875"/>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SIN ESTUDIO"/>
    <n v="20486"/>
    <d v="2017-12-04T00:00:00"/>
    <s v="NA"/>
    <n v="4600006613"/>
    <x v="1"/>
    <s v="Betania"/>
    <s v="En ejecución"/>
    <m/>
    <e v="#VALUE!"/>
    <s v="Tipo C:  Supervisión"/>
    <s v="Tecnica, Administrativa, Financiera."/>
  </r>
  <r>
    <x v="15"/>
    <n v="80111604"/>
    <s v="ADICIÓN Y PRÓRROGA AL CONVENIO 4600006623 CUYO OBJETO ES &quot;APOYAR LA ASISTENCIA TÉCNICA DIRECTA RURAL, A TRAVÉS DE LA COFINANCIACIÓN PARA LA CONTRATACIÓN DEL PERSONAL IDONEO PARA LA PRESTACIÓN DE ESTE SERVICIO SEGÚN ORDENANZA 53 DEL 22 DE DICIEMBRE DE 2016, MUNICIPIO DE JARDIN. CODIGO DE NECESIDAD 19822. VIGENCIA FUTURA 6000002381.- TERMINA  EL 19/03/2018.-"/>
    <d v="2018-01-05T00:00:00"/>
    <s v="4 meses"/>
    <s v="Régimen Especial - Artículo 96 Ley 489 de 1998"/>
    <s v="Recursos propios"/>
    <n v="20580000"/>
    <n v="20580000"/>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SIN ESTUDIO"/>
    <n v="20487"/>
    <d v="2017-12-04T00:00:00"/>
    <s v="NA"/>
    <n v="4600006623"/>
    <x v="1"/>
    <s v="Jardín"/>
    <s v="En ejecución"/>
    <m/>
    <e v="#VALUE!"/>
    <s v="Tipo C:  Supervisión"/>
    <s v="Tecnica, Administrativa, Financiera."/>
  </r>
  <r>
    <x v="15"/>
    <n v="80111604"/>
    <s v="ADICIÓN Y PRÓRROGA AL CONVENIO 4600006623 CUYO OBJETO ES &quot;APOYAR LA ASISTENCIA TÉCNICA DIRECTA RURAL, A TRAVÉS DE LA COFINANCIACIÓN PARA LA CONTRATACIÓN DEL PERSONAL IDONEO PARA LA PRESTACIÓN DE ESTE SERVICIO SEGÚN ORDENANZA 53 DEL 22 DE DICIEMBRE DE 2016, MUNICIPIO DE JARDIN. CODIGO DE NECESIDAD 19822. VIGENCIA FUTURA 6000002381.- TERMINA  EL 19/03/2018.-"/>
    <d v="2018-01-05T00:00:00"/>
    <s v="4 meses"/>
    <s v="Régimen Especial - Artículo 96 Ley 489 de 1998"/>
    <s v="Recursos propios"/>
    <n v="20824997.024999999"/>
    <n v="20824997.024999999"/>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SIN ESTUDIO"/>
    <n v="20488"/>
    <d v="2017-12-04T00:00:00"/>
    <s v="NA"/>
    <n v="4600006621"/>
    <x v="1"/>
    <s v="Venecia"/>
    <s v="En ejecución"/>
    <m/>
    <e v="#VALUE!"/>
    <s v="Tipo C:  Supervisión"/>
    <s v="Tecnica, Administrativa, Financiera."/>
  </r>
  <r>
    <x v="15"/>
    <n v="80111604"/>
    <s v="ADICIÓN Y PRÓRROGA AL CONVENIO 4600006620 CUYO OBJETO ES &quot;APOYAR LA ASISTENCIA TÉCNICA DIRECTA RURAL, A TRAVÉS DE LA COFINANCIACIÓN PARA LA CONTRATACIÓN DEL PERSONAL IDONEO PARA LA PRESTACIÓN DE ESTE SERVICIO SEGÚN ORDENANZA 53 DEL 22 DE DICIEMBRE DE 2016, MUNICIPIO DE SANTA BARBARA. CODIGO DE NECESIDAD 19820. VIGENCIA FUTURA 6000002381.- TERMINA  EL 11/04/2018.-"/>
    <d v="2018-01-05T00:00:00"/>
    <s v="4 meses"/>
    <s v="Régimen Especial - Artículo 96 Ley 489 de 1998"/>
    <s v="Recursos propios"/>
    <n v="20824999.149999999"/>
    <n v="20824999.149999999"/>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SIN ESTUDIO"/>
    <n v="20489"/>
    <d v="2017-12-04T00:00:00"/>
    <s v="NA"/>
    <n v="4600006620"/>
    <x v="1"/>
    <s v="Santa Bárbara"/>
    <s v="En ejecución"/>
    <m/>
    <e v="#VALUE!"/>
    <s v="Tipo C:  Supervisión"/>
    <s v="Tecnica, Administrativa, Financiera."/>
  </r>
  <r>
    <x v="15"/>
    <n v="80111604"/>
    <s v="ADICIÓN Y PRÓRROGA AL CONVENIO 4600006618 CUYO OBJETO ES &quot;APOYAR LA ASISTENCIA TÉCNICA DIRECTA RURAL, A TRAVÉS DE LA COFINANCIACIÓN PARA LA CONTRATACIÓN DEL PERSONAL IDONEO PARA LA PRESTACIÓN DE ESTE SERVICIO SEGÚN ORDENANZA 53 DEL 22 DE DICIEMBRE DE 2016, MUNICIPIO DE MONTEBELLO. CODIGO DE NECESIDAD 19818. VIGENCIA FUTURA 6000002381.- TERMINA  EL 05/04/2018.-"/>
    <d v="2018-01-05T00:00:00"/>
    <s v="4 meses"/>
    <s v="Régimen Especial - Artículo 96 Ley 489 de 1998"/>
    <s v="Recursos propios"/>
    <n v="20824998.300000001"/>
    <n v="20824998.300000001"/>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SIN ESTUDIO"/>
    <n v="20490"/>
    <d v="2017-12-04T00:00:00"/>
    <s v="NA"/>
    <n v="4600006618"/>
    <x v="1"/>
    <s v="Montebello"/>
    <s v="En ejecución"/>
    <m/>
    <e v="#VALUE!"/>
    <s v="Tipo C:  Supervisión"/>
    <s v="Tecnica, Administrativa, Financiera."/>
  </r>
  <r>
    <x v="15"/>
    <n v="80111604"/>
    <s v="ADICIÓN Y PRÓRROGA AL CONVENIO 4600006580 CUYO OBJETO ES &quot;APOYAR LA ASISTENCIA TÉCNICA DIRECTA RURAL, A TRAVÉS DE LA COFINANCIACIÓN PARA LA CONTRATACIÓN DEL PERSONAL IDONEO PARA LA PRESTACIÓN DE ESTE SERVICIO SEGÚN ORDENANZA 53 DEL 22 DE DICIEMBRE DE 2016, MUNICIPIO DE SALGAR CODIGO DE NECESIDAD 19789. VIGENCIA FUTURA 6000002381.- TERMINA  EL 03/04/2018.-"/>
    <d v="2018-01-05T00:00:00"/>
    <s v="4 meses"/>
    <s v="Régimen Especial - Artículo 96 Ley 489 de 1998"/>
    <s v="Recursos propios"/>
    <n v="20824999.574999999"/>
    <n v="20824999.574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SIN ESTUDIO"/>
    <n v="20491"/>
    <d v="2017-12-04T00:00:00"/>
    <s v="NA"/>
    <n v="4600006580"/>
    <x v="1"/>
    <s v="Salgar"/>
    <s v="En ejecución"/>
    <m/>
    <e v="#VALUE!"/>
    <s v="Tipo C:  Supervisión"/>
    <s v="Tecnica, Administrativa, Financiera."/>
  </r>
  <r>
    <x v="15"/>
    <n v="80111604"/>
    <s v="ADICIÓN Y PRÓRROGA AL CONVENIO 4600006644 CUYO OBJETO ES &quot;APOYAR LA ASISTENCIA TÉCNICA DIRECTA RURAL, A TRAVÉS DE LA COFINANCIACIÓN PARA LA CONTRATACIÓN DEL PERSONAL IDONEO PARA LA PRESTACIÓN DE ESTE SERVICIO SEGÚN ORDENANZA 53 DEL 22 DE DICIEMBRE DE 2016, MUNICIPIO DE ANDES. CODIGO DE NECESIDAD 19835. VIGENCIA FUTURA 6000002381.- TERMINA  EL 02/04/2018.-"/>
    <d v="2018-01-05T00:00:00"/>
    <s v="4 meses"/>
    <s v="Régimen Especial - Artículo 96 Ley 489 de 1998"/>
    <s v="Recursos propios"/>
    <n v="20824995.75"/>
    <n v="20824995.75"/>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SIN ESTUDIO"/>
    <n v="20492"/>
    <d v="2017-12-04T00:00:00"/>
    <s v="NA"/>
    <n v="4600006644"/>
    <x v="1"/>
    <s v="Andes"/>
    <s v="En ejecución"/>
    <m/>
    <e v="#VALUE!"/>
    <s v="Tipo C:  Supervisión"/>
    <s v="Tecnica, Administrativa, Financiera."/>
  </r>
  <r>
    <x v="15"/>
    <n v="80111604"/>
    <s v="ADICIÓN Y PRÓRROGA AL CONVENIO 4600006583 CUYO OBJETO ES &quot;APOYAR LA ASISTENCIA TÉCNICA DIRECTA RURAL, A TRAVÉS DE LA COFINANCIACIÓN PARA LA CONTRATACIÓN DEL PERSONAL IDONEO PARA LA PRESTACIÓN DE ESTE SERVICIO SEGÚN ORDENANZA 53 DEL 22 DE DICIEMBRE DE 2016, MUNICIPIO DE ANGELÓPOLIS. CODIGO DE NECESIDAD 19791. VIGENCIA FUTURA 6000002381.- TERMINA  EL 24/03/2018.-"/>
    <d v="2018-01-05T00:00:00"/>
    <s v="4 meses"/>
    <s v="Régimen Especial - Artículo 96 Ley 489 de 1998"/>
    <s v="Recursos propios"/>
    <n v="20750999.574999999"/>
    <n v="20750999.574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SIN ESTUDIO"/>
    <n v="20494"/>
    <d v="2017-12-04T00:00:00"/>
    <s v="NA"/>
    <n v="4600006583"/>
    <x v="1"/>
    <s v="Angelópolis"/>
    <s v="En ejecución"/>
    <m/>
    <e v="#VALUE!"/>
    <s v="Tipo C:  Supervisión"/>
    <s v="Tecnica, Administrativa, Financiera."/>
  </r>
  <r>
    <x v="15"/>
    <n v="80111604"/>
    <s v="ADICIÓN Y PRÓRROGA AL CONVENIO 4600006578 CUYO OBJETO ES &quot;APOYAR LA ASISTENCIA TÉCNICA DIRECTA RURAL, A TRAVÉS DE LA COFINANCIACIÓN PARA LA CONTRATACIÓN DEL PERSONAL IDONEO PARA LA PRESTACIÓN DE ESTE SERVICIO SEGÚN ORDENANZA 53 DEL 22 DE DICIEMBRE DE 2016, MUNICIPIO DE URRAO. CODIGO DE NECESIDAD 19787. VIGENCIA FUTURA 6000002381.- TERMINA  EL 26/02/2018.-"/>
    <d v="2018-01-05T00:00:00"/>
    <s v="4 meses"/>
    <s v="Régimen Especial - Artículo 96 Ley 489 de 1998"/>
    <s v="Recursos propios"/>
    <n v="19270964.399999999"/>
    <n v="19270964.399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SIN ESTUDIO"/>
    <n v="20495"/>
    <d v="2017-12-04T00:00:00"/>
    <s v="NA"/>
    <n v="4600006578"/>
    <x v="1"/>
    <s v="Urrao"/>
    <s v="En ejecución"/>
    <m/>
    <e v="#VALUE!"/>
    <s v="Tipo C:  Supervisión"/>
    <s v="Tecnica, Administrativa, Financiera."/>
  </r>
  <r>
    <x v="15"/>
    <n v="80111604"/>
    <s v="ADICIÓN Y PRÓRROGA AL CONVENIO 4600006584 CUYO OBJETO ES &quot;APOYAR LA ASISTENCIA TÉCNICA DIRECTA RURAL, A TRAVÉS DE LA COFINANCIACIÓN PARA LA CONTRATACIÓN DEL PERSONAL IDONEO PARA LA PRESTACIÓN DE ESTE SERVICIO SEGÚN ORDENANZA 53 DEL 22 DE DICIEMBRE DE 2016, MUNICIPIO DE AMAGA. CODIGO DE NECESIDAD 19792 VIGENCIA FUTURA 6000002381.- TERMINA  EL "/>
    <d v="2018-01-05T00:00:00"/>
    <s v="4 meses"/>
    <s v="Régimen Especial - Artículo 96 Ley 489 de 1998"/>
    <s v="Recursos propios"/>
    <n v="20751999.574999999"/>
    <n v="20751999.574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SIN ESTUDIO"/>
    <n v="20497"/>
    <d v="2017-12-04T00:00:00"/>
    <s v="NA"/>
    <n v="4600006584"/>
    <x v="1"/>
    <s v="Amagá"/>
    <s v="En ejecución"/>
    <m/>
    <e v="#VALUE!"/>
    <s v="Tipo C:  Supervisión"/>
    <s v="Tecnica, Administrativa, Financiera."/>
  </r>
  <r>
    <x v="15"/>
    <n v="80111604"/>
    <s v="ADICIÓN Y PRÓRROGA AL CONVENIO 4600006577 CUYO OBJETO ES &quot;APOYAR LA ASISTENCIA TÉCNICA DIRECTA RURAL, A TRAVÉS DE LA COFINANCIACIÓN PARA LA CONTRATACIÓN DEL PERSONAL IDONEO PARA LA PRESTACIÓN DE ESTE SERVICIO SEGÚN ORDENANZA 53 DEL 22 DE DICIEMBRE DE 2016, MUNICIPIO DE FREDONIA. CODIGO DE NECESIDAD 19786. VIGENCIA FUTURA 6000002381.- TERMINA  EL 13/03/2018.-"/>
    <d v="2018-01-05T00:00:00"/>
    <s v="4 meses"/>
    <s v="Régimen Especial - Artículo 96 Ley 489 de 1998"/>
    <s v="Recursos propios"/>
    <n v="20304999.574999999"/>
    <n v="20304999.574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SIN ESTUDIO"/>
    <n v="20500"/>
    <d v="2017-12-04T00:00:00"/>
    <s v="NA"/>
    <n v="4600006577"/>
    <x v="1"/>
    <s v="Fredonia"/>
    <s v="En ejecución"/>
    <m/>
    <e v="#VALUE!"/>
    <s v="Tipo C:  Supervisión"/>
    <s v="Tecnica, Administrativa, Financiera."/>
  </r>
  <r>
    <x v="15"/>
    <n v="80111604"/>
    <s v="ADICIÓN Y PRÓRROGA AL CONVENIO  4600006579  CUYO OBJETO ES APOYAR LA ASISTENCIA TÉCNICA DIRECTA RURAL, A TRAVÉS DE LA COFINANCIACIÓN PARA LA CONTRATACIÓN DEL PERSONAL IDÓNEO PARA LA PRESTACIÓN DE ESTE SERVICIO SEGÚN ORDENANZA 53 DEL 22 DE DICIEMBRE DE 2016. MUNICIPIO DE TITIRIBÍ. NECESIDAD 19788. TERMINACION DE CONTRATO 08-04-2018."/>
    <d v="2018-01-05T00:00:00"/>
    <s v="4 meses"/>
    <s v="Régimen Especial - Artículo 96 Ley 489 de 1998"/>
    <s v="Recursos propios"/>
    <n v="20824999.574999999"/>
    <n v="20824999.574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SIN ESTUDIO"/>
    <n v="20502"/>
    <d v="2017-12-04T00:00:00"/>
    <s v="NA"/>
    <n v="4600006579"/>
    <x v="1"/>
    <s v="Titiribí"/>
    <s v="En ejecución"/>
    <m/>
    <e v="#VALUE!"/>
    <s v="Tipo C:  Supervisión"/>
    <s v="Tecnica, Administrativa, Financiera."/>
  </r>
  <r>
    <x v="15"/>
    <n v="80111604"/>
    <s v="ADICIÓN Y PRÓRROGA AL CONVENIO 4600006608. CUYO OBJETO ES &quot;APOYAR LA ASISTENCIA TÉCNICA DIRECTA RURAL, A TRAVÉS DE LA COFINANCIACIÓN PARA LA CONTRATACIÓN DEL PERSONAL IDONEO PARA LA PRESTACIÓN DE ESTE SERVICIO SEGÚN ORDENANZA 53 DEL 22 DE DICIEMBRE DE 2016, MUNICIPIO DE TARSO. CODIGO DE NECESIDAD 19810. VIGENCIA FUTURA 6000002381.- TERMINA  EL 19/04/2018."/>
    <d v="2018-01-05T00:00:00"/>
    <s v="4 meses"/>
    <s v="Régimen Especial - Artículo 96 Ley 489 de 1998"/>
    <s v="Recursos propios"/>
    <n v="20824993.199999999"/>
    <n v="20824993.199999999"/>
    <s v="NO"/>
    <s v="N/A"/>
    <s v="Wilson Villa Valderrama"/>
    <s v="Profesional"/>
    <s v="3838828"/>
    <s v="wilson.villa@antioquia.gov.co"/>
    <s v="Antioquia Rural Productiva"/>
    <m/>
    <s v="Apoyo a la modernización de la ganadería en el Departamento Antioquia"/>
    <n v="140060001"/>
    <s v="Áreas agrícolas, forestales, silvopastoriles, pastos y forrajes intervenidas "/>
    <m/>
    <s v="SIN ESTUDIO"/>
    <n v="20504"/>
    <d v="2017-12-04T00:00:00"/>
    <s v="NA"/>
    <n v="4600006608"/>
    <x v="1"/>
    <s v="Tarso"/>
    <s v="En ejecución"/>
    <m/>
    <e v="#VALUE!"/>
    <s v="Tipo C:  Supervisión"/>
    <s v="Tecnica, Administrativa, Financiera."/>
  </r>
  <r>
    <x v="15"/>
    <n v="80111604"/>
    <s v="ADICIÓN Y PRÓRROGA AL CONVENIO 4600006615 CUYO OBJETO ES &quot;APOYAR LA ASISTENCIA TÉCNICA DIRECTA RURAL, A TRAVÉS DE LA COFINANCIACIÓN PARA LA CONTRATACIÓN DEL PERSONAL IDONEO PARA LA PRESTACIÓN DE ESTE SERVICIO SEGÚN ORDENANZA 53 DEL 22 DE DICIEMBRE DE 2016, MUNICIPIO DE PUEBLORRICO. CODIGO DE NECESIDAD 19816. VIGENCIA FUTURA 6000002381.- TERMINA  EL 14/04/2018.-"/>
    <d v="2018-01-05T00:00:00"/>
    <s v="4 meses"/>
    <s v="Régimen Especial - Artículo 96 Ley 489 de 1998"/>
    <s v="Recursos propios"/>
    <n v="20825000"/>
    <n v="20825000"/>
    <s v="NO"/>
    <s v="N/A"/>
    <s v="Wilson Villa Valderrama"/>
    <s v="Profesional"/>
    <s v="3838828"/>
    <s v="wilson.villa@antioquia.gov.co"/>
    <s v="Antioquia Rural Productiva"/>
    <m/>
    <s v="Apoyo a la modernización de la ganadería en el Departamento Antioquia"/>
    <n v="140060001"/>
    <s v="Áreas agrícolas, forestales, silvopastoriles, pastos y forrajes intervenidas "/>
    <m/>
    <s v="SIN ESTUDIO"/>
    <n v="20516"/>
    <d v="2017-12-04T00:00:00"/>
    <s v="NA"/>
    <n v="4600006615"/>
    <x v="1"/>
    <s v="Pueblorrico"/>
    <s v="En ejecución"/>
    <m/>
    <e v="#VALUE!"/>
    <s v="Tipo C:  Supervisión"/>
    <s v="Tecnica, Administrativa, Financiera."/>
  </r>
  <r>
    <x v="15"/>
    <n v="80111604"/>
    <s v="ADICIÓN Y PRÓRROGA AL CONVENIO 4600006616 CUYO OBJETO ES &quot;APOYAR LA ASISTENCIA TÉCNICA DIRECTA RURAL, A TRAVÉS DE LA COFINANCIACIÓN PARA LA CONTRATACIÓN DEL PERSONAL IDONEO PARA LA PRESTACIÓN DE ESTE SERVICIO SEGÚN ORDENANZA 53 DEL 22 DE DICIEMBRE DE 2016, MUNICIPIO DE BETULIA,  CODIGO DE NECESIDAD 19817. VIGENCIA FUTURA 6000002381.- TERMINA  EL 14/04/2018.-"/>
    <d v="2018-01-05T00:00:00"/>
    <s v="4 meses"/>
    <s v="Régimen Especial - Artículo 96 Ley 489 de 1998"/>
    <s v="Recursos propios"/>
    <n v="20825000"/>
    <n v="20825000"/>
    <s v="NO"/>
    <s v="N/A"/>
    <s v="Wilson Villa Valderrama"/>
    <s v="Profesional"/>
    <s v="3838828"/>
    <s v="wilson.villa@antioquia.gov.co"/>
    <s v="Antioquia Rural Productiva"/>
    <m/>
    <s v="Apoyo a la modernización de la ganadería en el Departamento Antioquia"/>
    <n v="140060001"/>
    <s v="Áreas agrícolas, forestales, silvopastoriles, pastos y forrajes intervenidas "/>
    <m/>
    <s v="SIN ESTUDIO"/>
    <n v="20517"/>
    <d v="2017-12-04T00:00:00"/>
    <s v="NA"/>
    <n v="4600006616"/>
    <x v="1"/>
    <s v="Betulia"/>
    <s v="En ejecución"/>
    <m/>
    <e v="#VALUE!"/>
    <s v="Tipo C:  Supervisión"/>
    <s v="Tecnica, Administrativa, Financiera."/>
  </r>
  <r>
    <x v="15"/>
    <n v="80111604"/>
    <s v="ADICIÓN Y PRÓRROGA AL CONVENIO 4600006619 CUYO OBJETO ES &quot;APOYAR LA ASISTENCIA TÉCNICA DIRECTA RURAL, A TRAVÉS DE LA COFINANCIACIÓN PARA LA CONTRATACIÓN DEL PERSONAL IDONEO PARA LA PRESTACIÓN DE ESTE SERVICIO SEGÚN ORDENANZA 53 DEL 22 DE DICIEMBRE DE 2016, MUNICIPIO DE CONCORDIA. CODIGO DE NECESIDAD 19819. VIGENCIA FUTURA 6000002381.- TERMINA  EL 30/03/2018"/>
    <d v="2018-01-05T00:00:00"/>
    <s v="4 meses"/>
    <s v="Régimen Especial - Artículo 96 Ley 489 de 1998"/>
    <s v="Recursos propios"/>
    <n v="20825000"/>
    <n v="20825000"/>
    <s v="NO"/>
    <s v="N/A"/>
    <s v="Wilson Villa Valderrama"/>
    <s v="Profesional"/>
    <s v="3838828"/>
    <s v="wilson.villa@antioquia.gov.co"/>
    <s v="Antioquia Rural Productiva"/>
    <m/>
    <s v="Apoyo a la modernización de la ganadería en el Departamento Antioquia"/>
    <n v="140060001"/>
    <s v="Áreas agrícolas, forestales, silvopastoriles, pastos y forrajes intervenidas "/>
    <m/>
    <s v="SIN ESTUDIO"/>
    <n v="20519"/>
    <d v="2017-12-04T00:00:00"/>
    <s v="NA"/>
    <n v="4600006619"/>
    <x v="1"/>
    <s v="Concordia"/>
    <s v="En ejecución"/>
    <m/>
    <e v="#VALUE!"/>
    <s v="Tipo C:  Supervisión"/>
    <s v="Tecnica, Administrativa, Financiera."/>
  </r>
  <r>
    <x v="15"/>
    <n v="81141505"/>
    <s v="“Mejoramiento de las condiciones higiénicas y de calidad de la panela pulverizada, a través de la dotación de implementos en acero inoxidable para 40 trapiches comunitarios de 200 familias paneleras de la asociación de productores de panela Asopaco del municipio de Cocorná -Antioquia”"/>
    <d v="2018-06-01T00:00:00"/>
    <s v="6 meses"/>
    <s v="Régimen Especial - Artículo 96 Ley 489 de 1999"/>
    <s v="Recursos propios"/>
    <n v="202000000"/>
    <e v="#VALUE!"/>
    <s v="NO"/>
    <s v="N/A"/>
    <s v="Gloria Bbiana Escobar"/>
    <s v="Profesional"/>
    <s v="3838824"/>
    <s v="gloria.bibiana@antioquia.gov.co"/>
    <s v="Antioquia Rural Productiva"/>
    <m/>
    <s v="Apoyo a la modernización de la ganadería en el Departamento Antioquia"/>
    <n v="140060001"/>
    <s v="Áreas agrícolas, forestales, silvopastoriles, pastos y forrajes intervenidas "/>
    <m/>
    <m/>
    <m/>
    <m/>
    <m/>
    <m/>
    <x v="0"/>
    <s v="Cocorna"/>
    <m/>
    <m/>
    <s v="Gloria Bibiana Escobar"/>
    <s v="Tipo C:  Supervisión"/>
    <s v="Tecnica, Administrativa, Financiera."/>
  </r>
  <r>
    <x v="15"/>
    <n v="80111604"/>
    <s v="ADICIÓN  AL CONVENIO  4600006508  CUYO OBJETO ES APOYAR LA ASISTENCIA TÉCNICA DIRECTA RURAL, A TRAVÉS DE LA COFINANCIACIÓN PARA LA CONTRATACIÓN DEL PERSONAL IDÓNEO PARA LA PRESTACIÓN DE ESTE SERVICIO SEGÚN ORDENANZA 53 DEL 22 DE DICIEMBRE DE 2016. CODIGO DE NECESIDAD 19740. TERMINACION DE CONTRATO 14-04-2018.PUERTO BERRIO"/>
    <d v="2018-01-05T00:00:00"/>
    <s v="4 meses"/>
    <s v="Régimen Especial - Artículo 96 Ley 489 de 1998"/>
    <s v="Recursos propios"/>
    <n v="20825000"/>
    <n v="20825000"/>
    <s v="NO"/>
    <s v="N/A"/>
    <s v="Paula Andrea Trujillo Ruiz"/>
    <s v="Profesional"/>
    <s v="3838828"/>
    <s v="paula.trujillo@antioquia.gov.co"/>
    <s v="Antioquia Rural Productiva"/>
    <m/>
    <s v="Apoyo a la modernización de la ganadería en el Departamento Antioquia"/>
    <n v="140050001"/>
    <s v="Áreas agrícolas, forestales, silvopastoriles, pastos y forrajes intervenidas "/>
    <m/>
    <s v="SIN ESTUDIO"/>
    <n v="20220"/>
    <d v="2017-12-04T00:00:00"/>
    <s v="NA"/>
    <n v="4600006508"/>
    <x v="1"/>
    <s v="Puerto Berrío "/>
    <s v="En ejecución"/>
    <m/>
    <s v="Paula Andrea Trujillo Ruiz"/>
    <s v="Tipo C:  Supervisión"/>
    <s v="Tecnica, Administrativa, Financiera."/>
  </r>
  <r>
    <x v="15"/>
    <n v="80111604"/>
    <s v="ADICIÓN  AL CONVENIO  4600006491  CUYO OBJETO ES APOYAR LA ASISTENCIA TECNICA DIRECTA RURAL, A TRAVES DE LA COFINANCIACIÓN PARA LA CONTRATACIÓN DEL PERSONAL IDONEO PARA LA PRESTACIÓN DE ESTE SERVICIO SEGÚN ORDENANZA 53 DEL 22 DE DICIEMBRE DE 2017, CODIGO NECESIDAD 19726. TERMINACION DE CONTRATO 14-04-2018. VF 6000002382"/>
    <d v="2018-01-05T00:00:00"/>
    <s v="4 meses"/>
    <s v="Régimen Especial - Artículo 96 Ley 489 de 1998"/>
    <s v="Recursos propios"/>
    <n v="20825000"/>
    <n v="20825000"/>
    <s v="NO"/>
    <s v="N/A"/>
    <s v="Jorge Eduardo Gañan Parra"/>
    <s v="Profesional"/>
    <s v="3838828"/>
    <s v="jorge.gañan@antioquia.gov.co"/>
    <s v="Antioquia Rural Productiva"/>
    <m/>
    <s v="Apoyo a la modernización de la ganadería en el Departamento Antioquia"/>
    <n v="140050001"/>
    <s v="Áreas agrícolas, forestales, silvopastoriles, pastos y forrajes intervenidas "/>
    <m/>
    <s v="SIN ESTUDIO"/>
    <n v="20225"/>
    <d v="2017-12-04T00:00:00"/>
    <s v="NA"/>
    <n v="4600006491"/>
    <x v="1"/>
    <s v="Maceo"/>
    <s v="En ejecución"/>
    <m/>
    <s v="Jorge Eduardo Gañan Parra"/>
    <s v="Tipo C:  Supervisión"/>
    <s v="Tecnica, Administrativa, Financiera."/>
  </r>
  <r>
    <x v="15"/>
    <n v="80111604"/>
    <s v="ADICIÓN AL CONVENIO 4600006639 CUYO OBJETO ES &quot;APOYAR LA ASISTENCIA TÉCNICA DIRECTA RURAL, A TRAVÉS DE LA COFINANCIACIÓN PARA LA CONTRATACIÓN DEL PERSONAL IDONEO PARA LA PRESTACIÓN DE ESTE SERVICIO SEGÚN ORDENANZA 53 DEL 22 DE DICIEMBRE DE 2016, MUNICIPIO DE GIRARDOTA. CODIGO DE NECESIDAD 19832. VIGENCIA FUTURA 6000002382.- TERMINA  EL 12/04/2018."/>
    <d v="2018-01-05T00:00:00"/>
    <s v="4 meses"/>
    <s v="Régimen Especial - Artículo 96 Ley 489 de 1998"/>
    <s v="Recursos propios"/>
    <n v="20825000"/>
    <n v="20825000"/>
    <s v="NO"/>
    <s v="N/A"/>
    <s v="Paula Andrea Trujillo Ruiz"/>
    <s v="Profesional"/>
    <s v="3838828"/>
    <s v="paula.trujillo@antioquia.gov.co"/>
    <s v="Antioquia Rural Productiva"/>
    <m/>
    <s v="Apoyo a la modernización de la ganadería en el Departamento Antioquia"/>
    <n v="140050001"/>
    <s v="Áreas agrícolas, forestales, silvopastoriles, pastos y forrajes intervenidas "/>
    <m/>
    <s v="SIN ESTUDIO"/>
    <n v="20233"/>
    <d v="2017-12-04T00:00:00"/>
    <s v="NA"/>
    <n v="4600006639"/>
    <x v="1"/>
    <s v="Girardota"/>
    <s v="En ejecución"/>
    <m/>
    <s v="Paula Andrea Trujillo Ruiz"/>
    <s v="Tipo C:  Supervisión"/>
    <s v="Tecnica, Administrativa, Financiera."/>
  </r>
  <r>
    <x v="15"/>
    <n v="80111604"/>
    <s v="ADICIÓN  AL CONVENIO 4600006633 CUYO OBJETO ES &quot;APOYAR LA ASISTENCIA TÉCNICA DIRECTA RURAL, A TRAVÉS DE LA COFINANCIACIÓN PARA LA CONTRATACIÓN DEL PERSONAL IDONEO PARA LA PRESTACIÓN DE ESTE SERVICIO SEGÚN ORDENANZA 53 DEL 22 DE DICIEMBRE DE 2016, MUNICIPIO DE ANORI. CODIGO DE NECESIDAD 19826. VIGENCIA FUTURA 6000002382.- TERMINA  EL 14/04/2018.-ASISTENCIA TECNICA ANORI"/>
    <d v="2018-01-05T00:00:00"/>
    <s v="4 meses"/>
    <s v="Régimen Especial - Artículo 96 Ley 489 de 1998"/>
    <s v="Recursos propios"/>
    <n v="20825000"/>
    <n v="20825000"/>
    <s v="NO"/>
    <s v="N/A"/>
    <s v="Javier Montoya Gutierrez"/>
    <s v="Profesional"/>
    <s v="3838828"/>
    <s v="javier.montoya@antioquia.gov.co"/>
    <s v="Antioquia Rural Productiva"/>
    <m/>
    <s v="Apoyo a la modernización de la ganadería en el Departamento Antioquia"/>
    <n v="140050001"/>
    <s v="Áreas agrícolas, forestales, silvopastoriles, pastos y forrajes intervenidas "/>
    <m/>
    <s v="SIN ESTUDIO"/>
    <n v="20236"/>
    <d v="2017-12-04T00:00:00"/>
    <s v="NA"/>
    <n v="4600006633"/>
    <x v="1"/>
    <s v="Anorí"/>
    <s v="En ejecución"/>
    <m/>
    <s v="Javier Montoya Gutierrez"/>
    <s v="Tipo C:  Supervisión"/>
    <s v="Tecnica, Administrativa, Financiera."/>
  </r>
  <r>
    <x v="15"/>
    <n v="80111604"/>
    <s v="ADICIÓN AL CONVENIO 4600006632 CUYO OBJETO ES &quot;APOYAR LA ASISTENCIA TÉCNICA DIRECTA RURAL, A TRAVÉS DE LA COFINANCIACIÓN PARA LA CONTRATACIÓN DEL PERSONAL IDONEO PARA LA PRESTACIÓN DE ESTE SERVICIO SEGÚN ORDENANZA 53 DEL 22 DE DICIEMBRE DE 2016, MUNICIPIO DE CISNEROS. CODIGO DE NECESIDAD 19837. VIGENCIA FUTURA 6000002382.- TERMINA  EL 03/05/2018.-_x000a_"/>
    <d v="2018-01-05T00:00:00"/>
    <s v="4 meses"/>
    <s v="Régimen Especial - Artículo 96 Ley 489 de 1998"/>
    <s v="Recursos propios"/>
    <n v="20825000"/>
    <n v="20825000"/>
    <s v="NO"/>
    <s v="N/A"/>
    <s v="Mauro Antonio Gutiérrez Serna"/>
    <s v="Profesional"/>
    <s v="3838828"/>
    <s v="mauro.gutierrez@antioquia.gov.co"/>
    <s v="Antioquia Rural Productiva"/>
    <m/>
    <s v="Apoyo a la modernización de la ganadería en el Departamento Antioquia"/>
    <n v="140050001"/>
    <s v="Áreas agrícolas, forestales, silvopastoriles, pastos y forrajes intervenidas "/>
    <m/>
    <s v="SIN ESTUDIO"/>
    <n v="20240"/>
    <d v="2017-12-04T00:00:00"/>
    <s v="NA"/>
    <n v="4600006632"/>
    <x v="1"/>
    <s v="Cisneros"/>
    <s v="En ejecución"/>
    <m/>
    <s v="Mauro Antonio Gutiérrez Serna"/>
    <s v="Tipo C:  Supervisión"/>
    <s v="Tecnica, Administrativa, Financiera."/>
  </r>
  <r>
    <x v="15"/>
    <n v="80111604"/>
    <s v="ADICIÓN Y PRÓRROGA AL CONVENIO 4600006629 CUYO OBJETO ES &quot;APOYAR LA ASISTENCIA TÉCNICA DIRECTA RURAL, A TRAVÉS DE LA COFINANCIACIÓN PARA LA CONTRATACIÓN DEL PERSONAL IDONEO PARA LA PRESTACIÓN DE ESTE SERVICIO SEGÚN ORDENANZA 53 DEL 22 DE DICIEMBRE DE 2016, MUNICIPIO DE SAN ROQUE. CODIGO DE NECESIDAD 19824. VIGENCIA FUTURA 6000002382.- TERMINA  EL 18/04/2018.-"/>
    <d v="2018-01-05T00:00:00"/>
    <s v="4 meses"/>
    <s v="Régimen Especial - Artículo 96 Ley 489 de 1998"/>
    <s v="Recursos propios"/>
    <n v="20825000"/>
    <n v="20825000"/>
    <s v="NO"/>
    <s v="N/A"/>
    <s v="Mauro Antonio Gutiérrez Serna"/>
    <s v="Profesional"/>
    <s v="3838828"/>
    <s v="mauro.gutierrez@antioquia.gov.co"/>
    <s v="Antioquia Rural Productiva"/>
    <m/>
    <s v="Apoyo a la modernización de la ganadería en el Departamento Antioquia"/>
    <n v="140050001"/>
    <s v="Áreas agrícolas, forestales, silvopastoriles, pastos y forrajes intervenidas "/>
    <m/>
    <s v="SIN ESTUDIO"/>
    <n v="20241"/>
    <d v="2017-12-04T00:00:00"/>
    <s v="NA"/>
    <n v="4600006629"/>
    <x v="1"/>
    <s v="San Roque"/>
    <s v="En ejecución"/>
    <m/>
    <s v="Mauro Antonio Gutiérrez Serna"/>
    <s v="Tipo C:  Supervisión"/>
    <s v="Tecnica, Administrativa, Financiera."/>
  </r>
  <r>
    <x v="15"/>
    <n v="80111604"/>
    <s v="ADICIÓN Y PRÓRROGA AL CONVENIO 4600006631  CUYO OBJETO ES &quot;APOYAR LA ASISTENCIA TÉCNICA DIRECTA RURAL, A TRAVÉS DE LA COFINANCIACIÓN PARA LA CONTRATACIÓN DEL PERSONAL IDONEO PARA LA PRESTACIÓN DE ESTE SERVICIO SEGÚN ORDENANZA 53 DEL 22 DE DICIEMBRE DE 2016, MUNICIPIO DE REMEDIOS. CODIGO DE NECESIDAD 19837. VIGENCIA FUTURA 6000002382.- TERMINA  EL 19/04/2018.-"/>
    <d v="2018-01-05T00:00:00"/>
    <s v="4 meses"/>
    <s v="Régimen Especial - Artículo 96 Ley 489 de 1998"/>
    <s v="Recursos propios"/>
    <n v="20825000"/>
    <n v="20825000"/>
    <s v="NO"/>
    <s v="N/A"/>
    <s v="Luis Guillermo Uribe Hincapíe"/>
    <s v="Profesional"/>
    <s v="3838828"/>
    <s v="luis.uribe@antioquia.gov.co"/>
    <s v="Antioquia Rural Productiva"/>
    <m/>
    <s v="Apoyo a la modernización de la ganadería en el Departamento Antioquia"/>
    <n v="140050001"/>
    <s v="Áreas agrícolas, forestales, silvopastoriles, pastos y forrajes intervenidas "/>
    <m/>
    <s v="SIN ESTUDIO"/>
    <n v="20255"/>
    <d v="2017-12-04T00:00:00"/>
    <s v="NA"/>
    <n v="4600006631"/>
    <x v="1"/>
    <s v="Remedios"/>
    <s v="En ejecución"/>
    <m/>
    <s v="Luis Guillermo Uribe Hincapíe"/>
    <s v="Tipo C:  Supervisión"/>
    <s v="Tecnica, Administrativa, Financiera."/>
  </r>
  <r>
    <x v="15"/>
    <n v="80111604"/>
    <s v="ADICIÓN AL CONVENIO 4600006638 CUYO OBJETO ES &quot;APOYAR LA ASISTENCIA TÉCNICA DIRECTA RURAL, A TRAVÉS DE LA COFINANCIACIÓN PARA LA CONTRATACIÓN DEL PERSONAL IDONEO PARA LA PRESTACIÓN DE ESTE SERVICIO SEGÚN ORDENANZA 53 DEL 22 DE DICIEMBRE DE 2016, MUNICIPIO DE SEGOVIA. CODIGO DE NECESIDAD 19831. VIGENCIA FUTURA 6000002382.- TERMINA  EL 16/05/2018.-"/>
    <d v="2018-01-05T00:00:00"/>
    <s v="4 meses"/>
    <s v="Régimen Especial - Artículo 96 Ley 489 de 1998"/>
    <s v="Recursos propios"/>
    <n v="20825000"/>
    <n v="20825000"/>
    <s v="NO"/>
    <s v="N/A"/>
    <s v="Luis Guillermo Uribe Hincapíe"/>
    <s v="Profesional"/>
    <s v="3838828"/>
    <s v="luis.uribe@antioquia.gov.co"/>
    <s v="Antioquia Rural Productiva"/>
    <m/>
    <s v="Apoyo a la modernización de la ganadería en el Departamento Antioquia"/>
    <n v="140050001"/>
    <s v="Áreas agrícolas, forestales, silvopastoriles, pastos y forrajes intervenidas "/>
    <m/>
    <s v="SIN ESTUDIO"/>
    <n v="20257"/>
    <d v="2017-12-04T00:00:00"/>
    <s v="NA"/>
    <n v="4600006638"/>
    <x v="1"/>
    <s v="Segovia"/>
    <s v="En ejecución"/>
    <m/>
    <s v="Luis Guillermo Uribe Hincapíe"/>
    <s v="Tipo C:  Supervisión"/>
    <s v="Tecnica, Administrativa, Financiera."/>
  </r>
  <r>
    <x v="15"/>
    <n v="80111604"/>
    <s v="ADICIÓN AL CONVENIO  4600006513  CUYO OBJETO ES APOYAR LA ASISTENCIA TÉCNICA DIRECTA RURAL, A TRAVÉS DE LA COFINANCIACIÓN PARA LA CONTRATACIÓN DEL PERSONAL IDÓNEO PARA LA PRESTACIÓN DE ESTE SERVICIO SEGÚN ORDENANZA 53 DEL 22 DE DICIEMBRE DE 2016. CODIGO DE NECESIDAD 19843. TERMINACION DE CONTRATO 08-05-2018.NECOCLI"/>
    <d v="2018-01-05T00:00:00"/>
    <s v="4 meses"/>
    <s v="Régimen Especial - Artículo 96 Ley 489 de 1998"/>
    <s v="Recursos propios"/>
    <n v="20825000"/>
    <n v="20825000"/>
    <s v="NO"/>
    <s v="N/A"/>
    <s v="Carlos Mario Giraldo García"/>
    <s v="Profesional"/>
    <s v="3838828"/>
    <s v="carlos.giraldo@antioquia.gov.co"/>
    <s v="Antioquia Rural Productiva"/>
    <m/>
    <s v="Apoyo a la modernización de la ganadería en el Departamento Antioquia"/>
    <n v="140050001"/>
    <s v="Áreas agrícolas, forestales, silvopastoriles, pastos y forrajes intervenidas "/>
    <m/>
    <s v="SIN ESTUDIO"/>
    <n v="20283"/>
    <d v="2017-12-04T00:00:00"/>
    <s v="NA"/>
    <n v="4600006513"/>
    <x v="1"/>
    <s v="Necocli"/>
    <s v="En ejecución"/>
    <m/>
    <s v="Carlos Mario Giraldo García"/>
    <s v="Tipo C:  Supervisión"/>
    <s v="Tecnica, Administrativa, Financiera."/>
  </r>
  <r>
    <x v="15"/>
    <n v="80111604"/>
    <s v="ADICIÓN Y PRÓRROGA AL CONVENIO 4600006597 CUYO OBJETO ES &quot;APOYAR LA ASISTENCIA TÉCNICA DIRECTA RURAL, A TRAVÉS DE LA COFINANCIACIÓN PARA LA CONTRATACIÓN DEL PERSONAL IDONEO PARA LA PRESTACIÓN DE ESTE SERVICIO SEGÚN ORDENANZA 53 DEL 22 DE DICIEMBRE DE 2016, MUNICIPIO DE YARUMAL. CODIGO DE NECESIDAD 19800. VIGENCIA FUTURA 6000002382.- TERMINA  EL 13/04/2018.-"/>
    <d v="2018-01-05T00:00:00"/>
    <s v="4 meses"/>
    <s v="Régimen Especial - Artículo 96 Ley 489 de 1998"/>
    <s v="Recursos propios"/>
    <n v="20825000"/>
    <n v="20825000"/>
    <s v="NO"/>
    <s v="N/A"/>
    <s v="Judith Gomez Posada"/>
    <s v="Profesional"/>
    <s v="3838828"/>
    <s v="judith.gomez@antioquia.gov.co"/>
    <s v="Antioquia Rural Productiva"/>
    <m/>
    <s v="Apoyo a la modernización de la ganadería en el Departamento Antioquia"/>
    <n v="140050001"/>
    <s v="Áreas agrícolas, forestales, silvopastoriles, pastos y forrajes intervenidas "/>
    <m/>
    <s v="SIN ESTUDIO"/>
    <n v="20289"/>
    <d v="2017-12-04T00:00:00"/>
    <s v="NA"/>
    <n v="4600006597"/>
    <x v="1"/>
    <s v="Yarumal"/>
    <s v="En ejecución"/>
    <m/>
    <s v="Judith Gomez Posada"/>
    <s v="Tipo C:  Supervisión"/>
    <s v="Tecnica, Administrativa, Financiera."/>
  </r>
  <r>
    <x v="15"/>
    <n v="80111604"/>
    <s v="ADICIÓN AL CONVENIO 4600006605 CUYO OBJETO ES &quot;APOYAR LA ASISTENCIA TÉCNICA DIRECTA RURAL, A TRAVÉS DE LA COFINANCIACIÓN PARA LA CONTRATACIÓN DEL PERSONAL IDONEO PARA LA PRESTACIÓN DE ESTE SERVICIO SEGÚN ORDENANZA 53 DEL 22 DE DICIEMBRE DE 2016, MUNICIPIO DE BELMIRA. CODIGO DE NECESIDAD 19807. VIGENCIA FUTURA 6000002382.- TERMINA  EL 18/04/2018.-"/>
    <d v="2018-01-05T00:00:00"/>
    <s v="4 meses"/>
    <s v="Régimen Especial - Artículo 96 Ley 489 de 1998"/>
    <s v="Recursos propios"/>
    <n v="20824993.199999999"/>
    <n v="20824993.199999999"/>
    <s v="NO"/>
    <s v="N/A"/>
    <s v="Jaime Efrain Fernandez Londoño"/>
    <s v="Profesional"/>
    <s v="3838828"/>
    <s v="jaime.fernandez@antioquia.gov.co"/>
    <s v="Antioquia Rural Productiva"/>
    <m/>
    <s v="Apoyo a la modernización de la ganadería en el Departamento Antioquia"/>
    <n v="140050001"/>
    <s v="Áreas agrícolas, forestales, silvopastoriles, pastos y forrajes intervenidas "/>
    <m/>
    <s v="SIN ESTUDIO"/>
    <n v="20299"/>
    <d v="2017-12-04T00:00:00"/>
    <s v="NA"/>
    <n v="4600006605"/>
    <x v="1"/>
    <s v="Belmira "/>
    <s v="En ejecución"/>
    <m/>
    <s v="Jaime Efrain Fernandez Londoño"/>
    <s v="Tipo C:  Supervisión"/>
    <s v="Tecnica, Administrativa, Financiera."/>
  </r>
  <r>
    <x v="15"/>
    <n v="80111604"/>
    <s v="ADICIÓN Y PRÓRROGA AL CONVENIO  4600006601  CUYO OBJETO ES APOYAR LA ASISTENCIA TÉCNICA DIRECTA RURAL, A TRAVÉS DE LA COFINANCIACIÓN PARA LA CONTRATACIÓN DEL PERSONAL IDÓNEO PARA LA PRESTACIÓN DE ESTE SERVICIO SEGÚN ORDENANZA 53 DEL 22 DE DICIEMBRE DE 2016. SAN JOSÉ DE LA MONTAÑA. NECESIDAD 19803. TERMINACION DE CONTRATO 14-04-2018."/>
    <d v="2018-01-05T00:00:00"/>
    <s v="4 meses"/>
    <s v="Régimen Especial - Artículo 96 Ley 489 de 1998"/>
    <s v="Recursos propios"/>
    <n v="20824997.024999999"/>
    <n v="20824997.024999999"/>
    <s v="NO"/>
    <s v="N/A"/>
    <s v="Jaime Efrain Fernandez Londoño"/>
    <s v="Profesional"/>
    <s v="3838828"/>
    <s v="jaime.fernandez@antioquia.gov.co"/>
    <s v="Antioquia Rural Productiva"/>
    <m/>
    <s v="Apoyo a la modernización de la ganadería en el Departamento Antioquia"/>
    <n v="140050001"/>
    <s v="Áreas agrícolas, forestales, silvopastoriles, pastos y forrajes intervenidas "/>
    <m/>
    <s v="SIN ESTUDIO"/>
    <n v="20301"/>
    <d v="2017-12-04T00:00:00"/>
    <s v="NA"/>
    <n v="4600006601"/>
    <x v="1"/>
    <s v="San José de la Montaña"/>
    <s v="En ejecución"/>
    <m/>
    <s v="Jaime Efrain Fernandez Londoño"/>
    <s v="Tipo C:  Supervisión"/>
    <s v="Tecnica, Administrativa, Financiera."/>
  </r>
  <r>
    <x v="15"/>
    <n v="80111604"/>
    <s v="ADICIÓN  AL CONVENIO 4600006600 CUYO OBJETO ES &quot;APOYAR LA ASISTENCIA TÉCNICA DIRECTA RURAL, A TRAVÉS DE LA COFINANCIACIÓN PARA LA CONTRATACIÓN DEL PERSONAL IDONEO PARA LA PRESTACIÓN DE ESTE SERVICIO SEGÚN ORDENANZA 53 DEL 22 DE DICIEMBRE DE 2016, MUNICIPIO DE VALDIVIA. CODIGO DE NECESIDAD 19802. VIGENCIA FUTURA 6000002381.- TERMINA  EL 31/03/2018.-"/>
    <d v="2018-01-05T00:00:00"/>
    <s v="4 meses"/>
    <s v="Régimen Especial - Artículo 96 Ley 489 de 1998"/>
    <s v="Recursos propios"/>
    <n v="20825000"/>
    <n v="20825000"/>
    <s v="NO"/>
    <s v="N/A"/>
    <s v="Jaime Efrain Fernandez Londoño"/>
    <s v="Profesional"/>
    <s v="3838828"/>
    <s v="jaime.fernandez@antioquia.gov.co"/>
    <s v="Antioquia Rural Productiva"/>
    <m/>
    <s v="Apoyo a la modernización de la ganadería en el Departamento Antioquia"/>
    <n v="140050001"/>
    <s v="Áreas agrícolas, forestales, silvopastoriles, pastos y forrajes intervenidas "/>
    <m/>
    <s v="SIN ESTUDIO"/>
    <n v="20304"/>
    <d v="2017-12-04T00:00:00"/>
    <s v="NA"/>
    <n v="4600006600"/>
    <x v="1"/>
    <s v="Valdivia"/>
    <s v="En ejecución"/>
    <m/>
    <s v="Jaime Efrain Fernandez Londoño"/>
    <s v="Tipo C:  Supervisión"/>
    <s v="Tecnica, Administrativa, Financiera."/>
  </r>
  <r>
    <x v="15"/>
    <n v="80111604"/>
    <s v="ADICIÓN  AL CONVENIO 4600006591 CUYO OBJETO ES &quot;APOYAR LA ASISTENCIA TÉCNICA DIRECTA RURAL, A TRAVÉS DE LA COFINANCIACIÓN PARA LA CONTRATACIÓN DEL PERSONAL IDONEO PARA LA PRESTACIÓN DE ESTE SERVICIO SEGÚN ORDENANZA 53 DEL 22 DE DICIEMBRE DE 2016, MUNICIPIO DE GÓMEZ PLATA. CODIGO DE NECESIDAD 19796. VIGENCIA FUTURA 6000002382.- TERMINA  "/>
    <d v="2018-01-05T00:00:00"/>
    <s v="4 meses"/>
    <s v="Régimen Especial - Artículo 96 Ley 489 de 1998"/>
    <s v="Recursos propios"/>
    <n v="20825000"/>
    <n v="20825000"/>
    <s v="NO"/>
    <s v="N/A"/>
    <s v="Jaime Efrain Fernandez Londoño"/>
    <s v="Profesional"/>
    <s v="3838828"/>
    <s v="jaime.fernandez@antioquia.gov.co"/>
    <s v="Antioquia Rural Productiva"/>
    <m/>
    <s v="Apoyo a la modernización de la ganadería en el Departamento Antioquia"/>
    <n v="140050001"/>
    <s v="Áreas agrícolas, forestales, silvopastoriles, pastos y forrajes intervenidas "/>
    <m/>
    <s v="SIN ESTUDIO"/>
    <n v="20307"/>
    <d v="2017-12-04T00:00:00"/>
    <s v="NA"/>
    <n v="4600006591"/>
    <x v="1"/>
    <s v="Gómez Plata"/>
    <s v="En ejecución"/>
    <m/>
    <s v="Jaime Efrain Fernandez Londoño"/>
    <s v="Tipo C:  Supervisión"/>
    <s v="Tecnica, Administrativa, Financiera."/>
  </r>
  <r>
    <x v="15"/>
    <n v="80111604"/>
    <s v="Adición y prórroga al convenio  4600006543  cuyo objeto es Apoyar la Asistencia Tecnica Directa Rural, a traves de la cofinanciación para la contratación del personal idoneo para la prestación de este servicio según ordenanza 53 del 22 de diciembre de 2016, en el municipio de  Nariño"/>
    <d v="2018-01-05T00:00:00"/>
    <s v="4 meses"/>
    <s v="Régimen Especial - Artículo 96 Ley 489 de 1998"/>
    <s v="Recursos propios"/>
    <n v="20824997.024999999"/>
    <n v="20824997.024999999"/>
    <s v="NO"/>
    <s v="N/A"/>
    <s v="Jesús Anibal Zapata"/>
    <s v="Profesional"/>
    <s v="3838828"/>
    <s v="jesus.zapata@antioquia.gov.co"/>
    <s v="Antioquia Rural Productiva"/>
    <m/>
    <s v="Apoyo a la modernización de la ganadería en el Departamento Antioquia"/>
    <n v="140050001"/>
    <s v="Áreas agrícolas, forestales, silvopastoriles, pastos y forrajes intervenidas "/>
    <m/>
    <s v="SIN ESTUDIO"/>
    <n v="20311"/>
    <d v="2017-12-04T00:00:00"/>
    <s v="NA"/>
    <n v="4600006543"/>
    <x v="1"/>
    <s v="Nariño "/>
    <s v="En ejecución"/>
    <m/>
    <s v="Jesús Anibal Zapata"/>
    <s v="Tipo C:  Supervisión"/>
    <s v="Tecnica, Administrativa, Financiera."/>
  </r>
  <r>
    <x v="15"/>
    <n v="80111604"/>
    <s v="Adición y prórroga al convenio  4600006553  cuyo objeto es Apoyar la Asistencia Tecnica Directa Rural, a traves de la cofinanciación para la contratación del personal idoneo para la prestación de este servicio según ordenanza 53 del 22 de diciembre de 2016, en el municipio de  El Carmen de Viboral"/>
    <d v="2018-01-05T00:00:00"/>
    <s v="4 meses"/>
    <s v="Régimen Especial - Artículo 96 Ley 489 de 1998"/>
    <s v="Recursos propios"/>
    <n v="20825000"/>
    <n v="20825000"/>
    <s v="NO"/>
    <s v="N/A"/>
    <s v="Jesús Anibal Zapata"/>
    <s v="Profesional"/>
    <s v="3838828"/>
    <s v="jesus.zapata@antioquia.gov.co"/>
    <s v="Antioquia Rural Productiva"/>
    <m/>
    <s v="Apoyo a la modernización de la ganadería en el Departamento Antioquia"/>
    <n v="140050001"/>
    <s v="Áreas agrícolas, forestales, silvopastoriles, pastos y forrajes intervenidas "/>
    <m/>
    <s v="SIN ESTUDIO"/>
    <n v="20312"/>
    <d v="2017-12-04T00:00:00"/>
    <s v="NA"/>
    <n v="4600006553"/>
    <x v="1"/>
    <s v="El Carmen de Viboral "/>
    <s v="En ejecución"/>
    <m/>
    <s v="Jesús Anibal Zapata"/>
    <s v="Tipo C:  Supervisión"/>
    <s v="Tecnica, Administrativa, Financiera."/>
  </r>
  <r>
    <x v="15"/>
    <n v="80111604"/>
    <s v="Adición y prórroga al convenio  4600006542  cuyo objeto es Apoyar la Asistencia Tecnica Directa Rural, a traves de la cofinanciación para la contratación del personal idoneo para la prestación de este servicio según ordenanza 53 del 22 de diciembre de 2016, en el municipio de  Cocorná"/>
    <d v="2018-01-05T00:00:00"/>
    <s v="4 meses"/>
    <s v="Régimen Especial - Artículo 96 Ley 489 de 1998"/>
    <s v="Recursos propios"/>
    <n v="20824993.199999999"/>
    <n v="20824993.199999999"/>
    <s v="NO"/>
    <s v="N/A"/>
    <s v="Silvia Orozco Puerta"/>
    <s v="Profesional"/>
    <s v="3838828"/>
    <s v="silvia.orozco@antioquia.gov.co"/>
    <s v="Antioquia Rural Productiva"/>
    <m/>
    <s v="Apoyo a la modernización de la ganadería en el Departamento Antioquia"/>
    <n v="140050001"/>
    <s v="Áreas agrícolas, forestales, silvopastoriles, pastos y forrajes intervenidas "/>
    <m/>
    <s v="SIN ESTUDIO"/>
    <n v="20313"/>
    <d v="2017-12-04T00:00:00"/>
    <s v="NA"/>
    <n v="4600006542"/>
    <x v="1"/>
    <s v="Cocorná"/>
    <s v="En ejecución"/>
    <m/>
    <s v="Silvia Orozco Puerta"/>
    <s v="Tipo C:  Supervisión"/>
    <s v="Tecnica, Administrativa, Financiera."/>
  </r>
  <r>
    <x v="15"/>
    <n v="80111604"/>
    <s v="Adición  al convenio  4600006554  cuyo objeto es Apoyar la Asistencia Tecnica Directa Rural, a traves de la cofinanciación para la contratación del personal idoneo para la prestación de este servicio según ordenanza 53 del 22 de diciembre de 2016, en el municipio de  Concepción"/>
    <d v="2018-01-05T00:00:00"/>
    <s v="4 meses"/>
    <s v="Régimen Especial - Artículo 96 Ley 489 de 1998"/>
    <s v="Recursos propios"/>
    <n v="20824996.175000001"/>
    <n v="20824996.175000001"/>
    <s v="NO"/>
    <s v="N/A"/>
    <s v="Jesus Antonio Palacios Anaya"/>
    <s v="Profesional"/>
    <s v="3838828"/>
    <s v="jesus.palacios@antioquia.gov.co"/>
    <s v="Antioquia Rural Productiva"/>
    <m/>
    <s v="Apoyo a la modernización de la ganadería en el Departamento Antioquia"/>
    <n v="140050001"/>
    <s v="Áreas agrícolas, forestales, silvopastoriles, pastos y forrajes intervenidas "/>
    <m/>
    <s v="SIN ESTUDIO"/>
    <n v="20325"/>
    <d v="2017-12-04T00:00:00"/>
    <s v="NA"/>
    <n v="4600006554"/>
    <x v="1"/>
    <s v="Concepción"/>
    <s v="En ejecución"/>
    <m/>
    <s v="Jesus Antonio Palacios Anaya"/>
    <s v="Tipo C:  Supervisión"/>
    <s v="Tecnica, Administrativa, Financiera."/>
  </r>
  <r>
    <x v="15"/>
    <n v="80111604"/>
    <s v="Adición al convenio  4600006528  cuyo objeto es Apoyar la Asistencia Tecnica Directa Rural, a traves de la cofinanciación para la contratación del personal idoneo para la prestación de este servicio según ordenanza 53 del 22 de diciembre de 2016, en el municipio de  San Francisco"/>
    <d v="2018-01-05T00:00:00"/>
    <s v="4 meses"/>
    <s v="Régimen Especial - Artículo 96 Ley 489 de 1998"/>
    <s v="Recursos propios"/>
    <n v="20824993.199999999"/>
    <n v="20824993.199999999"/>
    <s v="NO"/>
    <s v="N/A"/>
    <s v="Jesus Antonio Palacios Anaya"/>
    <s v="Profesional"/>
    <s v="3838828"/>
    <s v="jesus.palacios@antioquia.gov.co"/>
    <s v="Antioquia Rural Productiva"/>
    <m/>
    <s v="Apoyo a la modernización de la ganadería en el Departamento Antioquia"/>
    <n v="140050001"/>
    <s v="Áreas agrícolas, forestales, silvopastoriles, pastos y forrajes intervenidas "/>
    <m/>
    <s v="SIN ESTUDIO"/>
    <n v="20327"/>
    <d v="2017-12-04T00:00:00"/>
    <s v="NA"/>
    <n v="4600006528"/>
    <x v="1"/>
    <s v="San Francisco"/>
    <s v="En ejecución"/>
    <m/>
    <s v="Jesus Antonio Palacios Anaya"/>
    <s v="Tipo C:  Supervisión"/>
    <s v="Tecnica, Administrativa, Financiera."/>
  </r>
  <r>
    <x v="15"/>
    <n v="80111604"/>
    <s v="Adición al convenio  4600006544  cuyo objeto es Apoyar la Asistencia Tecnica Directa Rural, a traves de la cofinanciación para la contratación del personal idoneo para la prestación de este servicio según ordenanza 53 del 22 de diciembre de 2016, en el municipio de  Sonsón"/>
    <d v="2018-01-05T00:00:00"/>
    <s v="4 meses"/>
    <s v="Régimen Especial - Artículo 96 Ley 489 de 1998"/>
    <s v="Recursos propios"/>
    <n v="20824998.724999998"/>
    <n v="20824998.724999998"/>
    <s v="NO"/>
    <s v="N/A"/>
    <s v="Jesus Antonio Palacios Anaya"/>
    <s v="Profesional"/>
    <s v="3838828"/>
    <s v="jesus.palacios@antioquia.gov.co"/>
    <s v="Antioquia Rural Productiva"/>
    <m/>
    <s v="Apoyo a la modernización de la ganadería en el Departamento Antioquia"/>
    <n v="140050001"/>
    <s v="Áreas agrícolas, forestales, silvopastoriles, pastos y forrajes intervenidas "/>
    <m/>
    <s v="SIN ESTUDIO"/>
    <n v="20333"/>
    <d v="2017-12-04T00:00:00"/>
    <s v="NA"/>
    <n v="4600006544"/>
    <x v="1"/>
    <s v="Sonsón"/>
    <s v="En ejecución"/>
    <m/>
    <s v="Jesus Antonio Palacios Anaya"/>
    <s v="Tipo C:  Supervisión"/>
    <s v="Tecnica, Administrativa, Financiera."/>
  </r>
  <r>
    <x v="15"/>
    <n v="80111604"/>
    <s v="Adición  al convenio  4600006517  cuyo objeto es Apoyar la Asistencia Tecnica Directa Rural, a traves de la cofinanciación para la contratación del personal idoneo para la prestación de este servicio según ordenanza 53 del 22 de diciembre de 2016, en el municipio de  Alejandria"/>
    <d v="2018-01-05T00:00:00"/>
    <s v="4 meses"/>
    <s v="Régimen Especial - Artículo 96 Ley 489 de 1998"/>
    <s v="Recursos propios"/>
    <n v="20808000"/>
    <n v="20808000"/>
    <s v="NO"/>
    <s v="N/A"/>
    <s v="Jesus Antonio Palacios Anaya"/>
    <s v="Profesional"/>
    <s v="3838828"/>
    <s v="jesus.palacios@antioquia.gov.co"/>
    <s v="Antioquia Rural Productiva"/>
    <m/>
    <s v="Apoyo a la modernización de la ganadería en el Departamento Antioquia"/>
    <n v="140050001"/>
    <s v="Áreas agrícolas, forestales, silvopastoriles, pastos y forrajes intervenidas "/>
    <m/>
    <s v="SIN ESTUDIO"/>
    <n v="20334"/>
    <d v="2017-12-04T00:00:00"/>
    <s v="NA"/>
    <n v="4600006517"/>
    <x v="1"/>
    <s v="Alejandría"/>
    <s v="En ejecución"/>
    <m/>
    <s v="Jesus Antonio Palacios Anaya"/>
    <s v="Tipo C:  Supervisión"/>
    <s v="Tecnica, Administrativa, Financiera."/>
  </r>
  <r>
    <x v="15"/>
    <n v="80111604"/>
    <s v="Adición al convenio  4600006517  cuyo objeto es Apoyar la Asistencia Tecnica Directa Rural, a traves de la cofinanciación para la contratación del personal idoneo para la prestación de este servicio según ordenanza 53 del 22 de diciembre de 2016, en el municipio de  Alejandria"/>
    <d v="2018-01-05T00:00:00"/>
    <s v="4 meses"/>
    <s v="Régimen Especial - Artículo 96 Ley 489 de 1998"/>
    <s v="Recursos propios"/>
    <n v="20824997.024999999"/>
    <n v="20824997.024999999"/>
    <s v="NO"/>
    <s v="N/A"/>
    <s v="Juan Felipe Bedoya Klais"/>
    <s v="Profesional"/>
    <s v="3838828"/>
    <s v="juan.bedoya@antioquia.gov.co"/>
    <s v="Antioquia Rural Productiva"/>
    <m/>
    <s v="Apoyo a la modernización de la ganadería en el Departamento Antioquia"/>
    <n v="140050001"/>
    <s v="Áreas agrícolas, forestales, silvopastoriles, pastos y forrajes intervenidas "/>
    <m/>
    <s v="SIN ESTUDIO"/>
    <n v="20339"/>
    <d v="2017-12-04T00:00:00"/>
    <s v="NA"/>
    <n v="4600006555"/>
    <x v="1"/>
    <s v="Guatape "/>
    <s v="En ejecución"/>
    <m/>
    <s v="Juan Felipe Bedoya Klais"/>
    <s v="Tipo C:  Supervisión"/>
    <s v="Tecnica, Administrativa, Financiera."/>
  </r>
  <r>
    <x v="15"/>
    <n v="80111604"/>
    <s v="Adición  al convenio  4600006519  cuyo objeto es Apoyar la Asistencia Tecnica Directa Rural, a traves de la cofinanciación para la contratación del personal idoneo para la prestación de este servicio según ordenanza 53 del 22 de diciembre de 2016, en el municipio de  La Unión"/>
    <d v="2018-01-05T00:00:00"/>
    <s v="4 meses"/>
    <s v="Régimen Especial - Artículo 96 Ley 489 de 1998"/>
    <s v="Recursos propios"/>
    <n v="20823300"/>
    <n v="20823300"/>
    <s v="NO"/>
    <s v="N/A"/>
    <s v="Jesus Anibal Zapata"/>
    <s v="Profesional"/>
    <s v="3838828"/>
    <s v="jesus.zapata@antioquia.gov.co"/>
    <s v="Antioquia Rural Productiva"/>
    <m/>
    <s v="Apoyo a la modernización de la ganadería en el Departamento Antioquia"/>
    <n v="140050001"/>
    <s v="Áreas agrícolas, forestales, silvopastoriles, pastos y forrajes intervenidas "/>
    <m/>
    <s v="SIN ESTUDIO"/>
    <m/>
    <d v="2017-12-04T00:00:00"/>
    <s v="NA"/>
    <n v="4600006519"/>
    <x v="5"/>
    <s v="La Unión "/>
    <s v="En ejecución"/>
    <m/>
    <s v="Jesus Anibal Zapata"/>
    <s v="Tipo C:  Supervisión"/>
    <s v="Tecnica, Administrativa, Financiera."/>
  </r>
  <r>
    <x v="15"/>
    <n v="80111604"/>
    <s v="Adición al convenio  4600006551  cuyo objeto es Apoyar la Asistencia Tecnica Directa Rural, a traves de la cofinanciación para la contratación del personal idoneo para la prestación de este servicio según ordenanza 53 del 22 de diciembre de 2016, en el municipio de  San Rafael"/>
    <d v="2018-01-05T00:00:00"/>
    <s v="4 meses"/>
    <s v="Régimen Especial - Artículo 96 Ley 489 de 1998"/>
    <s v="Recursos propios"/>
    <n v="20824978.75"/>
    <n v="20824978.75"/>
    <s v="NO"/>
    <s v="N/A"/>
    <s v="Juan Felipe Bedoya"/>
    <s v="Profesional"/>
    <s v="3838828"/>
    <s v="juan.bedoya@antioquia.gov.co"/>
    <s v="Antioquia Rural Productiva"/>
    <m/>
    <s v="Apoyo a la modernización de la ganadería en el Departamento Antioquia"/>
    <n v="140050001"/>
    <s v="Áreas agrícolas, forestales, silvopastoriles, pastos y forrajes intervenidas "/>
    <m/>
    <s v="SIN ESTUDIO"/>
    <n v="20346"/>
    <d v="2017-12-04T00:00:00"/>
    <s v="NA"/>
    <n v="4600006551"/>
    <x v="1"/>
    <s v="San Rafael "/>
    <s v="En ejecución"/>
    <m/>
    <s v="Juan Felipe Bedoya"/>
    <s v="Tipo C:  Supervisión"/>
    <s v="Tecnica, Administrativa, Financiera."/>
  </r>
  <r>
    <x v="15"/>
    <n v="80111604"/>
    <s v="ADICIÓN  AL CONVENIO  4600006498  CUYO OBJETO ES APOYAR LA ASISTENCIA TÉCNICA DIRECTA RURAL, A TRAVÉS DE LA COFINANCIACIÓN PARA LA CONTRATACIÓN DEL PERSONAL IDÓNEO PARA LA PRESTACIÓN DE ESTE SERVICIO SEGÚN ORDENANZA 53 DEL 22 DE DICIEMBRE DE 2016. CODIGO DE NECESIDAD 19733. TERMINACION DE CONTRATO 24-04-2018."/>
    <d v="2018-01-05T00:00:00"/>
    <s v="4 meses"/>
    <s v="Régimen Especial - Artículo 96 Ley 489 de 1998"/>
    <s v="Recursos propios"/>
    <n v="20825000"/>
    <n v="20825000"/>
    <s v="NO"/>
    <s v="N/A"/>
    <s v="Guillermo Toro"/>
    <s v="Profesional"/>
    <s v="3838828"/>
    <s v="gullermo.toro@antioquia.gov.co"/>
    <s v="Antioquia Rural Productiva"/>
    <m/>
    <s v="Apoyo a la modernización de la ganadería en el Departamento Antioquia"/>
    <n v="140050001"/>
    <s v="Áreas agrícolas, forestales, silvopastoriles, pastos y forrajes intervenidas "/>
    <m/>
    <s v="SIN ESTUDIO"/>
    <n v="20366"/>
    <d v="2017-12-04T00:00:00"/>
    <s v="NA"/>
    <n v="4600006498"/>
    <x v="1"/>
    <s v="Nechí"/>
    <s v="En ejecución"/>
    <m/>
    <s v="Guillermo Toro"/>
    <s v="Tipo C:  Supervisión"/>
    <s v="Tecnica, Administrativa, Financiera."/>
  </r>
  <r>
    <x v="15"/>
    <n v="80111604"/>
    <s v="ADICIÓN AL CONVENIO 4600006572 CUYO OBJETO ES &quot;APOYAR LA ASISTENCIA TÉCNICA DIRECTA RURAL, A TRAVÉS DE LA COFINANCIACIÓN PARA LA CONTRATACIÓN DEL PERSONAL IDONEO PARA LA PRESTACIÓN DE ESTE SERVICIO SEGÚN ORDENANZA 53 DEL 22 DE DICIEMBRE DE 2016, MUNICIPIO DE BURITICÁ. CODIGO DE NECESIDAD 19844. VIGENCIA FUTURA 6000002382.- TERMINA  EL 14/04/2018.-"/>
    <d v="2018-01-05T00:00:00"/>
    <s v="4 meses"/>
    <s v="Régimen Especial - Artículo 96 Ley 489 de 1998"/>
    <s v="Recursos propios"/>
    <n v="20824997.024999999"/>
    <n v="20824997.024999999"/>
    <s v="NO"/>
    <s v="N/A"/>
    <s v="Libardo Castrillón"/>
    <s v="Profesional"/>
    <s v="3838828"/>
    <s v="libardo.castrillon@antioquia.gov.co"/>
    <s v="Antioquia Rural Productiva"/>
    <m/>
    <s v="Apoyo a la modernización de la ganadería en el Departamento Antioquia"/>
    <n v="140050001"/>
    <s v="Áreas agrícolas, forestales, silvopastoriles, pastos y forrajes intervenidas "/>
    <m/>
    <s v="SIN ESTUDIO"/>
    <n v="20449"/>
    <d v="2017-12-04T00:00:00"/>
    <s v="NA"/>
    <n v="4600006572"/>
    <x v="1"/>
    <s v="Buriticá"/>
    <s v="En ejecución"/>
    <m/>
    <s v="Libardo Castrillón"/>
    <s v="Tipo C:  Supervisión"/>
    <s v="Tecnica, Administrativa, Financiera."/>
  </r>
  <r>
    <x v="15"/>
    <n v="80111604"/>
    <s v="ADICIÓN  AL CONVENIO 4600006558 CUYO OBJETO ES &quot;APOYAR LA ASISTENCIA TÉCNICA DIRECTA RURAL, A TRAVÉS DE LA COFINANCIACIÓN PARA LA CONTRATACIÓN DEL PERSONAL IDONEO PARA LA PRESTACIÓN DE ESTE SERVICIO SEGÚN ORDENANZA 53 DEL 22 DE DICIEMBRE DE 2016, MUNICIPIO DE CAÑASGORDAS. CODIGO DE NECESIDAD 19771. VIGENCIA FUTURA 6000002382.- "/>
    <d v="2018-01-05T00:00:00"/>
    <s v="4 meses"/>
    <s v="Régimen Especial - Artículo 96 Ley 489 de 1998"/>
    <s v="Recursos propios"/>
    <n v="20820643.75"/>
    <n v="20820643.75"/>
    <s v="NO"/>
    <s v="N/A"/>
    <s v="Carlos Córdoba"/>
    <s v="Profesional"/>
    <s v="3838828"/>
    <s v="carlos.cordoba@antioquia.gov.co"/>
    <s v="Antioquia Rural Productiva"/>
    <m/>
    <s v="Apoyo a la modernización de la ganadería en el Departamento Antioquia"/>
    <n v="140050001"/>
    <s v="Áreas agrícolas, forestales, silvopastoriles, pastos y forrajes intervenidas "/>
    <m/>
    <s v="SIN ESTUDIO"/>
    <n v="20468"/>
    <d v="2017-12-04T00:00:00"/>
    <s v="NA"/>
    <n v="4600006558"/>
    <x v="1"/>
    <s v="Cañasgordas "/>
    <s v="En ejecución"/>
    <m/>
    <s v="Carlos Córdoba"/>
    <s v="Tipo C:  Supervisión"/>
    <s v="Tecnica, Administrativa, Financiera."/>
  </r>
  <r>
    <x v="15"/>
    <n v="80111604"/>
    <s v="ADICIÓN  AL CONVENIO  4600006562  CUYO OBJETO ES APOYAR LA ASISTENCIA TÉCNICA DIRECTA RURAL, A TRAVÉS DE LA COFINANCIACIÓN PARA LA CONTRATACIÓN DEL PERSONAL IDÓNEO PARA LA PRESTACIÓN DE ESTE SERVICIO SEGÚN ORDENANZA 53 DEL 22 DE DICIEMBRE DE 2016. MUNICIPIO DE DABEIBA. CODIGO DE NECESIDAD 19775. TERMINACION DE CONTRATO 15-04-2018."/>
    <d v="2018-01-05T00:00:00"/>
    <s v="4 meses"/>
    <s v="Régimen Especial - Artículo 96 Ley 489 de 1998"/>
    <s v="Recursos propios"/>
    <n v="20825000"/>
    <n v="20825000"/>
    <s v="NO"/>
    <s v="N/A"/>
    <s v="Libardo Castrillón"/>
    <s v="Profesional"/>
    <s v="3838828"/>
    <s v="libardo.castrillon@antioquia.gov.co"/>
    <s v="Antioquia Rural Productiva"/>
    <m/>
    <s v="Apoyo a la modernización de la ganadería en el Departamento Antioquia"/>
    <n v="140050001"/>
    <s v="Áreas agrícolas, forestales, silvopastoriles, pastos y forrajes intervenidas "/>
    <m/>
    <s v="SIN ESTUDIO"/>
    <n v="20450"/>
    <d v="2017-12-04T00:00:00"/>
    <s v="NA"/>
    <n v="4600006562"/>
    <x v="1"/>
    <s v="Dabeiba "/>
    <s v="En ejecución"/>
    <m/>
    <s v="Libardo Castrillón"/>
    <s v="Tipo C:  Supervisión"/>
    <s v="Tecnica, Administrativa, Financiera."/>
  </r>
  <r>
    <x v="15"/>
    <n v="80111604"/>
    <s v="ADICIÓN AL CONVENIO  4600006566  CUYO OBJETO ES APOYAR LA ASISTENCIA TÉCNICA DIRECTA RURAL, A TRAVÉS DE LA COFINANCIACIÓN PARA LA CONTRATACIÓN DEL PERSONAL IDÓNEO PARA LA PRESTACIÓN DE ESTE SERVICIO SEGÚN ORDENANZA 53 DEL 22 DE DICIEMBRE DE 2016. CODIGO DE NECESIDAD 19778. TERMINACION DE CONTRATO 12-04-2018.EBEJICO"/>
    <d v="2018-01-05T00:00:00"/>
    <s v="4 meses"/>
    <s v="Régimen Especial - Artículo 96 Ley 489 de 1998"/>
    <s v="Recursos propios"/>
    <n v="20825000"/>
    <n v="20825000"/>
    <s v="NO"/>
    <s v="N/A"/>
    <s v="Carlos Córdoba"/>
    <s v="Profesional"/>
    <s v="3838828"/>
    <s v="carlos.cordoba@antioquia.gov.co"/>
    <s v="Antioquia Rural Productiva"/>
    <m/>
    <s v="Apoyo a la modernización de la ganadería en el Departamento Antioquia"/>
    <n v="140050001"/>
    <s v="Áreas agrícolas, forestales, silvopastoriles, pastos y forrajes intervenidas "/>
    <m/>
    <s v="SIN ESTUDIO"/>
    <n v="20469"/>
    <d v="2017-12-04T00:00:00"/>
    <s v="NA"/>
    <n v="4600006566"/>
    <x v="1"/>
    <s v="Ebejico "/>
    <s v="En ejecución"/>
    <m/>
    <s v="Carlos Córdoba"/>
    <s v="Tipo C:  Supervisión"/>
    <s v="Tecnica, Administrativa, Financiera."/>
  </r>
  <r>
    <x v="15"/>
    <n v="80111604"/>
    <s v="ADICIÓN  AL CONVENIO 4600006559 CUYO OBJETO ES &quot;APOYAR LA ASISTENCIA TÉCNICA DIRECTA RURAL, A TRAVÉS DE LA COFINANCIACIÓN PARA LA CONTRATACIÓN DEL PERSONAL IDONEO PARA LA PRESTACIÓN DE ESTE SERVICIO SEGÚN ORDENANZA 53 DEL 22 DE DICIEMBRE DE 2016, MUNICIPIO DE FRONTINO. CODIGO DE NECESIDAD 19772. VIGENCIA FUTURA 6000002382.- TERMINA  EL "/>
    <d v="2018-01-05T00:00:00"/>
    <s v="4 meses"/>
    <s v="Régimen Especial - Artículo 96 Ley 489 de 1998"/>
    <s v="Recursos propios"/>
    <n v="20824997.024999999"/>
    <n v="20824997.024999999"/>
    <s v="NO"/>
    <s v="N/A"/>
    <s v="Libardo Castrillón"/>
    <s v="Profesional"/>
    <s v="3838828"/>
    <s v="libardo.castrillon@antioquia.gov.co"/>
    <s v="Antioquia Rural Productiva"/>
    <m/>
    <s v="Apoyo a la modernización de la ganadería en el Departamento Antioquia"/>
    <n v="140050001"/>
    <s v="Áreas agrícolas, forestales, silvopastoriles, pastos y forrajes intervenidas "/>
    <m/>
    <s v="SIN ESTUDIO"/>
    <n v="20453"/>
    <d v="2017-12-04T00:00:00"/>
    <s v="NA"/>
    <n v="4600006559"/>
    <x v="1"/>
    <s v="Frontino"/>
    <s v="En ejecución"/>
    <m/>
    <s v="Libardo Castrillón"/>
    <s v="Tipo C:  Supervisión"/>
    <s v="Tecnica, Administrativa, Financiera."/>
  </r>
  <r>
    <x v="15"/>
    <n v="80111604"/>
    <s v="ADICIÓN    4600006556 CUYO OBJETO ES APOYAR LA ASISTENCIA TÉCNICA DIRECTA RURAL, A TRAVÉS DE LA COFINANCIACIÓN PARA LA CONTRATACIÓN DEL PERSONAL IDÓNEO PARA LA PRESTACIÓN DE ESTE SERVICIO SEGÚN ORDENANZA 53 DEL 22 DE DICIEMBRE DE 2016. CODIGO DE NECESIDAD 19769. TERMINACION DE CONTRATO 14-06-2018.LIBORINA"/>
    <d v="2018-01-05T00:00:00"/>
    <s v="4 meses"/>
    <s v="Régimen Especial - Artículo 96 Ley 489 de 1998"/>
    <s v="Recursos propios"/>
    <n v="20825000"/>
    <n v="20825000"/>
    <s v="NO"/>
    <s v="N/A"/>
    <s v="Libardo Castrillón"/>
    <s v="Profesional"/>
    <s v="3838828"/>
    <s v="libardo.castrillon@antioquia.gov.co"/>
    <s v="Antioquia Rural Productiva"/>
    <m/>
    <s v="Apoyo a la modernización de la ganadería en el Departamento Antioquia"/>
    <n v="140050001"/>
    <s v="Áreas agrícolas, forestales, silvopastoriles, pastos y forrajes intervenidas "/>
    <m/>
    <s v="SIN ESTUDIO"/>
    <n v="20459"/>
    <d v="2017-12-04T00:00:00"/>
    <s v="NA"/>
    <n v="4600006556"/>
    <x v="1"/>
    <s v="Liborina"/>
    <s v="En ejecución"/>
    <m/>
    <s v="Libardo Castrillón"/>
    <s v="Tipo C:  Supervisión"/>
    <s v="Tecnica, Administrativa, Financiera."/>
  </r>
  <r>
    <x v="15"/>
    <n v="80111604"/>
    <s v="ADICIÓN    4600006556 CUYO OBJETO ES APOYAR LA ASISTENCIA TÉCNICA DIRECTA RURAL, A TRAVÉS DE LA COFINANCIACIÓN PARA LA CONTRATACIÓN DEL PERSONAL IDÓNEO PARA LA PRESTACIÓN DE ESTE SERVICIO SEGÚN ORDENANZA 53 DEL 22 DE DICIEMBRE DE 2016. CODIGO DE NECESIDAD 19769. TERMINACION DE CONTRATO 14-06-2018.LIBORINA"/>
    <d v="2018-01-05T00:00:00"/>
    <s v="4 meses"/>
    <s v="Régimen Especial - Artículo 96 Ley 489 de 1998"/>
    <s v="Recursos propios"/>
    <n v="20619999.574999999"/>
    <n v="20619999.574999999"/>
    <s v="NO"/>
    <s v="N/A"/>
    <s v="Juan Carlos Montoya"/>
    <s v="Profesional"/>
    <s v="3838828"/>
    <s v="juan.montoya@antioquia.gov.co"/>
    <s v="Antioquia Rural Productiva"/>
    <m/>
    <s v="Apoyo a la modernización de la ganadería en el Departamento Antioquia"/>
    <n v="140050001"/>
    <s v="Áreas agrícolas, forestales, silvopastoriles, pastos y forrajes intervenidas "/>
    <m/>
    <s v="SIN ESTUDIO"/>
    <n v="20498"/>
    <d v="2017-12-04T00:00:00"/>
    <s v="NA"/>
    <n v="4600006581"/>
    <x v="1"/>
    <s v="Ciudad Bolívar"/>
    <s v="En ejecución"/>
    <m/>
    <s v="Juan Carlos Montoya"/>
    <s v="Tipo C:  Supervisión"/>
    <s v="Tecnica, Administrativa, Financiera."/>
  </r>
  <r>
    <x v="15"/>
    <n v="80111604"/>
    <s v="ADICIÓN  AL CONVENIO 4600006609 CUYO OBJETO ES &quot;APOYAR LA ASISTENCIA TÉCNICA DIRECTA RURAL, A TRAVÉS DE LA COFINANCIACIÓN PARA LA CONTRATACIÓN DEL PERSONAL IDONEO PARA LA PRESTACIÓN DE ESTE SERVICIO SEGÚN ORDENANZA 53 DEL 22 DE DICIEMBRE DE 2016, MUNICIPIO DE CARAMANTA. CODIGO DE NECESIDAD 19811. VIGENCIA FUTURA 6000002382.- TERMINA  EL 10/04/2018.-"/>
    <d v="2018-01-05T00:00:00"/>
    <s v="4 meses"/>
    <s v="Régimen Especial - Artículo 96 Ley 489 de 1998"/>
    <s v="Recursos propios"/>
    <n v="20825000"/>
    <n v="20825000"/>
    <s v="NO"/>
    <s v="N/A"/>
    <s v="Wilson Villa Valderrama"/>
    <s v="Profesional"/>
    <s v="3838828"/>
    <s v="wilson.villa@antioquia.gov.co"/>
    <s v="Antioquia Rural Productiva"/>
    <m/>
    <s v="Apoyo a la modernización de la ganadería en el Departamento Antioquia"/>
    <n v="140050001"/>
    <s v="Áreas agrícolas, forestales, silvopastoriles, pastos y forrajes intervenidas "/>
    <m/>
    <s v="SIN ESTUDIO"/>
    <n v="20505"/>
    <d v="2017-12-04T00:00:00"/>
    <s v="NA"/>
    <n v="4600006609"/>
    <x v="1"/>
    <s v="Caramanta"/>
    <s v="En ejecución"/>
    <m/>
    <s v="Wilson Villa Valderrama"/>
    <s v="Tipo C:  Supervisión"/>
    <s v="Tecnica, Administrativa, Financiera."/>
  </r>
  <r>
    <x v="15"/>
    <n v="80111604"/>
    <s v="ADICIÓN AL CONVENIO 4600006610 CUYO OBJETO ES &quot;APOYAR LA ASISTENCIA TÉCNICA DIRECTA RURAL, A TRAVÉS DE LA COFINANCIACIÓN PARA LA CONTRATACIÓN DEL PERSONAL IDONEO PARA LA PRESTACIÓN DE ESTE SERVICIO SEGÚN ORDENANZA 53 DEL 22 DE DICIEMBRE DE 2016, MUNICIPIO DE JERICO. CODIGO DE NECESIDAD 19812. VIGENCIA FUTURA 6000002382.- TERMINA  EL 30/03/2018.-"/>
    <d v="2018-01-05T00:00:00"/>
    <s v="4 meses"/>
    <s v="Régimen Especial - Artículo 96 Ley 489 de 1998"/>
    <s v="Recursos propios"/>
    <n v="20825000"/>
    <n v="20825000"/>
    <s v="NO"/>
    <s v="N/A"/>
    <s v="Wilson Villa Valderrama"/>
    <s v="Profesional"/>
    <s v="3838828"/>
    <s v="wilson.villa@antioquia.gov.co"/>
    <s v="Antioquia Rural Productiva"/>
    <m/>
    <s v="Apoyo a la modernización de la ganadería en el Departamento Antioquia"/>
    <n v="140050001"/>
    <s v="Áreas agrícolas, forestales, silvopastoriles, pastos y forrajes intervenidas "/>
    <m/>
    <s v="SIN ESTUDIO"/>
    <n v="20507"/>
    <d v="2017-12-04T00:00:00"/>
    <s v="NA"/>
    <n v="4600006610"/>
    <x v="1"/>
    <s v="Jericó"/>
    <s v="En ejecución"/>
    <m/>
    <s v="Wilson Villa Valderrama"/>
    <s v="Tipo C:  Supervisión"/>
    <s v="Tecnica, Administrativa, Financiera."/>
  </r>
  <r>
    <x v="15"/>
    <n v="80111604"/>
    <s v="ADICIÓN AL CONVENIO 4600006613 CUYO OBJETO ES &quot;APOYAR LA ASISTENCIA TÉCNICA DIRECTA RURAL, A TRAVÉS DE LA COFINANCIACIÓN PARA LA CONTRATACIÓN DEL PERSONAL IDONEO PARA LA PRESTACIÓN DE ESTE SERVICIO SEGÚN ORDENANZA 53 DEL 22 DE DICIEMBRE DE 2016, MUNICIPIO DE VALPARAISO. CODIGO DE NECESIDAD 19813. VIGENCIA FUTURA 6000002382.- TERMINA  EL 15/04/2018.-"/>
    <d v="2018-01-05T00:00:00"/>
    <s v="4 meses"/>
    <s v="Régimen Especial - Artículo 96 Ley 489 de 1998"/>
    <s v="Recursos propios"/>
    <n v="20824999.574999999"/>
    <n v="20824999.574999999"/>
    <s v="NO"/>
    <s v="N/A"/>
    <s v="Wilson Villa Valderrama"/>
    <s v="Profesional"/>
    <s v="3838828"/>
    <s v="wilson.villa@antioquia.gov.co"/>
    <s v="Antioquia Rural Productiva"/>
    <m/>
    <s v="Apoyo a la modernización de la ganadería en el Departamento Antioquia"/>
    <n v="140050001"/>
    <s v="Áreas agrícolas, forestales, silvopastoriles, pastos y forrajes intervenidas "/>
    <m/>
    <s v="SIN ESTUDIO"/>
    <n v="20510"/>
    <d v="2017-12-04T00:00:00"/>
    <s v="NA"/>
    <n v="4600006612"/>
    <x v="1"/>
    <s v="Valparaíso"/>
    <s v="En ejecución"/>
    <m/>
    <s v="Wilson Villa Valderrama"/>
    <s v="Tipo C:  Supervisión"/>
    <s v="Tecnica, Administrativa, Financiera."/>
  </r>
  <r>
    <x v="15"/>
    <n v="80111604"/>
    <s v="ADICIÓN AL CONVENIO 4600006607 CUYO OBJETO ES &quot;APOYAR LA ASISTENCIA TÉCNICA DIRECTA RURAL, A TRAVÉS DE LA COFINANCIACIÓN PARA LA CONTRATACIÓN DEL PERSONAL IDONEO PARA LA PRESTACIÓN DE ESTE SERVICIO SEGÚN ORDENANZA 53 DEL 22 DE DICIEMBRE DE 2016, MUNICIPIO DE TAMESIS. CODIGO DE NECESIDAD 19809. VIGENCIA FUTURA 6000002382.- TERMINA  EL 30/03/2018.-"/>
    <d v="2018-01-05T00:00:00"/>
    <s v="4 meses"/>
    <s v="Régimen Especial - Artículo 96 Ley 489 de 1998"/>
    <s v="Recursos propios"/>
    <n v="20824999.574999999"/>
    <n v="20824999.574999999"/>
    <s v="NO"/>
    <s v="N/A"/>
    <s v="Wilson Villa Valderrama"/>
    <s v="Profesional"/>
    <s v="3838828"/>
    <s v="wilson.villa@antioquia.gov.co"/>
    <s v="Antioquia Rural Productiva"/>
    <m/>
    <s v="Apoyo a la modernización de la ganadería en el Departamento Antioquia"/>
    <n v="140050001"/>
    <s v="Áreas agrícolas, forestales, silvopastoriles, pastos y forrajes intervenidas "/>
    <m/>
    <s v="SIN ESTUDIO"/>
    <n v="20520"/>
    <d v="2017-12-04T00:00:00"/>
    <s v="NA"/>
    <n v="4600006607"/>
    <x v="1"/>
    <s v="Támesis"/>
    <s v="En ejecución"/>
    <m/>
    <s v="Wilson Villa Valderrama"/>
    <s v="Tipo C:  Supervisión"/>
    <s v="Tecnica, Administrativa, Financiera."/>
  </r>
  <r>
    <x v="15"/>
    <n v="70141700"/>
    <s v="  Desarrollo Industrial Agropecuario, a través de la creación y puesta en marcha de la empresa Agroindustrial en el Departamento de Antioquia"/>
    <d v="2018-03-01T00:00:00"/>
    <s v="10 meses"/>
    <s v="Contratación Directa - Contratos Interadministrativos"/>
    <s v="Recursos propios"/>
    <n v="47794570044"/>
    <e v="#VALUE!"/>
    <s v="NO"/>
    <s v="N/A"/>
    <s v="Javier Gomez Gomez"/>
    <s v="Profesional"/>
    <s v="3838801"/>
    <s v="javier.gomez@antioquia.gov.co"/>
    <m/>
    <m/>
    <m/>
    <m/>
    <m/>
    <m/>
    <s v="SIN ESTUDIO"/>
    <m/>
    <m/>
    <m/>
    <m/>
    <x v="0"/>
    <m/>
    <m/>
    <m/>
    <e v="#VALUE!"/>
    <s v="Tipo C:  Supervisión"/>
    <s v="Tecnica, Administrativa, Financiera."/>
  </r>
  <r>
    <x v="15"/>
    <n v="70141804"/>
    <s v="ADICIÓN AL CONTRATO 4600007016 OBJETO:SISTEMAS SILVOPASTORILES Y PRODUCCIÓN INTENSIVA DE FORRAJES, EN NÚCLEOS VEREDALES PARA LA SOSTENIBILIDAD GANADERA EN EL DEPARTAMENTO DE ANTIOQUIA"/>
    <d v="2018-02-01T00:00:00"/>
    <s v="10 MESES"/>
    <s v="Contratación Directa - Contratos Interadministrativos"/>
    <s v="Recursos propios"/>
    <n v="1000000000"/>
    <e v="#VALUE!"/>
    <s v="NO"/>
    <s v="N/A"/>
    <s v="Gloria Bedoya"/>
    <s v="Profesional"/>
    <s v="3838819"/>
    <s v="gloria.bedoya@antioquia.gov.co"/>
    <s v="Antioquia Rural Productiva"/>
    <m/>
    <s v="Apoyo a la modernización de la ganadería en el Departamento Antioquia"/>
    <m/>
    <s v="Áreas agrícolas, forestales, silvopastoriles, pastos y forrajes intervenidas "/>
    <m/>
    <s v="SIN ESTUDIO"/>
    <n v="20790"/>
    <d v="2018-12-01T00:00:00"/>
    <s v="NA"/>
    <n v="4600007016"/>
    <x v="1"/>
    <s v="UNIVERSIDAD NACIONAL"/>
    <s v="Sin iniciar etapa precontractual"/>
    <m/>
    <e v="#VALUE!"/>
    <s v="Tipo C:  Supervisión"/>
    <s v="Tecnica, Administrativa, Financiera."/>
  </r>
  <r>
    <x v="16"/>
    <n v="81112217"/>
    <s v="Servicio de suscripción y soporte licencias ACL Analytics Exchange, ACL Analytics Desktop y Conector ACL Direct Link para SAP."/>
    <s v="Inversion"/>
    <d v="2018-07-16T00:00:00"/>
    <s v="12 meses "/>
    <s v="Contratación Directa - No pluralidad de oferentes"/>
    <s v="Recursos propios"/>
    <n v="150000000"/>
    <n v="150000000"/>
    <s v="NO"/>
    <s v="N/A"/>
    <s v="Juan Carlos Cortes Gomez"/>
    <s v="Profesional Universitario"/>
    <n v="3838625"/>
    <s v="juan.cortes@antioquia.gov.co"/>
    <s v="Transparencia y lucha frontal contra la corrupción "/>
    <s v="Implementación de mejoras a partir de las auditorias con uso de ACL."/>
    <s v="Implementación de mejoras a partir de las auditorias con el uso de ACL."/>
    <s v="22-0071"/>
    <s v="Implementación de mejoras a partir de las auditorias con el uso de ACL"/>
    <s v="1. Licenciamiento y auditoría con ACL. 2. Licenciamiento."/>
    <m/>
    <m/>
    <m/>
    <m/>
    <x v="0"/>
    <m/>
    <m/>
    <m/>
    <s v="Juan Carlos Cortes Gomez"/>
    <s v="Tipo C:  Supervisión"/>
    <s v="Técnica, Administrativa, Financiera, Jurídica y contable."/>
  </r>
  <r>
    <x v="16"/>
    <n v="60103600"/>
    <s v="Campaña Fomento de la Cultura de Control."/>
    <s v="Inversion"/>
    <d v="2018-07-01T00:00:00"/>
    <s v="5 meses"/>
    <s v="Minima Cuantía"/>
    <s v="Recursos propios"/>
    <n v="53262564"/>
    <n v="53262564"/>
    <s v="NO"/>
    <s v="N/A"/>
    <s v="Wilson Duque Ríos"/>
    <s v="Profesional Universitario"/>
    <n v="3839545"/>
    <s v="wilson.duque@antioquia.gov.co"/>
    <s v="Transparencia y lucha frontal contra la corrupción "/>
    <s v="Avance en la implementación del plan de fomento de la cultura de control."/>
    <s v="Desarrollo y avance en la implementación de la cultura de control en la Gobernación de Antioquia."/>
    <s v="22-0076"/>
    <s v="1.Avance en el diagnostico del estado de la cultura del control_x000a_2.Avance en la implementacion del plan de fomento de la cultura de control"/>
    <s v="1.Campaña. 2.Encuentro internacional 3.Evaluar cultura del control 4.Practicantes de excelencia"/>
    <m/>
    <m/>
    <m/>
    <m/>
    <x v="0"/>
    <s v=""/>
    <m/>
    <m/>
    <s v="Wilson Duque Ríos "/>
    <s v="Tipo C:  Supervisión"/>
    <s v="Técnica, Administrativa, Financiera, Jurídica y contable."/>
  </r>
  <r>
    <x v="16"/>
    <n v="80111620"/>
    <s v="Acompañamiento Proceso de Certificación"/>
    <s v="Inversion"/>
    <d v="2018-07-01T00:00:00"/>
    <s v="3 meses "/>
    <s v="Contratación Directa - No pluralidad de oferentes"/>
    <s v="Recursos propios"/>
    <n v="18024762"/>
    <n v="18024762"/>
    <s v="NO"/>
    <s v="N/A"/>
    <s v="Jorge Enrique Cañas"/>
    <s v="Profesional Especializado"/>
    <n v="3838659"/>
    <s v="jorge.canas@antioquia.gov.co"/>
    <s v="Transparencia y lucha frontal contra la corrupción "/>
    <s v="Avance en la certificación del proceso de auditoría bajo estandares Internacionales."/>
    <s v="Implementación del proceso de certificación CIA bajo estandares internacionales en la Gobernación de Antioquia."/>
    <s v="22-0172"/>
    <s v="Avance en la certificación del proceso de auditoria bajo estandares internacionales"/>
    <s v="Cierre de brechas y certificación"/>
    <m/>
    <m/>
    <m/>
    <m/>
    <x v="0"/>
    <s v=""/>
    <m/>
    <m/>
    <s v="Jorge Enrique Cañas"/>
    <s v="Tipo C:  Supervisión"/>
    <s v="Técnica, Administrativa, Financiera, Jurídica y contable."/>
  </r>
  <r>
    <x v="16"/>
    <n v="84111502"/>
    <s v="Analisis Estados Financieros Decreto 648"/>
    <s v="Inversion"/>
    <d v="2018-04-01T00:00:00"/>
    <s v="3 meses "/>
    <s v="Minima Cuantía"/>
    <s v="Recursos propios"/>
    <n v="20000000"/>
    <n v="20000000"/>
    <s v="NO"/>
    <s v="N/A"/>
    <s v="Dora Corrales "/>
    <s v="Profesional Universitario"/>
    <s v="3838658"/>
    <s v="dora.corrales@antioquia.gov.co"/>
    <s v="Transparencia y lucha frontal contra la corrupción "/>
    <s v="Avance en la implementación del plan de fomento de la cultura de control."/>
    <s v="Desarrollo y avance en la implementación de la cultura de control en la Gobernación de Antioquia."/>
    <s v="22-0076"/>
    <m/>
    <m/>
    <m/>
    <m/>
    <m/>
    <m/>
    <x v="0"/>
    <s v=""/>
    <m/>
    <m/>
    <s v="Dora Corrales Castañeda"/>
    <s v="Tipo C:  Supervisión"/>
    <s v="Técnica, Administrativa, Financiera, Jurídica y contable."/>
  </r>
  <r>
    <x v="17"/>
    <n v="80141607"/>
    <s v="Prestación de servicios de un operador logístico para la organización, administración, ejecución y demás acciones logísticas necesarias para la realización de los eventos programadas por la Gobernación de Antioquia . "/>
    <s v="Inversion"/>
    <d v="2018-01-15T00:00:00"/>
    <s v="6 meses "/>
    <s v="Contratación Directa - Contratos Interadministrativos"/>
    <s v="Recursos propios"/>
    <n v="75000000"/>
    <n v="75000000"/>
    <s v="NO"/>
    <s v="N/A"/>
    <s v="Haver Gonzalez Barrero "/>
    <s v="Gerente (E)"/>
    <s v="3838653"/>
    <s v="haver.gonzalez@antioquia.gov.co"/>
    <s v="Transparencia y lucha frontal contra la corrupción "/>
    <m/>
    <m/>
    <m/>
    <m/>
    <m/>
    <m/>
    <m/>
    <m/>
    <m/>
    <x v="0"/>
    <s v=""/>
    <m/>
    <s v="Vigencias Futuras - CDP Comunicaciones - CDP 3500039079 del 23-01-2018"/>
    <s v="CAMILA AEXANDRA ZAPATA ZULUAGA"/>
    <s v="Tipo C:  Supervisión"/>
    <s v="Técnica, Administrativa, Financiera, Jurídica y contable."/>
  </r>
  <r>
    <x v="17"/>
    <m/>
    <s v="Compra de elementos Auditores Ciudadanos"/>
    <s v="Inversion"/>
    <d v="2018-05-01T00:00:00"/>
    <m/>
    <m/>
    <s v="Recursos propios"/>
    <n v="25000000"/>
    <n v="25000000"/>
    <s v="NO"/>
    <s v="N/A"/>
    <s v="Jorge Enrique Cañas"/>
    <s v="Profesional Especializado"/>
    <s v="3838659"/>
    <s v="jorge.canas@antioquia.gov.co"/>
    <s v="Transparencia y lucha frontal contra la corrupción "/>
    <m/>
    <m/>
    <m/>
    <m/>
    <m/>
    <m/>
    <m/>
    <m/>
    <m/>
    <x v="0"/>
    <s v=""/>
    <m/>
    <s v="Via Traslado CDP a la Oficina de  Comunicaciones"/>
    <m/>
    <m/>
    <m/>
  </r>
  <r>
    <x v="13"/>
    <m/>
    <s v="Compra de tiquetes Aéreos"/>
    <s v="Funcionamiento "/>
    <d v="2017-10-01T00:00:00"/>
    <s v="15 meses"/>
    <s v="Contratación Directa - No pluralidad de oferentes"/>
    <s v="Recursos propios"/>
    <n v="17000000"/>
    <n v="17000000"/>
    <s v="SI"/>
    <s v="Aprobadas"/>
    <s v="Wilson Duque Ríos"/>
    <s v="Profesional Universitario"/>
    <s v="3839545"/>
    <s v="wilson.duque@antioquia.gov.co"/>
    <s v="Transparencia y lucha frontal contra la corrupción "/>
    <s v="adquisicion tiquetes aereos para la Gobernacion de Antioquia "/>
    <m/>
    <m/>
    <m/>
    <m/>
    <m/>
    <m/>
    <m/>
    <m/>
    <x v="0"/>
    <s v=""/>
    <m/>
    <s v="Vigencias Futuras, CDP- 3700010386 del 24-01-2018  ejecutado por la G,A,I  administrado por la secretaria General"/>
    <s v="Wilson Duque Ríos "/>
    <s v="Tipo C:  Supervisión"/>
    <s v="Técnica, Administrativa, Financiera, Jurídica y contable."/>
  </r>
  <r>
    <x v="5"/>
    <n v="80111504"/>
    <s v="Practicantes de Excelencia "/>
    <s v="Inversion"/>
    <d v="2018-08-01T00:00:00"/>
    <s v="5 meses "/>
    <s v="Convocatoria"/>
    <s v="Recursos propios"/>
    <n v="12000000"/>
    <n v="12000000"/>
    <s v="SI"/>
    <s v="Aprobadas"/>
    <s v="Haver Gonzalez Barrero "/>
    <s v="Gerente (E)"/>
    <s v="3838653"/>
    <s v="haver.gonzalez@antioquia.gov.co"/>
    <s v="Transparencia y lucha frontal contra la corrupción "/>
    <m/>
    <m/>
    <m/>
    <m/>
    <m/>
    <m/>
    <m/>
    <m/>
    <m/>
    <x v="0"/>
    <s v=""/>
    <m/>
    <s v="Via CDP, Para secretaria de gestion Humana "/>
    <s v="Diego Fernando Bedoya"/>
    <s v="Tipo C:  Supervisión"/>
    <s v="Técnica, Administrativa, Financiera, Jurídica y contable."/>
  </r>
  <r>
    <x v="5"/>
    <m/>
    <s v="Formación en Normas Internacionales"/>
    <s v="Inversion"/>
    <d v="2018-09-01T00:00:00"/>
    <s v="3 Meses "/>
    <s v="Contratación Directa - No pluralidad de oferentes"/>
    <s v="Recursos propios"/>
    <n v="30000000"/>
    <n v="30000000"/>
    <s v="NO"/>
    <s v="N/A"/>
    <s v="Jorge Enrique Cañas"/>
    <s v="Profesional Especializado"/>
    <n v="3838659"/>
    <s v="jorge.canas@antioquia.gov.co"/>
    <s v="Transparencia y lucha frontal contra la corrupción "/>
    <m/>
    <m/>
    <m/>
    <m/>
    <m/>
    <m/>
    <m/>
    <m/>
    <m/>
    <x v="0"/>
    <s v=""/>
    <m/>
    <s v="Via CDP, Para secretaria de gestion Humana "/>
    <m/>
    <m/>
    <m/>
  </r>
  <r>
    <x v="18"/>
    <n v="92111502"/>
    <s v=" Desarrollo de acciones de acompañamiento, organización logistica, promocion y sensibilizacion del proceso de construccion de paz en el departamento de antioquia"/>
    <d v="2018-01-01T00:00:00"/>
    <s v="4 meses"/>
    <s v="Contratación Directa - Contratos Interadministrativos"/>
    <s v="Recursos propios"/>
    <n v="338594006"/>
    <n v="338594006"/>
    <s v="NO"/>
    <s v="Aprobadas"/>
    <s v="Juan David Hurtado"/>
    <s v="Profesional Universitario"/>
    <s v="3839397"/>
    <s v="juan.hurtado@antioquia.gov.co"/>
    <s v="Antioquia en Paz"/>
    <s v="Agenda de paz y posconflcito concertada y articulada con los proyectos visionarios del plan de desarrollo departamental"/>
    <s v="implementacion y acciones de seguridad y convivencia ciudadana acompañadas por la creacion de un cuerpo de paz para los municipios de Anorí, Briceño, Dabeiba.ituango, Renmedios,  Vigia del Fuerte y segovia"/>
    <s v="22-0221"/>
    <s v="Articulacion administraciones municipales y Gobernacion de Antioquia en el marco del posconflicto y sitematizacion de la informacion en un entregable de memoria historica, Agenda de Paz Creada e implementada"/>
    <s v="Acciones institucionales de confianza,  procesos de consolidacion estatal y otros gastos generales"/>
    <n v="7243"/>
    <n v="17896"/>
    <d v="2017-06-30T00:00:00"/>
    <n v="90011"/>
    <n v="4600006996"/>
    <x v="1"/>
    <s v="TECNOLOGICO DE ANTIOQUIA /INSTITUCION UNIVERSITARIA"/>
    <s v="En ejecución"/>
    <m/>
    <s v="Juan David Hurtado"/>
    <s v="Tipo C:  Supervisión"/>
    <s v="Técnica,administrativa, contable y/o financiera y juridica"/>
  </r>
  <r>
    <x v="18"/>
    <n v="86101810"/>
    <s v="Accionnes de formacion y acompañamiento a las comunidades beneficiarias en la implementacion de una pedagogia de Paz "/>
    <d v="2018-03-01T00:00:00"/>
    <s v="8 meses"/>
    <s v="Contratación Directa - Contratos Interadministrativos"/>
    <s v="Recursos propios"/>
    <n v="300000000"/>
    <n v="300000000"/>
    <s v="NO"/>
    <s v="N/A"/>
    <s v="Jose Humberto Vergara"/>
    <s v="Profesional Universitario"/>
    <s v="3839255"/>
    <s v="jvergarhe@antioquia.gov.co"/>
    <s v="Construcción de Paz"/>
    <s v="Lideres, estudiantes y facilitadores cualificados en la pedagogia y catedra de construccion de cultura de paz y convivencia, según ley 1732 de 2015"/>
    <s v="Conformación de la Gerencia de Paz y Postconflicto para asumir los retos de esta Etapa en el Departamento de Antioquia"/>
    <s v="22-0167"/>
    <s v="Formacion en pedagogia de Paz"/>
    <s v="Pendiente de ingresar proyectos en MGA para diligenciar esta casilla"/>
    <m/>
    <m/>
    <m/>
    <m/>
    <m/>
    <x v="0"/>
    <m/>
    <m/>
    <m/>
    <s v="José Humberto Vergara "/>
    <s v="Tipo C:  Supervisión"/>
    <s v="Técnica,administrativa, contable y/o financiera y juridica"/>
  </r>
  <r>
    <x v="18"/>
    <n v="80141626"/>
    <s v="Acompañamiento logistico para la visualizacion de la genrencia de paz en los municipios antioqueños"/>
    <d v="2018-03-01T00:00:00"/>
    <s v="3 mese"/>
    <s v="Contratación Directa - Contratos Interadministrativos"/>
    <s v="Recursos propios"/>
    <n v="250000000"/>
    <n v="250000000"/>
    <s v="NO"/>
    <s v="N/A"/>
    <s v="Jose Humberto Vergara"/>
    <s v="Profesional Universitario"/>
    <s v="3835432"/>
    <s v="jvergarhe@antioquia.gov.co"/>
    <s v="Construcción de Paz"/>
    <s v="Modelo de comunicación y difusión para promover las políticas de paz del Departamento de Antioquia, creado y funcional"/>
    <s v="Conformación de la Gerencia de Paz y Postconflicto para asumir los retos de esta Etapa en el Departamento de Antioquia"/>
    <s v="22-0167"/>
    <s v="Escuela de comunicación parala paz"/>
    <s v="Pendiente de ingresar proyectos en MGA para diligenciar esta casilla"/>
    <m/>
    <m/>
    <m/>
    <m/>
    <m/>
    <x v="0"/>
    <m/>
    <m/>
    <m/>
    <s v="José Humberto Vergara "/>
    <s v="Tipo C:  Supervisión"/>
    <s v="Técnica,administrativa, contable y/o financiera y juridica"/>
  </r>
  <r>
    <x v="18"/>
    <n v="931315503"/>
    <s v=" Desarrollo de aciones para la implementacion de la mesas de trabajo interdepartamental y ejecucion de actividades de fortalecimiento institucional en el posconflcito"/>
    <d v="2018-02-01T00:00:00"/>
    <s v="6 meses"/>
    <s v="Mínima Cuantía"/>
    <s v="Recursos propios"/>
    <n v="123963276"/>
    <n v="123963276"/>
    <s v="NO"/>
    <s v="N/A"/>
    <s v="Jose Humberto Vergara"/>
    <s v="Profesional Universitario"/>
    <s v="3839255"/>
    <s v="jvergarhe@antioquia.gov.co"/>
    <s v="Construcción de Paz"/>
    <s v="Procesos y procedimientos   desarrollados de paz y posconflicto a nivel de fronteras del Departamento de Antioquia, "/>
    <s v="Conformación de la Gerencia de Paz y Postconflicto para asumir los retos de esta Etapa en el Departamento de Antioquia"/>
    <s v="22-0167"/>
    <s v="mesas de trabajo interdepartamentales, Actividades de fortalecimiento institucional"/>
    <s v="Pendiente de ingresar proyectos en MGA para diligenciar esta casilla"/>
    <m/>
    <m/>
    <m/>
    <m/>
    <m/>
    <x v="0"/>
    <m/>
    <m/>
    <m/>
    <s v="José Humberto Vergara "/>
    <s v="Tipo C:  Supervisión"/>
    <s v="Técnica,administrativa, contable y/o financiera y juridica"/>
  </r>
  <r>
    <x v="18"/>
    <n v="92111502"/>
    <s v="Designar estudiantes de las universidades publicas para la realización de la practica academica, con el fin de brindar apoyo al proceso de creación de la agenda de paz a través de los cuerpos de paz. (Se acontratan con el apoyo de Gestión Humana)"/>
    <d v="2018-01-01T00:00:00"/>
    <s v="5 meses"/>
    <s v="Contratación Directa - Contratos Interadministrativos"/>
    <s v="Recursos propios"/>
    <n v="39836718"/>
    <n v="39836718"/>
    <s v="NO"/>
    <s v="N/A"/>
    <s v="Juan David Hurtado"/>
    <s v="Profesional Universitario"/>
    <s v="3839397"/>
    <s v="juan.hurtado@antioquia.gov.co"/>
    <s v="Antioquia en Paz"/>
    <s v="Agenda de paz y posconflcito concertada y articulada con los proyectos visionarios del plan de desarrollo departamental"/>
    <s v="implementacion y acciones de seguridad y convivencia ciudadana acompañadas por la creacion de un cuerpo de paz para los municipios de Anorí, Briceño, Dabeiba.ituango, Renmedios,  Vigia del Fuerte y segovia"/>
    <s v="22-0221"/>
    <s v="Articulacion administraciones municipales y Gobernacion de Antioquia en el marco del posconflicto y sitematizacion de la informacion en un entregable de memoria historica, Agenda de Paz Creada e implementada"/>
    <s v="Practicantes de excelencia Universidades Privadas, este proceso se realiza con el apoyo de Gestión Humana"/>
    <n v="7243"/>
    <n v="17920"/>
    <m/>
    <m/>
    <m/>
    <x v="2"/>
    <s v="Talento Humano"/>
    <s v="Sin iniciar etapa precontractual"/>
    <m/>
    <s v="Es competencia de Gestión Humana, Desarrollo Organizacional."/>
    <s v="Tipo C:  Supervisión"/>
    <s v="Técnica,administrativa, contable y/o financiera y juridica"/>
  </r>
  <r>
    <x v="18"/>
    <n v="80111504"/>
    <s v="Desarrollo de proyectos productivos ligados a los proyectos visionarios del plan de desarrollo de la Gobernacion de Antioquia, convenios interinstitucionales para generar empleos digno"/>
    <d v="2018-02-01T00:00:00"/>
    <s v="10 meses"/>
    <s v="Contratación Directa - Contratos Interadministrativos"/>
    <s v="Recursos propios"/>
    <n v="280000000"/>
    <n v="280000000"/>
    <s v="NO"/>
    <s v="N/A"/>
    <s v="Jose Humberto Vergara"/>
    <s v="Profesional Universitario"/>
    <s v="3839255"/>
    <s v="jvergarhe@antioquia.gov.co"/>
    <s v="Trabajo decente y desarrollo económico local para la Paz"/>
    <s v="Empleos dignos generados en las zonas priorizadas afectados por el conflicto en el territorio Antioqueño"/>
    <s v="Mesa del sector trabajo para la generación de empleo en el Post conflicto"/>
    <m/>
    <s v="Generación de empleo para personas afectadas por wel conflicto en el departamento de Antioquia"/>
    <s v="Empleos dignos generados en las zonas priorizadas afectados por el conflicto en el territorio Antioqueño"/>
    <m/>
    <m/>
    <m/>
    <m/>
    <m/>
    <x v="0"/>
    <m/>
    <m/>
    <m/>
    <s v="José Humberto Vergara "/>
    <s v="Tipo C:  Supervisión"/>
    <s v="Técnica,administrativa, contable y/o financiera y juridica"/>
  </r>
  <r>
    <x v="18"/>
    <s v="93142100_x000a_93141500_x000a_92112003"/>
    <s v="Apoyar la Gerencia de paz en la identificación, analisis, contribución y fortalecimiento de las nuevas dinamicas del macrocrimen. Urbano - Rural en el Departamento de Antioquia la cual permitira implementar estrategias de convivencia y paz"/>
    <d v="2018-01-01T00:00:00"/>
    <s v="6 meses"/>
    <s v="Régimen Especial - Decreto 092 de 2017"/>
    <s v="Recursos propios"/>
    <n v="713286000"/>
    <n v="713286000"/>
    <s v="NO"/>
    <s v="N/A"/>
    <s v="Juan David Hurtado"/>
    <s v="Profesional Universitario"/>
    <s v="3839397"/>
    <s v="Profesional Universitario"/>
    <s v="Antioquia en Paz"/>
    <s v="Identificación  de las nuevas dinamicas del Macrocrimen Urbano y Rural"/>
    <s v="Conformación de la Gerencia de Paz y Postconflicto para asumir los retos de esta Etapa en el Departamento de Antioquia"/>
    <s v="22-016700 (Por revisar)"/>
    <s v="Estrategias de convivencia y paz (Por revisar)"/>
    <m/>
    <m/>
    <m/>
    <m/>
    <m/>
    <m/>
    <x v="0"/>
    <m/>
    <m/>
    <m/>
    <s v="Juan David Hurtado"/>
    <s v="Tipo C:  Supervisión"/>
    <s v="Técnica,administrativa, contable y/o financiera y juridica"/>
  </r>
  <r>
    <x v="17"/>
    <n v="86131504"/>
    <s v="Contrato  interadministrativo  de mandato para la promoción, creación, elaboración desarrollo y conceptualización de las campañas, estrategias y necesidades comunicacionales de la Gobernación de Antioquia."/>
    <d v="2018-01-22T00:00:00"/>
    <s v="6 meses "/>
    <s v="Contratación Directa - Contratos Interadministrativos"/>
    <s v="Recursos propios"/>
    <n v="600000000"/>
    <e v="#VALUE!"/>
    <s v="SI"/>
    <s v="Aprobadas"/>
    <s v="Camila Alexandra Zapata Zuluaga "/>
    <s v="Profesional Universitario"/>
    <s v="3839275"/>
    <s v="camila.zapata@antioquia.gov.co"/>
    <s v="Fortalecimiento de las instancias, mecanismos y espacios de participación ciudadana"/>
    <s v=" Rendiciones de cuentas realizadas por la administración departamental."/>
    <s v="Protección del derecho a la información en todo el Departamento, Antioquia, Occidente "/>
    <s v="160006001/001"/>
    <n v="370107000"/>
    <s v="Comunicación"/>
    <n v="6359"/>
    <n v="16181"/>
    <d v="2017-02-01T00:00:00"/>
    <s v="S2017060039811"/>
    <n v="4600006243"/>
    <x v="1"/>
    <s v="Teleantioquia"/>
    <s v="Ejecución"/>
    <s v="El contrato es ejecutado por la Oficina de Comunicaciones y recibe recursos de las demás Secretarías"/>
    <s v="CAMILA AEXANDRA ZAPATA ZULUAGA"/>
    <s v="Tipo C:  Supervisión"/>
    <s v="Técnica, Administrativa, Financiera, Jurídica y contable."/>
  </r>
  <r>
    <x v="17"/>
    <n v="86131505"/>
    <s v="Contrato  interadministrativo  de mandato para la promoción, creación, elaboración desarrollo y conceptualización de las campañas, estrategias y necesidades comunicacionales de la Gobernación de Antioquia."/>
    <d v="2018-06-22T00:00:00"/>
    <s v="6 meses "/>
    <s v="Contratación Directa - Contratos Interadministrativos"/>
    <s v="Recursos propios"/>
    <n v="500000000"/>
    <e v="#VALUE!"/>
    <s v="NO"/>
    <s v="N/A"/>
    <s v="Camila Alexandra Zapata Zuluaga "/>
    <s v="Profesional Universitario"/>
    <s v="3839276"/>
    <s v="camila.zapata@antioquia.gov.co"/>
    <s v="Fortalecimiento de las instancias, mecanismos y espacios de participación ciudadana"/>
    <s v=" Rendiciones de cuentas realizadas por la administración departamental."/>
    <s v="Protección del derecho a la información en todo el Departamento, Antioquia, Occidente "/>
    <s v="160006001/002"/>
    <n v="370107001"/>
    <s v="Comunicación"/>
    <m/>
    <m/>
    <m/>
    <m/>
    <m/>
    <x v="0"/>
    <m/>
    <m/>
    <s v="El contrato será ejecutado por la Oficina de Comunicaciones y recibirá recursos de las demás Secretarías"/>
    <m/>
    <m/>
    <m/>
  </r>
  <r>
    <x v="17"/>
    <n v="80141607"/>
    <s v="Prestación de servicios de un operador logístico para la organización, administración, ejecución y demás acciones logísticas necesarias para la realización de los eventos programadas por la Gobernación de Antioquia . "/>
    <d v="2018-01-15T00:00:00"/>
    <s v="6 meses "/>
    <s v="Contratación Directa - Contratos Interadministrativos"/>
    <s v="Recursos propios"/>
    <n v="400000000"/>
    <e v="#VALUE!"/>
    <s v="SI"/>
    <s v="Aprobadas"/>
    <s v="Camila Alexandra Zapata Zuluaga "/>
    <s v="Profesional Universitario"/>
    <s v="3839275"/>
    <s v="camila.zapata@antioquia.gov.co"/>
    <s v="Comunicación Organizacional y Pública"/>
    <s v="Grado de acciones institucionales comunicadas a la sociedad Antioqueña a través de los canales diponibles- Porcentaje de servidores públicos con acceso a los canales propios de la administración departamental (intranet, emisora, boletín, períodico e impresos)."/>
    <s v="Fortalecimiento de las relaciones institucionales y sociales en el Departamento de Antioquia "/>
    <s v="160005001/001"/>
    <n v="370107000"/>
    <s v="Comunicación y logística"/>
    <n v="6361"/>
    <n v="16182"/>
    <d v="2017-02-01T00:00:00"/>
    <n v="2017060039435"/>
    <n v="4600006201"/>
    <x v="1"/>
    <s v="Plaza Mayor"/>
    <s v="Ejecución"/>
    <s v="El contrato es ejecutado por la Oficina de Comunicaciones y recibe recursos de las demás Secretarías"/>
    <s v="CAMILA AEXANDRA ZAPATA ZULUAGA"/>
    <s v="Tipo C:  Supervisión"/>
    <s v="Técnica, Administrativa, Financiera, Jurídica y contable."/>
  </r>
  <r>
    <x v="17"/>
    <n v="80141608"/>
    <s v="Prestación de servicios de un operador logístico para la organización, administración, ejecución y demás acciones logísticas necesarias para la realización de los eventos programadas por la Gobernación de Antioquia . "/>
    <d v="2018-06-22T00:00:00"/>
    <s v="6 meses "/>
    <s v="Contratación Directa - Contratos Interadministrativos"/>
    <s v="Recursos propios"/>
    <n v="500000000"/>
    <e v="#VALUE!"/>
    <s v="NO"/>
    <s v="N/A"/>
    <s v="Camila Alexandra Zapata Zuluaga "/>
    <s v="Profesional Universitario"/>
    <s v="3839276"/>
    <s v="camila.zapata@antioquia.gov.co"/>
    <s v="Comunicación Organizacional y Pública"/>
    <s v="Grado de acciones institucionales comunicadas a la sociedad Antioqueña a través de los canales diponibles- Porcentaje de servidores públicos con acceso a los canales propios de la administración departamental (intranet, emisora, boletín, períodico e impresos)."/>
    <s v="Fortalecimiento de las relaciones institucionales y sociales en el Departamento de Antioquia "/>
    <s v="160005001/002"/>
    <n v="370107001"/>
    <s v="Comunicación y logística"/>
    <m/>
    <m/>
    <m/>
    <m/>
    <m/>
    <x v="0"/>
    <m/>
    <m/>
    <s v="El contrato será ejecutado por la Oficina de Comunicaciones y recibirá recursos de las demás Secretarías"/>
    <m/>
    <m/>
    <m/>
  </r>
  <r>
    <x v="17"/>
    <n v="86131504"/>
    <s v="Producción, edición, y emisión de microprogramas radiales, pedagógicos para las regiones del Departamento"/>
    <d v="2018-01-26T00:00:00"/>
    <s v="5 meses "/>
    <s v="Contratación Directa - Prestación de Servicios y de Apoyo a la Gestión Persona Jurídica"/>
    <s v="Recursos propios"/>
    <n v="135000000"/>
    <e v="#VALUE!"/>
    <s v="NO"/>
    <s v="N/A"/>
    <s v="Jorge Humberto Moreno"/>
    <s v="Director"/>
    <s v="3839270"/>
    <s v="jorgehumberto.moreno@antioquia.gov.co"/>
    <s v="Comunicación Organizacional y Pública"/>
    <s v="Capítulos de participación ciudadana transmitidos por el canal regional "/>
    <s v="Fortalecimiento en pedagogía  ciudadana en el Departamento de Antioquia"/>
    <s v="160010/001"/>
    <n v="370107000"/>
    <s v="Actividades culturales, asesoría y orientación pedagógica, festivales de participación, microprogramas de tv, productos audiovisuales, programas incluyentes, seminarios educativos y talleres pedagógicos"/>
    <n v="8045"/>
    <n v="20768"/>
    <d v="2018-01-24T00:00:00"/>
    <m/>
    <n v="4600008030"/>
    <x v="5"/>
    <s v="ASOREDES"/>
    <s v="En ejecución"/>
    <s v="El contrato es ejecutado por la Oficina de Comunicaciones"/>
    <s v="JORGE HUMBERTO MORENO"/>
    <s v="Tipo C:  Supervisión"/>
    <s v="Técnica, Administrativa, Financiera, Jurídica y contable."/>
  </r>
  <r>
    <x v="17"/>
    <n v="86131504"/>
    <s v="Contrato de prestación de servicios para producción y edición de micropragras de televisión "/>
    <d v="2018-04-26T00:00:00"/>
    <s v="Por definir"/>
    <m/>
    <s v="Recursos propios"/>
    <n v="465000000"/>
    <e v="#VALUE!"/>
    <s v="NO"/>
    <s v="N/A"/>
    <m/>
    <m/>
    <m/>
    <m/>
    <s v="Comunicación Organizacional y Pública"/>
    <s v="Capítulos de participación ciudadana transmitidos por el canal regional "/>
    <s v="Fortalecimiento en pedagogía  ciudadana en el Departamento de Antioquia"/>
    <s v="160010/002"/>
    <n v="370107001"/>
    <s v="Actividades culturales, asesoría y orientación pedagógica, festivales de participación, microprogramas de tv, productos audiovisuales, programas incluyentes, seminarios educativos y talleres pedagógicos"/>
    <m/>
    <m/>
    <m/>
    <m/>
    <m/>
    <x v="0"/>
    <m/>
    <m/>
    <s v="El contrato será ejecutado por la Oficina de Comunicaciones"/>
    <m/>
    <m/>
    <m/>
  </r>
  <r>
    <x v="17"/>
    <n v="80111504"/>
    <s v="Designar estudiantes de las universidades públicas para la realización de la práctica académica, con el fin de brindar apoyo a la gestión del Departamento de Antioquia y sus regiones durante el primer semestre de 2017."/>
    <d v="2018-02-01T00:00:00"/>
    <s v="5 meses"/>
    <s v="Contratación Directa - Contratos Interadministrativos"/>
    <s v="Recursos propios"/>
    <n v="22336000"/>
    <e v="#VALUE!"/>
    <s v="NO"/>
    <s v="N/A"/>
    <s v="Camila Alexandra Zapata Zuluaga "/>
    <s v="Profesional Universitario"/>
    <s v="3839275"/>
    <s v="camila.zapata@antioquia.gov.co"/>
    <s v="Prácticas de Excelencia"/>
    <s v="Plazas de practicas asignadas a los diferentes organismos de la Gobrenación de Antioquia"/>
    <s v="Fortalecimiento incorporación de estudiantes en semestre de práctica que aporten al desarrollo de proyectos de corta duración 2016-2019. Medellín, Antioquia, Occidente"/>
    <n v="20130"/>
    <m/>
    <m/>
    <m/>
    <m/>
    <m/>
    <m/>
    <m/>
    <x v="0"/>
    <m/>
    <m/>
    <s v="La Oficina de Comunicaciones realizó traslado de recursos para el primer semestre y realizará traslado para el segundo semestre a la Secretaría de Gestión Humana"/>
    <m/>
    <s v="Tipo C:  Supervisión"/>
    <s v="Técnica, Administrativa, Financiera, Jurídica y contable."/>
  </r>
  <r>
    <x v="17"/>
    <n v="5601500"/>
    <s v="Adquisición de bienes informáticos especializados para el Departamento de Antioquia. Lote 1 Oficina de Comunicacioes"/>
    <d v="2018-04-27T00:00:00"/>
    <s v="5 meses "/>
    <s v="Licitación Pública"/>
    <s v="Recursos propios"/>
    <n v="159800000"/>
    <e v="#VALUE!"/>
    <s v="NO"/>
    <s v="N/A"/>
    <s v="Natalia López Isaza"/>
    <s v="Técnio Operativo"/>
    <s v="3839262"/>
    <s v="natalia.lopez@antioquia.gov.co"/>
    <m/>
    <m/>
    <m/>
    <m/>
    <m/>
    <m/>
    <m/>
    <m/>
    <m/>
    <m/>
    <m/>
    <x v="0"/>
    <m/>
    <m/>
    <s v="La Oficina de Comunicacions  tiene  un presupuesto compartido con la Secretaría Privada y la Oficina de Paz, los cuales son limitados y de destinación específica; por lo tanto, la Secretaría General dispone un presupuesto para tal fin."/>
    <m/>
    <m/>
    <m/>
  </r>
  <r>
    <x v="2"/>
    <n v="781818002"/>
    <s v="Servicios de mantenimiento o reparaciones de aeronaves"/>
    <d v="2018-01-02T00:00:00"/>
    <s v="5 meses"/>
    <s v="Licitación pública"/>
    <s v="Recursos propios"/>
    <n v="267003243"/>
    <n v="267003243"/>
    <s v="SI"/>
    <s v="Aprobadas"/>
    <s v="Sara Urrego - Jorge Gallego"/>
    <s v="Profesional Universitario"/>
    <s v="_x000a_3839227_x000a_3839277"/>
    <s v="_x000a_saralucia.urrego@antioquia.gov.co_x000a_jorge.gallego@antioquia.gov.co"/>
    <m/>
    <m/>
    <m/>
    <m/>
    <m/>
    <m/>
    <s v="LIC-2017-6891"/>
    <n v="19965"/>
    <d v="2017-12-20T00:00:00"/>
    <s v="N/A"/>
    <n v="4600007039"/>
    <x v="1"/>
    <m/>
    <m/>
    <m/>
    <s v="Jorge Vargas"/>
    <s v="Tipo C:  Supervisión"/>
    <s v="Tecnica, Administrativa, Financiera."/>
  </r>
  <r>
    <x v="2"/>
    <n v="78111501"/>
    <s v="Servicios de helicópteros"/>
    <d v="2018-02-01T00:00:00"/>
    <s v="11 meses"/>
    <s v="Mínima cuantía"/>
    <s v="Recursos propios"/>
    <n v="78000000"/>
    <n v="78000000"/>
    <s v="NO"/>
    <s v="N/A"/>
    <s v="Sara Urrego - Jorge Gallego"/>
    <s v="Profesional Universitario"/>
    <s v="_x000a_3839227_x000a_3839277"/>
    <s v="_x000a_saralucia.urrego@antioquia.gov.co_x000a_jorge.gallego@antioquia.gov.co"/>
    <m/>
    <m/>
    <m/>
    <m/>
    <m/>
    <m/>
    <m/>
    <n v="21177"/>
    <m/>
    <m/>
    <m/>
    <x v="2"/>
    <m/>
    <m/>
    <m/>
    <s v="Jorge Vargas"/>
    <s v="Tipo C:  Supervisión"/>
    <s v="Tecnica, Administrativa, Financiera."/>
  </r>
  <r>
    <x v="2"/>
    <s v="801117001_x000a_"/>
    <s v="servicios de contratacion de personal"/>
    <d v="2018-01-02T00:00:00"/>
    <s v="5 meses "/>
    <s v="Contratación directa"/>
    <s v="Recursos propios"/>
    <n v="13660972"/>
    <n v="13660972"/>
    <s v="NO"/>
    <s v="N/A"/>
    <s v="Sara Urrego - Jorge Gallego"/>
    <s v="Profesional Universitario"/>
    <s v="_x000a_3839227_x000a_3839278"/>
    <s v="_x000a_saralucia.urrego@antioquia.gov.co_x000a_jorge.gallego@antioquia.gov.co"/>
    <m/>
    <m/>
    <m/>
    <m/>
    <m/>
    <m/>
    <n v="4600008046"/>
    <n v="20019"/>
    <d v="2018-01-26T00:00:00"/>
    <s v="NA"/>
    <n v="4600008046"/>
    <x v="1"/>
    <m/>
    <m/>
    <s v="Contrato adelantado por la SSSA y la Oficina Privada aporta CDP"/>
    <s v="Alejandro Melo"/>
    <s v="Tipo C:  Supervisión"/>
    <s v="Tecnica, Administrativa, Financiera."/>
  </r>
  <r>
    <x v="2"/>
    <n v="15101504"/>
    <s v="Combustible de aviación"/>
    <d v="2018-01-26T00:00:00"/>
    <s v="11 meses y 6 días"/>
    <s v="Contratación directa"/>
    <s v="Recursos propios"/>
    <n v="260458062"/>
    <n v="260458062"/>
    <s v="NO"/>
    <s v="N/A"/>
    <s v="Juliana Palacio - Jorge Gallego"/>
    <s v="Profesional Universitario"/>
    <s v="_x000a_3839532_x000a_3839279"/>
    <s v="_x000a_saralucia.urrego@antioquia.gov.co_x000a_jorge.gallego@antioquia.gov.co"/>
    <m/>
    <m/>
    <m/>
    <m/>
    <m/>
    <m/>
    <n v="4600007993"/>
    <n v="19937"/>
    <d v="2018-01-26T00:00:00"/>
    <s v="NA"/>
    <n v="4600007993"/>
    <x v="1"/>
    <m/>
    <m/>
    <s v="Contrato adelantado por la SSSA y la Oficina Privada aporta CDP"/>
    <s v="Alejandro Melo"/>
    <s v="Tipo C:  Supervisión"/>
    <s v="Tecnica, Administrativa, Financiera."/>
  </r>
  <r>
    <x v="2"/>
    <n v="90121502"/>
    <s v="Agencias de viajes"/>
    <d v="2017-08-31T00:00:00"/>
    <s v="3 meses"/>
    <s v="Contratación directa"/>
    <s v="Recursos propios"/>
    <n v="158625000"/>
    <n v="158625000"/>
    <s v="SI"/>
    <s v="Aprobadas"/>
    <s v="Juliana Palacio - Jorge Gallego"/>
    <s v="Profesional Universitario"/>
    <s v="_x000a_3839532_x000a_3839278"/>
    <s v="_x000a_saralucia.urrego@antioquia.gov.co_x000a_jorge.gallego@antioquia.gov.co"/>
    <m/>
    <m/>
    <m/>
    <m/>
    <m/>
    <m/>
    <n v="7571"/>
    <s v="19972 - 19973"/>
    <d v="2017-01-10T00:00:00"/>
    <s v="NA"/>
    <n v="4600007506"/>
    <x v="1"/>
    <m/>
    <m/>
    <s v="Contrato adelantado por la Secretaría General y la Oficina Privada aporta CDP"/>
    <s v="Victoria Hoyos"/>
    <s v="Tipo C:  Supervisión"/>
    <s v="Tecnica, Administrativa, Financiera."/>
  </r>
  <r>
    <x v="19"/>
    <n v="81112204"/>
    <s v="SOPORTE TÉCNICO Y ACTUALIZACIÓN  SOFTWARE "/>
    <d v="2017-04-17T00:00:00"/>
    <s v="14 meses"/>
    <s v="Contratación Directa - Prestación de Servicios y de Apoyo a la Gestión Persona Jurídica"/>
    <s v="Recursos propios"/>
    <n v="178835618"/>
    <n v="121907618"/>
    <s v="SI"/>
    <s v="Aprobadas"/>
    <s v="CARLOS MARIO MARIN MARIN"/>
    <s v="GERENTE"/>
    <s v="3838190"/>
    <s v="carlosalberto.marin@antioquia.gov.co"/>
    <s v="Movilidad segura en el Departamento de Antioquia"/>
    <s v="Municipios adscritos al convenio de regulación y control."/>
    <s v="Fortalecimiento Institucional en Transporte y Tránsito en el Departamento de Antioquia"/>
    <s v="08-0003"/>
    <s v="Municipios adscritos al convenio de regulación y control."/>
    <s v="Municipios adscritos al convenio de regulación y control."/>
    <n v="6373"/>
    <n v="6373"/>
    <d v="2017-03-27T00:00:00"/>
    <s v="2017060053416"/>
    <n v="4600006653"/>
    <x v="1"/>
    <s v="QUIPUX S.A.S"/>
    <s v="En ejecución"/>
    <m/>
    <s v="CARLOS MARIO MARIN MARIN"/>
    <s v="Tipo C:  Supervisión"/>
    <s v="Tecnica, Administrativa, Financiera."/>
  </r>
  <r>
    <x v="19"/>
    <n v="78141500"/>
    <s v="ADQUISISCION DE TIQUETES AEREOS VF 600002262"/>
    <d v="2017-06-01T00:00:00"/>
    <s v="10 meses"/>
    <s v="Contratación Directa"/>
    <s v="Recursos propios"/>
    <n v="30000000"/>
    <n v="30000000"/>
    <s v="SI"/>
    <s v="Aprobadas"/>
    <s v="VICTORIA E RAMIREZ VELEZ"/>
    <s v="SECRETARIA DE GOBIERNO"/>
    <s v="3838301"/>
    <s v="victoria.ramirez@antioquia.gov.co"/>
    <m/>
    <s v="Recursos de Funcionamiento"/>
    <s v="Recursos de Funcionamiento"/>
    <s v="N/A"/>
    <m/>
    <m/>
    <m/>
    <m/>
    <m/>
    <m/>
    <m/>
    <x v="0"/>
    <m/>
    <m/>
    <s v="Se traslada CDP a la Secretaría General por un valor de $ 30000000"/>
    <s v="VICTORIA E RAMIREZ VELEZ"/>
    <s v="Tipo C:  Supervisión"/>
    <s v="Tecnica, Administrativa, Financiera."/>
  </r>
  <r>
    <x v="19"/>
    <n v="78141500"/>
    <s v="ADQUISISCION DE TIQUETES AEREOS"/>
    <d v="2018-06-01T00:00:00"/>
    <s v="6 meses"/>
    <s v="Contratación Directa"/>
    <s v="Recursos propios"/>
    <n v="60000000"/>
    <n v="60000000"/>
    <s v="NO"/>
    <s v="N/A"/>
    <s v="VICTORIA E RAMIREZ VELEZ"/>
    <s v="SECRETARIA DE GOBIERNO"/>
    <s v="3838301"/>
    <s v="victoria.ramirez@antioquia.gov.co"/>
    <m/>
    <s v="Recursos de Funcionamiento"/>
    <s v="Recursos de Funcionamiento"/>
    <s v="N/A"/>
    <m/>
    <m/>
    <m/>
    <m/>
    <m/>
    <m/>
    <m/>
    <x v="0"/>
    <m/>
    <m/>
    <s v="Se traslada CDP a la Secretaría General-Subsecretaría Logistica, por un valor de $ 60000000"/>
    <s v="VICTORIA E RAMIREZ VELEZ"/>
    <s v="Tipo C:  Supervisión"/>
    <s v="Tecnica, Administrativa, Financiera."/>
  </r>
  <r>
    <x v="19"/>
    <n v="50111500"/>
    <s v="SUMINISTRO DE VIVERES CARCEL YARUMITO VF 600002270"/>
    <d v="2018-05-01T00:00:00"/>
    <s v="10 meses"/>
    <s v="Mínima cuantía"/>
    <s v="Recursos propios"/>
    <n v="70000000"/>
    <n v="20000000"/>
    <s v="SI"/>
    <s v="Aprobadas"/>
    <s v="VICTORIA E RAMIREZ VELEZ"/>
    <s v="SECRETARIA DE GOBIERNO"/>
    <s v="3838302"/>
    <s v="victoria.ramirez@antioquia.gov.co"/>
    <m/>
    <s v="Recursos de Funcionamiento"/>
    <s v="Recursos de Funcionamiento"/>
    <s v="N/A"/>
    <m/>
    <m/>
    <m/>
    <m/>
    <m/>
    <m/>
    <m/>
    <x v="0"/>
    <m/>
    <m/>
    <s v="Recursos de funcionamiento"/>
    <s v="VICTORIA E RAMIREZ VELEZ"/>
    <s v="Tipo C:  Supervisión"/>
    <s v="Tecnica, Administrativa, Financiera."/>
  </r>
  <r>
    <x v="19"/>
    <n v="93151500"/>
    <s v="PROMOCION Y PROTECION DE DDHH"/>
    <d v="2017-07-01T00:00:00"/>
    <s v="6 meses"/>
    <s v="Contratación Directa - Contratos Interadministrativos"/>
    <s v="Recursos propios"/>
    <n v="300000000"/>
    <n v="300000000"/>
    <s v="NO"/>
    <s v="N/A"/>
    <s v="CARLOS MARIO VANEGAS CALLE"/>
    <s v="DIRECTOR DE DERECHOS HUMANOS"/>
    <s v="3839107"/>
    <s v="carlos.vanegas@antioquia. Gov.co"/>
    <s v="Promoción, prevención y protección de los Derechos Humanos (DDHH) y Derecho Internacional Humanitario (DIH)"/>
    <s v="Mesas Técnicas de Trabajo en Derechos Humanos (DDHH),  con  de planes de acción implementados."/>
    <m/>
    <s v="22-0023"/>
    <m/>
    <m/>
    <m/>
    <m/>
    <m/>
    <m/>
    <m/>
    <x v="0"/>
    <m/>
    <m/>
    <m/>
    <s v="CARLOS MARIO VANEGAS CALLE"/>
    <s v="Tipo C:  Supervisión"/>
    <s v="Tecnica, Administrativa, Financiera."/>
  </r>
  <r>
    <x v="19"/>
    <n v="93151500"/>
    <s v="RESTITUCION DE TIERRAS"/>
    <d v="2018-07-01T00:00:00"/>
    <s v="5 meses"/>
    <s v="Contratación Directa - Contratos Interadministrativos"/>
    <s v="Recursos propios"/>
    <n v="129060293"/>
    <n v="129060293"/>
    <s v="NO"/>
    <s v="N/A"/>
    <s v="CARLOS MARIO VANEGAS CALLE"/>
    <s v="Sub secretario de seguridad y convivencia ciudadana"/>
    <s v="3838353"/>
    <s v="carlos.vanegas@antioquia. Gov.co"/>
    <s v="Protección, restablecimiento de los derechos y reparación individual y colectiva a las  víctimas del conflicto armado."/>
    <s v="Plan de Acción territorial departamental ajustado e implementado_x000a_Estrategias comunicacionales para la difusión reconocimiento, _x000a_protección, defensa y garantía de los Derechos Humanos (DDHH) y la resolución pacífica de conflictos. _x000a__x000a_"/>
    <s v="Protección, restablecimiento de los derechos y reparación individual y colectiva a las  víctimas del conflicto armado."/>
    <s v="14-0061"/>
    <m/>
    <m/>
    <m/>
    <m/>
    <m/>
    <m/>
    <m/>
    <x v="0"/>
    <m/>
    <m/>
    <m/>
    <s v="CARLOS MARIO VANEGAS CALLE"/>
    <s v="Tipo C:  Supervisión"/>
    <s v="Tecnica, Administrativa, Financiera."/>
  </r>
  <r>
    <x v="19"/>
    <n v="92101500"/>
    <s v="EDUCACION Y REGULACION VIAL VF 600002268"/>
    <d v="2017-07-25T00:00:00"/>
    <s v="12 meses"/>
    <s v="Régimen Especial - Artículo 95 Ley 489 de 1998"/>
    <s v="Recursos propios"/>
    <n v="469908333"/>
    <n v="156636111"/>
    <s v="SI"/>
    <s v="Aprobadas"/>
    <s v="CARLOS MARIO MARIN MARIN"/>
    <s v="GERENTE"/>
    <s v="3839336"/>
    <m/>
    <s v="Movilidad segura en el Departamento de Antioquia"/>
    <s v="Municipios sin organismos de tránsito con Programas Integrales en Seguridad Vial"/>
    <s v="Apoyo en su logistica e inteligencia a la fuerza pública y organismos de seguridad en_x000a_Antioquia"/>
    <s v="22-0173"/>
    <s v="Municipios sin organismos de tránsito con Programas Integrales en Seguridad Vial"/>
    <s v="Municipios sin organismos de tránsito con Programas Integrales en Seguridad Vial"/>
    <n v="6434"/>
    <n v="6434"/>
    <d v="2017-07-14T00:00:00"/>
    <m/>
    <n v="4600007048"/>
    <x v="5"/>
    <s v="POLICIA NACIONAL"/>
    <s v="En ejecución"/>
    <m/>
    <s v="CARLOS MARIO MARIN MARIN"/>
    <s v="Tipo C:  Supervisión"/>
    <s v="Tecnica, Administrativa, Financiera."/>
  </r>
  <r>
    <x v="19"/>
    <s v="72121400"/>
    <s v="CONSTRUCCION, MENTENIMIENTO Y ADECUACIONES FUERZA PUBLICA"/>
    <d v="2018-04-01T00:00:00"/>
    <s v="8 meses"/>
    <s v="Licitación Pública"/>
    <s v="Recursos propios"/>
    <n v="2900000000"/>
    <n v="2900000000"/>
    <s v="NO"/>
    <s v="N/A"/>
    <s v="HUGO ALBERTO PARRA GALEANO"/>
    <s v="Sub secretario de seguridad y convivencia ciudadana"/>
    <s v="3838330"/>
    <s v="hugo.parra@antioquia.gov.co"/>
    <s v="Fortalecimiento a la Seguridad y Orden Público"/>
    <s v="Sedes de la Fuerza Pública y Organismos de Seguridad Adecuados y Construidos"/>
    <s v="Construcción, mejoramiento y dotación de sedes de la fuerza pública y organismos de seguridad de Antioquia "/>
    <s v="08-0016"/>
    <s v="Sedes de la Fuerza Pública y Organismos de Seguridad Adecuados y Construidos"/>
    <s v="Estudios, diseños, construcción, adecuación, mantenimiento e  interventoría"/>
    <m/>
    <m/>
    <m/>
    <m/>
    <m/>
    <x v="0"/>
    <m/>
    <m/>
    <m/>
    <s v="HUGO ALBERTO PARRA GALEANO"/>
    <s v="Tipo C:  Supervisión"/>
    <s v="Tecnica, Administrativa, Financiera."/>
  </r>
  <r>
    <x v="19"/>
    <s v="80141600"/>
    <s v="OPERACIÓN LOGISTICA OPERATIVOS FUERZA PÚBLICA, ORGASNISMOS DE SEGURIDAD Y JUSTICIA VF"/>
    <d v="2017-11-10T00:00:00"/>
    <s v="10 meses"/>
    <s v="Contratación Directa"/>
    <s v="Recursos propios"/>
    <n v="1500000000"/>
    <n v="1000000000"/>
    <s v="SI"/>
    <s v="Aprobadas"/>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22-1002"/>
    <s v="*Organismos de Seguridad y Fuerza Pública, Fortalecidos y Dotados. _x000a_* Municipios con implementación de estrategias de prevención y promoción de justicia, seguridad y orden Público._x000a_"/>
    <m/>
    <n v="7730"/>
    <n v="7730"/>
    <d v="2017-10-25T00:00:00"/>
    <s v="2017060108445"/>
    <n v="4600007716"/>
    <x v="1"/>
    <s v="METROPARQUES"/>
    <s v="En ejecución"/>
    <m/>
    <s v="HUGO ALBERTO PARRA GALEANO"/>
    <s v="Tipo C:  Supervisión"/>
    <s v="Tecnica, Administrativa, Financiera."/>
  </r>
  <r>
    <x v="19"/>
    <s v="80141600"/>
    <s v="OPERACIÓN LOGISTICA OPERATIVOS FUERZA PÚBLICA, ORGASNISMOS DE SEGURIDAD Y JUSTICIA "/>
    <d v="2018-07-01T00:00:00"/>
    <s v="6 meses"/>
    <s v="Contratación Directa"/>
    <s v="Recursos propios"/>
    <n v="500000000"/>
    <n v="500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22-1002"/>
    <s v="*Organismos de Seguridad y Fuerza Pública, Fortalecidos y Dotados. _x000a_* Municipios con implementación de estrategias de prevención y promoción de justicia, seguridad y orden Público._x000a_"/>
    <m/>
    <m/>
    <m/>
    <m/>
    <m/>
    <m/>
    <x v="0"/>
    <m/>
    <m/>
    <m/>
    <s v="HUGO ALBERTO PARRA GALEANO"/>
    <s v="Tipo C:  Supervisión"/>
    <s v="Tecnica, Administrativa, Financiera."/>
  </r>
  <r>
    <x v="19"/>
    <n v="92111800"/>
    <s v="PAGO DE RECOMENSAS Y PROTECCION DE VÍCTIMAS Y TESTIGOS EN PRO DE LA SEGURIDAD Y LA CONVIVENCIA EN EL DEPARTAMENTO DE ANTIOQUIA VF 6000002266"/>
    <d v="2017-11-10T00:00:00"/>
    <s v="10 meses"/>
    <s v="Contratación Directa"/>
    <s v="Recursos propios"/>
    <n v="240000000"/>
    <n v="200000000"/>
    <s v="SI"/>
    <s v="Aprobadas"/>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m/>
    <n v="7751"/>
    <n v="7751"/>
    <d v="2017-10-25T00:00:00"/>
    <s v="2017060109184"/>
    <n v="4600007830"/>
    <x v="1"/>
    <s v="EMPRESA PARA LA SEGURIDAD URBANA"/>
    <s v="En ejecución"/>
    <m/>
    <s v="HUGO ALBERTO PARRA GALEANO"/>
    <s v="Tipo C:  Supervisión"/>
    <s v="Tecnica, Administrativa, Financiera."/>
  </r>
  <r>
    <x v="19"/>
    <n v="92111800"/>
    <s v="PAGO DE RECOMENSAS Y PROTECCION DE VÍCTIMAS Y TESTIGOS EN PRO DE LA SEGURIDAD Y LA CONVIVENCIA EN EL DEPARTAMENTO DE ANTIOQUIA VF 6000002266"/>
    <d v="2018-08-01T00:00:00"/>
    <s v="5 meses"/>
    <s v="Contratación Directa"/>
    <s v="Recursos propios"/>
    <n v="100000000"/>
    <n v="100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m/>
    <m/>
    <m/>
    <m/>
    <m/>
    <m/>
    <x v="0"/>
    <m/>
    <m/>
    <m/>
    <s v="HUGO ALBERTO PARRA GALEANO"/>
    <s v="Tipo C:  Supervisión"/>
    <s v="Tecnica, Administrativa, Financiera."/>
  </r>
  <r>
    <x v="19"/>
    <m/>
    <s v="APOYO A LA LOGISTICA E INTELIGENCIA D ELA FUERZA PUBLICA"/>
    <d v="2018-02-01T00:00:00"/>
    <s v="10 meses"/>
    <s v="Selección Abreviada"/>
    <s v="Recursos propios"/>
    <n v="173000000"/>
    <n v="173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m/>
    <m/>
    <m/>
    <m/>
    <m/>
    <m/>
    <x v="0"/>
    <m/>
    <m/>
    <m/>
    <s v="HUGO ALBERTO PARRA GALEANO"/>
    <s v="Tipo C:  Supervisión"/>
    <s v="Tecnica, Administrativa, Financiera."/>
  </r>
  <r>
    <x v="19"/>
    <s v="72121400"/>
    <s v="CONSTRUCCION MANTENIMIENTO DE SEDES VF 600002423"/>
    <d v="2017-05-04T00:00:00"/>
    <s v="16 meses"/>
    <s v="Contratación Directa - Contratos Interadministrativos"/>
    <s v="Recursos propios"/>
    <n v="9019927066"/>
    <n v="1000000000"/>
    <s v="SI"/>
    <s v="Aprobadas"/>
    <s v="HUGO ALBERTO PARRA GALEANO"/>
    <s v="Sub secretario de seguridad y convivencia ciudadana"/>
    <s v="3838330"/>
    <s v="hugo.parra@antioquia.gov.co"/>
    <s v="Fortalecimiento a la Seguridad y Orden Público"/>
    <s v="Sedes de la Fuerza Pública y Organismos de Seguridad Adecuados y Construidos"/>
    <s v="Construcción, mejoramiento y dotación de sedes de la fuerza pública y organismos de seguridad de Antioquia "/>
    <s v="08-0011"/>
    <s v="Sedes de la Fuerza Pública y Organismos de Seguridad Adecuados y Construidos"/>
    <s v="Estudios, diseños, construcción, adecuación, mantenimiento e  interventoría"/>
    <n v="6718"/>
    <n v="6718"/>
    <d v="2017-03-27T00:00:00"/>
    <s v="2017060053415"/>
    <n v="4600006649"/>
    <x v="1"/>
    <s v="EMPRESA DE VIVIENDA DE ANTIOQUIA"/>
    <s v="En ejecución"/>
    <m/>
    <s v="HUGO ALBERTO PARRA GALEANO"/>
    <s v="Tipo C:  Supervisión"/>
    <s v="Tecnica, Administrativa, Financiera."/>
  </r>
  <r>
    <x v="19"/>
    <n v="15101500"/>
    <s v="COMBUSTIBLE FUERZA PUBLICA VF 600002460"/>
    <d v="2017-06-16T00:00:00"/>
    <s v="9 meses"/>
    <s v="Selección Abreviada - Subasta Inversa"/>
    <s v="Recursos propios"/>
    <n v="1420000000"/>
    <n v="200000000"/>
    <s v="SI"/>
    <s v="Aprobadas"/>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22-1002"/>
    <s v="*Organismos de Seguridad y Fuerza Pública, Fortalecidos y Dotados. _x000a_* Municipios con implementación de estrategias de prevención y promoción de justicia, seguridad y orden Público._x000a_"/>
    <s v="Suministro de combustible para Fuerza Pública, Organismos de Seguridad y Justicia"/>
    <n v="7032"/>
    <n v="7032"/>
    <d v="2017-06-16T00:00:00"/>
    <s v="2017060084466"/>
    <n v="4600006924"/>
    <x v="1"/>
    <s v="DIEGO LPEZ S.A.S"/>
    <s v="En ejecución"/>
    <m/>
    <s v="HUGO ALBERTO PARRA GALEANO"/>
    <s v="Tipo C:  Supervisión"/>
    <s v="Tecnica, Administrativa, Financiera."/>
  </r>
  <r>
    <x v="19"/>
    <n v="15101500"/>
    <s v="COMBUSTIBLE FUERZA PUBLICA "/>
    <d v="2018-02-01T00:00:00"/>
    <s v="10 meses"/>
    <s v="Selección Abreviada - Subasta Inversa"/>
    <s v="Recursos propios"/>
    <n v="1000000000"/>
    <n v="1000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s v="Suministro de combustible para Fuerza Pública, Organismos de Seguridad y Justicia"/>
    <m/>
    <m/>
    <m/>
    <m/>
    <m/>
    <x v="0"/>
    <m/>
    <m/>
    <m/>
    <s v="HUGO ALBERTO PARRA GALEANO"/>
    <s v="Tipo C:  Supervisión"/>
    <s v="Tecnica, Administrativa, Financiera."/>
  </r>
  <r>
    <x v="19"/>
    <n v="25101500"/>
    <s v="ADQUISICION DE PARQUE AUTOMOTOR (VEHÍCULOS, MOTOCICLETAS, BOTES Y MOTORES) PARA LA FUERZA PÚBLICA, ORGANISMOS DE SEGURIDAD Y J"/>
    <d v="2018-03-01T00:00:00"/>
    <s v="9 meses"/>
    <s v="Selección Abreviada - Acuerdo Marco de Precios"/>
    <s v="Recursos propios"/>
    <n v="2052971138"/>
    <n v="2052971138"/>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
    <s v="Compra de carros, motos para Fuerza Pública, Organismos de Seguridad y Justicia"/>
    <m/>
    <m/>
    <m/>
    <m/>
    <m/>
    <x v="0"/>
    <m/>
    <m/>
    <m/>
    <s v="HUGO ALBERTO PARRA GALEANO"/>
    <s v="Tipo C:  Supervisión"/>
    <s v="Tecnica, Administrativa, Financiera."/>
  </r>
  <r>
    <x v="19"/>
    <n v="92101700"/>
    <s v="FORTALECIMIENTO RESPONSABILIDAD PENAL ADOLECENTES VF 600002267"/>
    <d v="2018-05-01T00:00:00"/>
    <s v="12 meses"/>
    <s v="Otro tipo de contrato"/>
    <s v="Recursos propios"/>
    <n v="685763241"/>
    <n v="228000000"/>
    <s v="SI"/>
    <s v="Aprobadas"/>
    <s v="AICARDO URREGO USUGA"/>
    <s v="DIRECTOR DE APOYO INSTITUCIONAL"/>
    <s v="3838350"/>
    <s v="aicardo.urrego@antioquia.gov.co"/>
    <s v="Antioquia Convive y es Justa"/>
    <s v="Cupos para la atención de adolescentes infractores de la Ley Penal pagados"/>
    <s v="Antioquia Convive y es Justa"/>
    <s v="09-005"/>
    <s v="Cupos para la atención de adolescentes infractores de la Ley Penal pagados"/>
    <m/>
    <n v="6863"/>
    <n v="6863"/>
    <m/>
    <s v="2017060076783"/>
    <n v="4600006749"/>
    <x v="5"/>
    <s v="IPSICOL"/>
    <s v="En ejecución"/>
    <m/>
    <s v="AICARDO URREGO USUGA"/>
    <s v="Tipo C:  Supervisión"/>
    <s v="Tecnica, Administrativa, Financiera."/>
  </r>
  <r>
    <x v="19"/>
    <n v="83111600"/>
    <s v=" TECNOLOGÍA PARA LA SEGURIDAD  -COMUNICACION MOVIL AVANTEL VF 600002265"/>
    <d v="2017-11-10T00:00:00"/>
    <s v="10 meses"/>
    <s v="Contratación Directa - No pluralidad de oferentes"/>
    <s v="Recursos propios"/>
    <n v="23500000"/>
    <n v="19000000"/>
    <s v="SI"/>
    <s v="Aprobadas"/>
    <s v="HUGO ALBERTO PARRA GALEANO"/>
    <s v="Sub secretario de seguridad y convivencia ciudadana"/>
    <s v="3838330"/>
    <s v="hugo.parra@antioquia.gov.co"/>
    <s v="Fortalecimiento a la Seguridad y Orden Público"/>
    <s v="* Municipios con sistemas de recepción de denunicas en línea funcionando._x000a_*Organismos de Seguridad y Fuerza Pública, Fortalecidos y Dotados."/>
    <s v="Implementación de tecnologías y sistemas de información para la seguridad y convivencia ciudadana en el Departamento de Antioquia"/>
    <s v="22-1002"/>
    <s v="* Municipios con sistemas de recepción de denunicas en línea funcionando.  Organismos de Seguridad y Fuerza Pública, Fortalecidos y Dotados."/>
    <m/>
    <n v="7729"/>
    <n v="7729"/>
    <d v="2017-10-25T00:00:00"/>
    <s v="2017060108106"/>
    <n v="4600007647"/>
    <x v="1"/>
    <s v="AVANTEL S.A.S"/>
    <s v="En ejecución"/>
    <m/>
    <s v="HUGO ALBERTO PARRA GALEANO"/>
    <s v="Tipo C:  Supervisión"/>
    <s v="Tecnica, Administrativa, Financiera."/>
  </r>
  <r>
    <x v="19"/>
    <n v="50111500"/>
    <s v="SUMINISTRO DE VIVERES CARCEL YARUMITO "/>
    <d v="2018-06-01T00:00:00"/>
    <s v="6  meses"/>
    <s v="Mínima cuantía"/>
    <s v="Recursos propios"/>
    <n v="70000000"/>
    <n v="70000000"/>
    <s v="NO"/>
    <s v="N/A"/>
    <s v="VICTORIA E RAMIREZ VELEZ"/>
    <s v="SECRETARIA DE GOBIERNO"/>
    <s v="3838302"/>
    <s v="victoria.ramirez@antioquia.gov.co"/>
    <m/>
    <s v="Recursos de Funcionamiento"/>
    <s v="Recursos de Funcionamiento"/>
    <s v="N/A"/>
    <m/>
    <m/>
    <m/>
    <m/>
    <m/>
    <m/>
    <m/>
    <x v="0"/>
    <m/>
    <m/>
    <s v="Recursos de funcionamiento"/>
    <s v="VICTORIA E RAMIREZ VELEZ"/>
    <s v="Tipo C:  Supervisión"/>
    <s v="Tecnica, Administrativa, Financiera."/>
  </r>
  <r>
    <x v="19"/>
    <n v="86101700"/>
    <s v="FORTALECIMIENTO (CAPACITACIÓN Y ASISTENCIA TÉCNICA) BOMBEROS"/>
    <d v="2018-02-01T00:00:00"/>
    <s v="8 meses"/>
    <s v="Selección Abreviada - Menor Cuantía"/>
    <s v="Recursos propios"/>
    <n v="282921422"/>
    <n v="282921422"/>
    <s v="NO"/>
    <s v="N/A"/>
    <s v="AICARDO URREGO USUGA"/>
    <s v="DIRECTOR DE APOYO INSTITUCIONAL"/>
    <s v="3838350"/>
    <s v="aicardo.urrego@antioquia.gov.co"/>
    <s v="Sistema Departamental de Bomberos"/>
    <s v="Cuerpos de Bomberos tecnificados y capacitados "/>
    <s v="Sistema Departamental de Bomberos"/>
    <s v="23-00007"/>
    <s v="Cuerpos de Bomberos tecnificados y capacitados "/>
    <m/>
    <m/>
    <m/>
    <m/>
    <m/>
    <m/>
    <x v="0"/>
    <m/>
    <m/>
    <m/>
    <s v="AICARDO URREGO USUGA"/>
    <s v="Tipo C:  Supervisión"/>
    <s v="Tecnica, Administrativa, Financiera."/>
  </r>
  <r>
    <x v="19"/>
    <n v="44100000"/>
    <s v="FORTALECIMIENTIO TECNOLOGICO ORGANISMO DE TRANSITO"/>
    <d v="2018-02-01T00:00:00"/>
    <s v="10 Meses"/>
    <s v="Selección Abreviada - Subasta Inversa"/>
    <s v="Recursos propios"/>
    <n v="481949000"/>
    <n v="481949000"/>
    <s v="NO"/>
    <s v="N/A"/>
    <s v="CARLOS MARIO MARIN MARIN"/>
    <s v="GERENTE"/>
    <s v="3839336"/>
    <s v="carlosalberto.marin@antioquia.gov.co"/>
    <s v="Fortalecimiento Institucional en Transporte y Transito en el Departamento de Antioquia"/>
    <s v="Sedes operativas de Movilidad dotadas y operando"/>
    <s v="Fortalecimiento Institucional en Transporte y Tránsito en el Departamento de Antioquia"/>
    <s v="22-0218"/>
    <s v="Municipios sin organismos de tránsito con Programas Integrales en Seguridad Vial"/>
    <s v="Municipios sin organismos de tránsito con Programas Integrales en Seguridad Vial"/>
    <m/>
    <m/>
    <m/>
    <m/>
    <m/>
    <x v="0"/>
    <m/>
    <m/>
    <m/>
    <s v="CARLOS MARIO MARIN MARIN"/>
    <s v="Tipo C:  Supervisión"/>
    <s v="Tecnica, Administrativa, Financiera."/>
  </r>
  <r>
    <x v="19"/>
    <n v="83111600"/>
    <s v="COMUNICACION MOVIL AVANTEL "/>
    <d v="2018-09-01T00:00:00"/>
    <s v="3 meses"/>
    <s v="Contratación Directa - No pluralidad de oferentes"/>
    <s v="Recursos propios"/>
    <n v="10000000"/>
    <n v="10000000"/>
    <s v="NO"/>
    <s v="N/A"/>
    <s v="HUGO ALBERTO PARRA GALEANO"/>
    <s v="Sub secretario de seguridad y convivencia ciudadana"/>
    <s v="3838330"/>
    <s v="hugo.parra@antioquia.gov.co"/>
    <s v="Fortalecimiento a la Seguridad y Orden Público"/>
    <s v="* Municipios con sistemas de recepción de denunicas en línea funcionando._x000a_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22-1002"/>
    <s v="* Municipios con sistemas de recepción de denunicas en línea funcionando._x000a_Municipios con implementación de estrategias de prevención y promoción de justicia, seguridad y orden Público._x000a_*Organismos de Seguridad y Fuerza Pública, Fortalecidos y Dotados."/>
    <m/>
    <m/>
    <m/>
    <m/>
    <m/>
    <m/>
    <x v="0"/>
    <m/>
    <m/>
    <m/>
    <s v="HUGO ALBERTO PARRA GALEANO"/>
    <s v="Tipo C:  Supervisión"/>
    <s v="Tecnica, Administrativa, Financiera."/>
  </r>
  <r>
    <x v="19"/>
    <n v="92121900"/>
    <s v="BOTES Y MOTORES FZA PUBLICA"/>
    <m/>
    <s v="5 meses"/>
    <s v="Selección Abreviada - Subasta Inversa"/>
    <s v="Recursos propios"/>
    <n v="400000000"/>
    <n v="400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m/>
    <m/>
    <m/>
    <m/>
    <m/>
    <m/>
    <x v="0"/>
    <m/>
    <m/>
    <m/>
    <s v="HUGO ALBERTO PARRA GALEANO"/>
    <s v="Tipo C:  Supervisión"/>
    <s v="Tecnica, Administrativa, Financiera."/>
  </r>
  <r>
    <x v="19"/>
    <n v="93151500"/>
    <s v="ATENCION VICTIMAS Y DERECHOS HUMANOS VF600002424"/>
    <d v="2017-06-22T00:00:00"/>
    <s v="10 meses y 15 días"/>
    <s v="Contratación Directa - Contratos Interadministrativos"/>
    <s v="Recursos propios"/>
    <n v="1639500000"/>
    <n v="350000000"/>
    <s v="SI"/>
    <s v="Aprobadas"/>
    <s v="CARLOS MARIO VANEGAS CALLE"/>
    <s v="DIRECTOR DE DERECHOS HUMANOS"/>
    <s v="3839107"/>
    <s v="carlos.vanegas@antioquia. Gov.co"/>
    <m/>
    <m/>
    <m/>
    <s v="22-0223"/>
    <m/>
    <m/>
    <n v="7158"/>
    <n v="7158"/>
    <d v="2017-06-20T00:00:00"/>
    <s v="2017060089213"/>
    <n v="46000006932"/>
    <x v="1"/>
    <s v="EMPRESA SOCIAL DEL ESTADO HOSPITAL MENTAL DE ANTIOQUIA"/>
    <s v="En ejecución"/>
    <m/>
    <s v="CARLOS MARIO VANEGAS CALLE"/>
    <s v="Tipo C:  Supervisión"/>
    <s v="Tecnica, Administrativa, Financiera."/>
  </r>
  <r>
    <x v="19"/>
    <n v="93151500"/>
    <s v="ATENCION VICTIMAS Y DERECHOS HUMANOS VF 6000002425"/>
    <d v="2017-06-22T00:00:00"/>
    <s v="10 meses y 15 días"/>
    <s v="Contratación Directa - Contratos Interadministrativos"/>
    <s v="Recursos propios"/>
    <n v="1639500000"/>
    <n v="187500000"/>
    <s v="SI"/>
    <s v="Aprobadas"/>
    <s v="CARLOS MARIO VANEGAS CALLE"/>
    <s v="DIRECTOR DE DERECHOS HUMANOS"/>
    <s v="3839107"/>
    <s v="carlos.vanegas@antioquia. Gov.co"/>
    <m/>
    <m/>
    <m/>
    <s v="22-0222"/>
    <m/>
    <m/>
    <n v="7158"/>
    <n v="7158"/>
    <d v="2017-06-20T00:00:00"/>
    <s v="2017060089213"/>
    <n v="46000006932"/>
    <x v="1"/>
    <s v="EMPRESA SOCIAL DEL ESTADO HOSPITAL MENTAL DE ANTIOQUIA"/>
    <s v="En ejecución"/>
    <m/>
    <s v="CARLOS MARIO VANEGAS CALLE"/>
    <s v="Tipo C:  Supervisión"/>
    <s v="Tecnica, Administrativa, Financiera."/>
  </r>
  <r>
    <x v="19"/>
    <n v="93151500"/>
    <s v="ATENCION VICTIMAS Y DERECHOS HUMANOS "/>
    <d v="2017-07-01T00:00:00"/>
    <s v="6 meses"/>
    <s v="Contratación Directa - Contratos Interadministrativos"/>
    <s v="Recursos propios"/>
    <n v="212500000"/>
    <n v="212500000"/>
    <s v="NO"/>
    <s v="N/A"/>
    <s v="CARLOS MARIO VANEGAS CALLE"/>
    <s v="DIRECTOR DE DERECHOS HUMANOS"/>
    <s v="3839107"/>
    <s v="carlos.vanegas@antioquia. Gov.co"/>
    <m/>
    <m/>
    <m/>
    <s v="22-0222"/>
    <m/>
    <m/>
    <m/>
    <m/>
    <m/>
    <m/>
    <m/>
    <x v="0"/>
    <m/>
    <m/>
    <m/>
    <s v="CARLOS MARIO VANEGAS CALLE"/>
    <s v="Tipo C:  Supervisión"/>
    <s v="Tecnica, Administrativa, Financiera."/>
  </r>
  <r>
    <x v="19"/>
    <n v="93151500"/>
    <s v="APOYO A LA ACCION INTEGRAL CONTRA MINAS ANTIPERSONALES"/>
    <d v="2017-07-01T00:00:00"/>
    <s v="6 meses"/>
    <s v="Contratación Directa - Contratos Interadministrativos"/>
    <s v="Recursos propios"/>
    <n v="250000000"/>
    <n v="250000000"/>
    <s v="NO"/>
    <s v="N/A"/>
    <s v="CARLOS MARIO VANEGAS CALLE"/>
    <s v="DIRECTOR DE DERECHOS HUMANOS"/>
    <s v="3839107"/>
    <s v="carlos.vanegas@antioquia. Gov.co"/>
    <s v="Acción Integral contra Minas Antipersonal (MAP), Munición sin Explotar (MUSE) y Artefactos Explosivos Improvisados (AEI)"/>
    <s v="Víctimas de Minas Antipersonal (MAP), (MUSE) y (AEI) Caracterizadas_x000a_Estrategia de Educación en el Riesgo de Minas Antipersonal  y comportamientos seguros._x000a_"/>
    <m/>
    <s v="22-0075"/>
    <m/>
    <m/>
    <m/>
    <m/>
    <m/>
    <m/>
    <m/>
    <x v="0"/>
    <m/>
    <m/>
    <m/>
    <s v="CARLOS MARIO VANEGAS CALLE"/>
    <s v="Tipo C:  Supervisión"/>
    <s v="Tecnica, Administrativa, Financiera."/>
  </r>
  <r>
    <x v="19"/>
    <n v="80101500"/>
    <s v="IMPLEMENTACION TECNOLOGICA Y SISTEMAS DE INFORMACION"/>
    <d v="2018-02-01T00:00:00"/>
    <s v="10 meses"/>
    <s v="Licitación Pública"/>
    <s v="Recursos propios"/>
    <n v="4000000000"/>
    <n v="4000000000"/>
    <s v="NO"/>
    <s v="N/A"/>
    <s v="HUGO ALBERTO PARRA GALEANO"/>
    <s v="Sub secretario de seguridad y convivencia ciudadana"/>
    <s v="3838330"/>
    <s v="hugo.parra@antioquia.gov.co"/>
    <s v="Fortalecimiento a la Seguridad y Orden Público"/>
    <s v="* Municipios con sistemas de recepción de denunicas en línea funcionando._x000a_Municipios con implementación de estrategias de prevención y promoción de justicia, seguridad y orden Público._x000a_*Organismos de Seguridad y Fuerza Pública, Fortalecidos y Dotados."/>
    <s v="Implementación de tecnologías y sistemas de información para la seguridad y convivencia ciudadana en el Departamento de Antioquia"/>
    <s v="08-0014"/>
    <s v="* Municipios con sistemas de recepción de denunicas en línea funcionando._x000a_Municipios con implementación de estrategias de prevención y promoción de justicia, seguridad y orden Público._x000a_*Organismos de Seguridad y Fuerza Pública, Fortalecidos y Dotados."/>
    <m/>
    <m/>
    <m/>
    <m/>
    <m/>
    <m/>
    <x v="0"/>
    <m/>
    <m/>
    <m/>
    <s v="HUGO ALBERTO PARRA GALEANO"/>
    <s v="Tipo C:  Supervisión"/>
    <s v="Tecnica, Administrativa, Financiera."/>
  </r>
  <r>
    <x v="19"/>
    <n v="93141500"/>
    <s v="APOYO LOGISTICO EVENTOS"/>
    <d v="2018-02-01T00:00:00"/>
    <s v="10 meses"/>
    <s v="Mínima cuantía"/>
    <s v="Recursos propios"/>
    <n v="70000000"/>
    <n v="70000000"/>
    <s v="NO"/>
    <s v="N/A"/>
    <s v="HUGO ALBERTO PARRA GALEANO"/>
    <s v="Sub secretario de seguridad y convivencia ciudadana"/>
    <s v="3838330"/>
    <s v="hugo.parra@antioquia.gov.co"/>
    <s v="Fortalecimiento a la Seguridad y Orden Público"/>
    <s v="* 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08-0011"/>
    <s v="* Municipios con implementación de estrategias de prevención y promoción de justicia, seguridad y orden Público._x000a_*Organismos de Seguridad y Fuerza Pública, Fortalecidos y Dotados."/>
    <m/>
    <m/>
    <m/>
    <m/>
    <m/>
    <m/>
    <x v="0"/>
    <m/>
    <m/>
    <m/>
    <s v="HUGO ALBERTO PARRA GALEANO"/>
    <s v="Tipo C:  Supervisión"/>
    <s v="Tecnica, Administrativa, Financiera."/>
  </r>
  <r>
    <x v="19"/>
    <n v="92101700"/>
    <s v="FORTALECIMIENTO RESPONSABILIDAD PENAL ADOLECENTES "/>
    <d v="2018-07-01T00:00:00"/>
    <s v="6 meses"/>
    <s v="Otro Tipo de Contrato"/>
    <s v="Recursos propios"/>
    <n v="267096431"/>
    <n v="267096431"/>
    <s v="NO"/>
    <s v="N/A"/>
    <s v="AICARDO URREGO USUGA"/>
    <s v="DIRECTOR DE APOYO INSTITUCIONAL"/>
    <s v="3838350"/>
    <s v="aicardo.urrego@antioquia.gov.co"/>
    <s v="Antioquia Convive y es Justa"/>
    <s v="Cupos para la atención de adolescentes infractores de la Ley Penal pagados"/>
    <s v="Antioquia Convive y es Justa"/>
    <s v="09-005"/>
    <s v="Cupos para la atención de adolescentes infractores de la Ley Penal pagados"/>
    <m/>
    <m/>
    <m/>
    <m/>
    <m/>
    <m/>
    <x v="0"/>
    <m/>
    <m/>
    <m/>
    <s v="AICARDO URREGO USUGA"/>
    <s v="Tipo C:  Supervisión"/>
    <s v="Tecnica, Administrativa, Financiera."/>
  </r>
  <r>
    <x v="19"/>
    <n v="93141500"/>
    <s v="OPERADOR LOGISTICO COMUNICACIONES VF600002353"/>
    <d v="2018-04-01T00:00:00"/>
    <s v="15 meses"/>
    <s v="Contratación Directa - Contratos Interadministrativos"/>
    <s v="Recursos propios"/>
    <n v="472500000"/>
    <n v="52500000"/>
    <s v="SI"/>
    <s v="Aprobadas"/>
    <s v="AICARDO URREGO USUGA"/>
    <s v="DIRECTOR DE APOYO INSTITUCIONAL"/>
    <s v="3838350"/>
    <s v="aicardo.urrego@antioquia.gov.co"/>
    <m/>
    <m/>
    <m/>
    <s v="22-00224"/>
    <m/>
    <m/>
    <m/>
    <m/>
    <m/>
    <m/>
    <m/>
    <x v="0"/>
    <m/>
    <m/>
    <s v="Traslado de CDP  a la Oficina de comunicaciones para la adición del contrato para el operador logistico "/>
    <s v="AICARDO URREGO USUGA"/>
    <s v="Tipo C:  Supervisión"/>
    <s v="Tecnica, Administrativa, Financiera."/>
  </r>
  <r>
    <x v="19"/>
    <n v="43211500"/>
    <s v="FORTALECIMIENTO DE INTITUCIONES QUE BRINDAN SERVICIO DE JUSTICIA FORMAL Y NO FORMAL"/>
    <d v="2018-03-01T00:00:00"/>
    <s v="8 meses"/>
    <s v="Selección Abreviada - Subasta Inversa"/>
    <s v="Recursos propios"/>
    <n v="547500000"/>
    <n v="547500000"/>
    <s v="NO"/>
    <s v="N/A"/>
    <s v="AICARDO URREGO USUGA"/>
    <s v="DIRECTOR DE APOYO INSTITUCIONAL"/>
    <s v="3838350"/>
    <s v="aicardo.urrego@antioquia.gov.co"/>
    <s v="Antioquia Convive y es Justa"/>
    <s v="Casas de Justicia, Inspecciones de Policía, Comisarías de Familia, Puntos de Atención para la Conciliación en Equidad y Centros de Paz adecuados"/>
    <s v="Antioquia Convive y es Justa"/>
    <s v="22-0024"/>
    <s v="Casas de Justicia, Inspecciones de Policía, Comisarías de Familia, Puntos de Atención para la Conciliación en Equidad y Centros de Paz adecuados"/>
    <m/>
    <m/>
    <m/>
    <m/>
    <m/>
    <m/>
    <x v="0"/>
    <m/>
    <m/>
    <m/>
    <s v="AICARDO URREGO USUGA"/>
    <s v="Tipo C:  Supervisión"/>
    <s v="Tecnica, Administrativa, Financiera."/>
  </r>
  <r>
    <x v="19"/>
    <n v="93141500"/>
    <s v="OPERADOR LOGISTICO COMUNICACIONES VF600002355"/>
    <d v="2018-04-01T00:00:00"/>
    <s v="15 meses"/>
    <s v="Contratación Directa - Contratos Interadministrativos"/>
    <s v="Recursos propios"/>
    <n v="472500000"/>
    <n v="52500000"/>
    <s v="SI"/>
    <s v="Aprobadas"/>
    <s v="HUGO ALBERTO PARRA GALEANO"/>
    <s v="Sub secretario de seguridad y convivencia ciudadana"/>
    <s v="3838330"/>
    <s v="hugo.parra@antioquia.gov.co"/>
    <s v="Fortalecimiento a la Seguridad y Orden Público"/>
    <s v="* 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22-1002"/>
    <s v="* Municipios con implementación de estrategias de prevención y promoción de justicia, seguridad y orden Público._x000a_*Organismos de Seguridad y Fuerza Pública, Fortalecidos y Dotados."/>
    <m/>
    <m/>
    <m/>
    <m/>
    <m/>
    <m/>
    <x v="0"/>
    <m/>
    <m/>
    <s v="Traslado de CDP  a la Oficina de comunicaciones para la adición del contrato para el operador logistico "/>
    <s v="HUGO ALBERTO PARRA GALEANO"/>
    <s v="Tipo C:  Supervisión"/>
    <s v="Tecnica, Administrativa, Financiera."/>
  </r>
  <r>
    <x v="19"/>
    <n v="93141500"/>
    <s v="OPERADOR LOGISTICO COMUNICACIONES "/>
    <d v="2018-07-01T00:00:00"/>
    <s v="6 meses"/>
    <s v="Contratación Directa - Contratos Interadministrativos"/>
    <s v="Recursos propios"/>
    <n v="60000000"/>
    <n v="60000000"/>
    <s v="NO"/>
    <s v="N/A"/>
    <s v="HUGO ALBERTO PARRA GALEANO"/>
    <s v="Sub secretario de seguridad y convivencia ciudadana"/>
    <s v="3838330"/>
    <s v="hugo.parra@antioquia.gov.co"/>
    <s v="Fortalecimiento a la Seguridad y Orden Público"/>
    <s v="*Organismos de Seguridad y Fuerza Pública, Fortalecidos y Dotados."/>
    <s v="Apoyo en su Logística e Inteligencia a la Fuerza Pública y Organismos de Seguridad en Antioquia"/>
    <s v="22-1002"/>
    <s v="* Municipios con implementación de estrategias de prevención y promoción de justicia, seguridad y orden Público._x000a_*Organismos de Seguridad y Fuerza Pública, Fortalecidos y Dotados."/>
    <m/>
    <m/>
    <m/>
    <m/>
    <m/>
    <m/>
    <x v="0"/>
    <m/>
    <m/>
    <s v="Traslado de CDP  a la Oficina de comunicaciones para la adición del contrato para el operador logistico "/>
    <s v="HUGO ALBERTO PARRA GALEANO"/>
    <s v="Tipo C:  Supervisión"/>
    <s v="Tecnica, Administrativa, Financiera."/>
  </r>
  <r>
    <x v="19"/>
    <n v="93141500"/>
    <s v="CENTRAL DE MEDIOS VF 600002365"/>
    <d v="2018-04-01T00:00:00"/>
    <s v="15 meses"/>
    <s v="Contratación Directa - Contratos Interadministrativos"/>
    <s v="Recursos propios"/>
    <n v="472500000"/>
    <n v="68750000"/>
    <s v="SI"/>
    <s v="Aprobadas"/>
    <s v="HUGO ALBERTO PARRA GALEANO"/>
    <s v="Sub secretario de seguridad y convivencia ciudadana"/>
    <s v="3838330"/>
    <s v="hugo.parra@antioquia.gov.co"/>
    <s v="Fortalecimiento a la Seguridad y Orden Público"/>
    <s v="* 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22-1002"/>
    <s v="* Municipios con implementación de estrategias de prevención y promoción de justicia, seguridad y orden Público._x000a_*Organismos de Seguridad y Fuerza Pública, Fortalecidos y Dotados."/>
    <m/>
    <m/>
    <m/>
    <m/>
    <m/>
    <m/>
    <x v="0"/>
    <m/>
    <m/>
    <s v="Traslado de CDP  a la Oficina de comunicaciones para la adición del contrato para central de medios"/>
    <s v="HUGO ALBERTO PARRA GALEANO"/>
    <s v="Tipo C:  Supervisión"/>
    <s v="Tecnica, Administrativa, Financiera."/>
  </r>
  <r>
    <x v="19"/>
    <n v="83111600"/>
    <s v="VF 6000002265 OPERADOR TELEFONIA MOVIL"/>
    <d v="2017-11-10T00:00:00"/>
    <s v="10 meses"/>
    <s v="Contratación Directa - Prestación de Servicios y de Apoyo a la Gestión Persona Jurídica"/>
    <s v="Recursos propios"/>
    <n v="116000000"/>
    <n v="80000000"/>
    <s v="SI"/>
    <s v="Aprobadas"/>
    <s v="HUGO ALBERTO PARRA GALEANO"/>
    <s v="Sub secretario de seguridad y convivencia ciudadana"/>
    <s v="3838330"/>
    <s v="hugo.parra@antioquia.gov.co"/>
    <s v="Fortalecimiento a la Seguridad y Orden Público"/>
    <s v="_x000a_*Organismos de Seguridad y Fuerza Pública, Fortalecidos y Dotados."/>
    <s v="Apoyo en su Logística e Inteligencia a la Fuerza Pública y Organismos de Seguridad en Antioquia"/>
    <s v="08-0011"/>
    <s v="_x000a_*Organismos de Seguridad y Fuerza Pública, Fortalecidos y Dotados."/>
    <m/>
    <n v="7731"/>
    <n v="7731"/>
    <d v="2017-10-25T00:00:00"/>
    <s v="2017060108105"/>
    <n v="4600007667"/>
    <x v="1"/>
    <s v="COMCEL S.A."/>
    <s v="En ejecución"/>
    <m/>
    <s v="HUGO ALBERTO PARRA GALEANO"/>
    <s v="Tipo C:  Supervisión"/>
    <s v="Tecnica, Administrativa, Financiera."/>
  </r>
  <r>
    <x v="19"/>
    <n v="83111600"/>
    <s v="OPERADOR TELEFONIA CELULAR "/>
    <d v="2018-08-01T00:00:00"/>
    <s v="4 meses y 15 días"/>
    <s v="Contratación Directa"/>
    <s v="Recursos propios"/>
    <n v="80000000"/>
    <n v="80000000"/>
    <s v="NO"/>
    <s v="N/A"/>
    <s v="HUGO ALBERTO PARRA GALEANO"/>
    <s v="Sub secretario de seguridad y convivencia ciudadana"/>
    <s v="3838330"/>
    <s v="hugo.parra@antioquia.gov.co"/>
    <s v="Fortalecimiento a la Seguridad y Orden Público"/>
    <s v="*Organismos de Seguridad y Fuerza Pública, Fortalecidos y Dotados."/>
    <s v="Apoyo en su Logística e Inteligencia a la Fuerza Pública y Organismos de Seguridad en Antioquia"/>
    <s v="22-1002"/>
    <s v="*Organismos de Seguridad y Fuerza Pública, Fortalecidos y Dotados."/>
    <m/>
    <m/>
    <m/>
    <m/>
    <m/>
    <m/>
    <x v="0"/>
    <m/>
    <m/>
    <m/>
    <s v="HUGO ALBERTO PARRA GALEANO"/>
    <s v="Tipo C:  Supervisión"/>
    <s v="Tecnica, Administrativa, Financiera."/>
  </r>
  <r>
    <x v="19"/>
    <n v="16111500"/>
    <s v="ELEMENTOS OFICINA"/>
    <d v="2017-04-01T00:00:00"/>
    <s v="8 meses"/>
    <s v="Selección Abreviada - Subasta Inversa"/>
    <s v="Recursos propios"/>
    <n v="300000000"/>
    <n v="300000000"/>
    <s v="NO"/>
    <s v="N/A"/>
    <s v="HUGO ALBERTO PARRA GALEANO"/>
    <s v="Sub secretario de seguridad y convivencia ciudadana"/>
    <s v="3838330"/>
    <s v="hugo.parra@antioquia.gov.co"/>
    <s v="Fortalecimiento a la Seguridad y Orden Público"/>
    <s v="*Organismos de Seguridad y Fuerza Pública, Fortalecidos y Dotados."/>
    <s v="Apoyo en su Logística e Inteligencia a la Fuerza Pública y Organismos de Seguridad en Antioquia"/>
    <s v="22-1002"/>
    <s v="*Organismos de Seguridad y Fuerza Pública, Fortalecidos y Dotados."/>
    <m/>
    <m/>
    <m/>
    <m/>
    <m/>
    <m/>
    <x v="0"/>
    <m/>
    <m/>
    <m/>
    <s v="HUGO ALBERTO PARRA GALEANO"/>
    <s v="Tipo C:  Supervisión"/>
    <s v="Tecnica, Administrativa, Financiera."/>
  </r>
  <r>
    <x v="19"/>
    <n v="93141500"/>
    <s v="OPERADOR LOGISTICO  VF600002354"/>
    <d v="2018-04-01T00:00:00"/>
    <s v="15 meses"/>
    <s v="Contratación Directa - Contratos Interadministrativos"/>
    <s v="Recursos propios"/>
    <n v="472500000"/>
    <n v="52500000"/>
    <s v="SI"/>
    <s v="Aprobadas"/>
    <s v="CARLOS MARIO MARIN MARIN"/>
    <s v="GERENTE"/>
    <s v="3839336"/>
    <s v="carlosalberto.marin@antioquia.gov.co"/>
    <m/>
    <m/>
    <m/>
    <s v="08-00003"/>
    <m/>
    <m/>
    <m/>
    <m/>
    <m/>
    <m/>
    <m/>
    <x v="0"/>
    <m/>
    <m/>
    <s v="Traslado de CDP  a la Oficina de comunicaciones para la adición del contrato para el operador logistico "/>
    <s v="CARLOS MARIO MARIN MARIN"/>
    <s v="Tipo C:  Supervisión"/>
    <s v="Tecnica, Administrativa, Financiera."/>
  </r>
  <r>
    <x v="19"/>
    <m/>
    <s v="MEDIOS DE  COMUNICACION VF600002366"/>
    <d v="2018-02-01T00:00:00"/>
    <n v="10"/>
    <s v="Contratación Directa - Contratos Interadministrativos"/>
    <s v="Recursos propios"/>
    <n v="68750000"/>
    <n v="68750000"/>
    <s v="NO"/>
    <s v="N/A"/>
    <s v="CARLOS MARIO MARIN MARIN"/>
    <s v="GERENTE"/>
    <s v="3839336"/>
    <s v="carlosalberto.marin@antioquia.gov.co"/>
    <m/>
    <m/>
    <m/>
    <s v="08-0003"/>
    <m/>
    <m/>
    <m/>
    <m/>
    <m/>
    <m/>
    <m/>
    <x v="0"/>
    <m/>
    <m/>
    <s v="Traslado de CDP  a la Oficina de comunicaciones para la adición del contrato para central de medios"/>
    <s v="CARLOS MARIO MARIN MARIN"/>
    <s v="Tipo C:  Supervisión"/>
    <s v="Tecnica, Administrativa, Financiera."/>
  </r>
  <r>
    <x v="19"/>
    <n v="81161700"/>
    <s v="SERVICIO COMUNICACIÓN MOVIL PDA VF6000002459"/>
    <d v="2016-12-20T00:00:00"/>
    <s v="13 meses"/>
    <s v="Contratación Directa - No pluralidad de oferentes"/>
    <s v="Recursos propios"/>
    <n v="436720000"/>
    <n v="143000000"/>
    <s v="SI"/>
    <s v="Aprobadas"/>
    <s v="HUGO ALBERTO PARRA GALEANO"/>
    <s v="Sub secretario de seguridad y convivencia ciudadana"/>
    <s v="3838330"/>
    <s v="hugo.parra@antioquia.gov.co"/>
    <s v="Fortalecimiento a la Seguridad y Orden Público"/>
    <s v="* Municipios con sistemas de recepción de denunicas en línea funcionando._x000a_Municipios con implementación de estrategias de prevención y promoción de justicia, seguridad y orden Público._x000a_*Organismos de Seguridad y Fuerza Pública, Fortalecidos y Dotados."/>
    <s v="Implementación de tecnologías y sistemas de información para la seguridad y convivencia ciudadana en el Departamento de Antioquia"/>
    <s v="08-0014"/>
    <s v="* Municipios con sistemas de recepción de denunicas en línea funcionando._x000a_Municipios con implementación de estrategias de prevención y promoción de justicia, seguridad y orden Público._x000a_*Organismos de Seguridad y Fuerza Pública, Fortalecidos y Dotados."/>
    <m/>
    <n v="6280"/>
    <n v="6280"/>
    <d v="2016-12-16T00:00:00"/>
    <s v="2016060099711"/>
    <n v="4600006147"/>
    <x v="1"/>
    <s v="AVANTEL S.A.S"/>
    <s v="En ejecución"/>
    <m/>
    <s v="HUGO ALBERTO PARRA GALEANO"/>
    <s v="Tipo C:  Supervisión"/>
    <s v="Tecnica, Administrativa, Financiera."/>
  </r>
  <r>
    <x v="19"/>
    <n v="81161700"/>
    <s v="SERVICIO COMUNICACIÓN MOVIL PDA "/>
    <d v="2018-05-15T00:00:00"/>
    <s v="6 meses y 15 días"/>
    <s v="Contratación Directa - No pluralidad de oferentes"/>
    <s v="Recursos propios"/>
    <n v="350000000"/>
    <n v="350000000"/>
    <s v="NO"/>
    <s v="N/A"/>
    <s v="HUGO ALBERTO PARRA GALEANO"/>
    <s v="Sub secretario de seguridad y convivencia ciudadana"/>
    <s v="3838330"/>
    <s v="hugo.parra@antioquia.gov.co"/>
    <s v="Fortalecimiento a la Seguridad y Orden Público"/>
    <s v="* Municipios con sistemas de recepción de denunicas en línea funcionando._x000a_Municipios con implementación de estrategias de prevención y promoción de justicia, seguridad y orden Público._x000a_*Organismos de Seguridad y Fuerza Pública, Fortalecidos y Dotados."/>
    <s v="Implementación de tecnologías y sistemas de información para la seguridad y convivencia ciudadana en el Departamento de Antioquia"/>
    <s v="08-0014"/>
    <s v="* Municipios con sistemas de recepción de denunicas en línea funcionando._x000a_Municipios con implementación de estrategias de prevención y promoción de justicia, seguridad y orden Público._x000a_*Organismos de Seguridad y Fuerza Pública, Fortalecidos y Dotados."/>
    <m/>
    <m/>
    <m/>
    <m/>
    <m/>
    <m/>
    <x v="0"/>
    <m/>
    <m/>
    <m/>
    <s v="HUGO ALBERTO PARRA GALEANO"/>
    <s v="Tipo C:  Supervisión"/>
    <s v="Tecnica, Administrativa, Financiera."/>
  </r>
  <r>
    <x v="19"/>
    <n v="86101700"/>
    <s v="APOYO E IMPLEMENTACION DE PROGRAMAS MPALES PAZES"/>
    <d v="2018-02-01T00:00:00"/>
    <s v="10 meses"/>
    <s v="Selección Abreviada - Menor Cuantía"/>
    <s v="Recursos propios"/>
    <n v="187000000"/>
    <n v="187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m/>
    <m/>
    <m/>
    <m/>
    <m/>
    <m/>
    <x v="0"/>
    <m/>
    <m/>
    <m/>
    <s v="HUGO ALBERTO PARRA GALEANO"/>
    <s v="Tipo C:  Supervisión"/>
    <s v="Tecnica, Administrativa, Financiera."/>
  </r>
  <r>
    <x v="19"/>
    <n v="500000000"/>
    <s v="SUMINISTRO DE VÍVERES FUERZA PÚBLICA, ORGANISMOS DE SEGURIDAD Y JUSTICIA"/>
    <d v="2018-02-01T00:00:00"/>
    <s v="10 meses"/>
    <s v="Selección Abreviada - Subasta Inversa"/>
    <s v="Recursos propios"/>
    <n v="400000000"/>
    <n v="400000000"/>
    <s v="NO"/>
    <s v="N/A"/>
    <s v="HUGO ALBERTO PARRA GALEANO"/>
    <s v="Sub secretario de seguridad y convivencia ciudadana"/>
    <s v="3838330"/>
    <s v="hugo.parra@antioquia.gov.co"/>
    <s v="Fortalecimiento a la Seguridad y Orden Público"/>
    <s v="* 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08-0011"/>
    <s v="* Municipios con implementación de estrategias de prevención y promoción de justicia, seguridad y orden Público._x000a_*Organismos de Seguridad y Fuerza Pública, Fortalecidos y Dotados."/>
    <m/>
    <m/>
    <m/>
    <m/>
    <m/>
    <m/>
    <x v="0"/>
    <m/>
    <m/>
    <m/>
    <s v="HUGO ALBERTO PARRA GALEANO"/>
    <s v="Tipo C:  Supervisión"/>
    <s v="Tecnica, Administrativa, Financiera."/>
  </r>
  <r>
    <x v="19"/>
    <s v="78101800"/>
    <s v="TRANSPORTE REGISTRADURIA"/>
    <d v="2020-01-01T00:00:00"/>
    <s v="10 meses"/>
    <s v="Selección Abreviada - Subasta Inversa"/>
    <s v="Recursos propios"/>
    <n v="300000000"/>
    <n v="300000000"/>
    <s v="NO"/>
    <s v="N/A"/>
    <s v="AICARDO URREGO USUGA"/>
    <s v="DIRECTOR DE APOYO INSTITUCIONAL"/>
    <s v="3838350"/>
    <s v="aicardo.urrego@antioquia.gov.co"/>
    <m/>
    <s v="Recursos de Funcionamiento"/>
    <s v="Recursos de Funcionamiento"/>
    <s v="23-00007"/>
    <m/>
    <m/>
    <n v="8029"/>
    <n v="20281"/>
    <d v="2018-01-29T00:00:00"/>
    <m/>
    <m/>
    <x v="3"/>
    <m/>
    <m/>
    <s v="Recursos de funcionamiento"/>
    <s v="AICARDO URREGO USUGA"/>
    <s v="Tipo C:  Supervisión"/>
    <s v="Tecnica, Administrativa, Financiera."/>
  </r>
  <r>
    <x v="19"/>
    <s v="20102301"/>
    <s v="PRESTACIÓN DE SERVICIO DE COORDINADOR BOMBEROS"/>
    <d v="2018-02-01T00:00:00"/>
    <s v="11 meses"/>
    <s v="Contratación Directa - Prestación de Servicios y de Apoyo a la Gestión Persona Natural"/>
    <s v="Recursos propios"/>
    <n v="35000000"/>
    <n v="35000000"/>
    <s v="NO"/>
    <s v="N/A"/>
    <s v="VICTORIA E RAMIREZ VELEZ"/>
    <s v="SECRETARIA DE GOBIERNO"/>
    <s v="3838302"/>
    <m/>
    <m/>
    <m/>
    <m/>
    <m/>
    <m/>
    <m/>
    <n v="8050"/>
    <n v="20612"/>
    <m/>
    <m/>
    <m/>
    <x v="2"/>
    <m/>
    <m/>
    <m/>
    <s v="VICTORIA E RAMIREZ VELEZ"/>
    <s v="Tipo C:  Supervisión"/>
    <s v="Tecnica, Administrativa, Financiera."/>
  </r>
  <r>
    <x v="19"/>
    <s v="90101600"/>
    <s v="ALIMENTACIÓN  REGISTRADURIA"/>
    <d v="2020-03-01T00:00:00"/>
    <s v="9 meses"/>
    <s v="Selección Abreviada - Subasta Inversa"/>
    <s v="Recursos propios"/>
    <n v="300000000"/>
    <n v="300000000"/>
    <s v="NO"/>
    <s v="N/A"/>
    <s v="AICARDO URREGO USUGA"/>
    <s v="DIRECTOR DE APOYO INSTITUCIONAL"/>
    <s v="3838350"/>
    <s v="aicardo.urrego@antioquia.gov.co"/>
    <m/>
    <s v="Recursos de Funcionamiento"/>
    <s v="Recursos de Funcionamiento"/>
    <s v="23-00007"/>
    <m/>
    <m/>
    <n v="8029"/>
    <n v="20281"/>
    <d v="2018-01-29T00:00:00"/>
    <m/>
    <m/>
    <x v="3"/>
    <m/>
    <m/>
    <s v="Recursos de funcionamiento"/>
    <s v="AICARDO URREGO USUGA"/>
    <s v="Tipo C:  Supervisión"/>
    <s v="Tecnica, Administrativa, Financiera."/>
  </r>
  <r>
    <x v="19"/>
    <s v="90101600"/>
    <s v="ALIMENTACIÓN  FONDO DE SEGURIDAD"/>
    <d v="2020-03-01T00:00:00"/>
    <s v="10 meses"/>
    <s v="Selección Abreviada - Subasta Inversa"/>
    <s v="Recursos propios"/>
    <n v="150000000"/>
    <n v="150000000"/>
    <s v="NO"/>
    <s v="N/A"/>
    <s v="HUGO ALBERTO PARRA GALEANO"/>
    <s v="Sub secretario de seguridad y convivencia ciudadana"/>
    <s v="3838330"/>
    <s v="hugo.parra@antioquia.gov.co"/>
    <s v="Fortalecimiento a la Seguridad y Orden Público"/>
    <s v="* 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08-0011"/>
    <s v="* Municipios con implementación de estrategias de prevención y promoción de justicia, seguridad y orden Público._x000a_*Organismos de Seguridad y Fuerza Pública, Fortalecidos y Dotados."/>
    <m/>
    <m/>
    <m/>
    <m/>
    <m/>
    <m/>
    <x v="0"/>
    <m/>
    <m/>
    <m/>
    <s v="HUGO ALBERTO PARRA GALEANO"/>
    <s v="Tipo C:  Supervisión"/>
    <s v="Tecnica, Administrativa, Financiera."/>
  </r>
  <r>
    <x v="19"/>
    <s v="43211500"/>
    <s v="DOTACIÓN  REGISTRADURIA"/>
    <d v="2018-04-01T00:00:00"/>
    <s v="5meses"/>
    <s v="Selección Abreviada - Subasta Inversa"/>
    <s v="Recursos propios"/>
    <n v="315444000"/>
    <n v="350444000"/>
    <s v="NO"/>
    <s v="N/A"/>
    <s v="AICARDO URREGO USUGA"/>
    <s v="DIRECTOR DE APOYO INSTITUCIONAL"/>
    <s v="3838350"/>
    <s v="aicardo.urrego@antioquia.gov.co"/>
    <m/>
    <s v="Recursos de Funcionamiento"/>
    <s v="Recursos de Funcionamiento"/>
    <s v="23-00007"/>
    <m/>
    <m/>
    <m/>
    <m/>
    <m/>
    <m/>
    <m/>
    <x v="0"/>
    <m/>
    <m/>
    <s v="Recursos de funcionamiento"/>
    <s v="AICARDO URREGO USUGA"/>
    <s v="Tipo C:  Supervisión"/>
    <s v="Tecnica, Administrativa, Financiera."/>
  </r>
  <r>
    <x v="20"/>
    <n v="93141506"/>
    <s v="Integrar esfuerzos para la promoción del desarrollo integral temprano de la primera infancia bajo la modalidad Familiar, en el municipio de La Pintada."/>
    <d v="2017-11-11T00:00:00"/>
    <s v="8 meses"/>
    <s v="Régimen Especial - Artículo 95 Ley 489 de 1998"/>
    <s v="Recursos Nacionales"/>
    <n v="248286785"/>
    <n v="23053853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1"/>
    <n v="19492"/>
    <d v="2017-11-10T00:00:00"/>
    <s v="N/A"/>
    <n v="4600007820"/>
    <x v="1"/>
    <s v="ESE Hospital Antonio Roldan Betancur de La Pintada"/>
    <s v="En ejecución"/>
    <m/>
    <s v="Isabel Cristina Echavarría Cardona"/>
    <s v="Tipo C:  Supervisión"/>
    <s v="Técnica, jurídica, administrativa, contable y financiera"/>
  </r>
  <r>
    <x v="20"/>
    <n v="93141506"/>
    <s v="Integrar esfuerzos para la promoción del desarrollo integral temprano de la primera infancia bajo el modelo flexible Buen Comienzo Antioquia en el municipio de Bello y para la implementación del Sistema Departamental de Gestión del Desarrollo Integral Temprano"/>
    <d v="2017-11-11T00:00:00"/>
    <s v="8 meses"/>
    <s v="Régimen Especial - Artículo 95 Ley 489 de 1998"/>
    <s v="Recursos Nacionales"/>
    <n v="1385931651"/>
    <n v="1286243057"/>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2"/>
    <n v="19493"/>
    <d v="2017-11-10T00:00:00"/>
    <s v="N/A"/>
    <n v="4600007891"/>
    <x v="1"/>
    <s v="ESE Hospital Bello Salud"/>
    <s v="En ejecución"/>
    <m/>
    <s v="Alejandra Carvajal Román"/>
    <s v="Tipo C:  Supervisión"/>
    <s v="Técnica, jurídica, administrativa, contable y financiera"/>
  </r>
  <r>
    <x v="20"/>
    <n v="93141506"/>
    <s v="Integrar esfuerzos para la promoción del desarrollo integral temprano de la primera infancia bajo la modalidad familiar, en el municipio de Amalfí"/>
    <d v="2017-11-11T00:00:00"/>
    <s v="8 meses"/>
    <s v="Régimen Especial - Artículo 95 Ley 489 de 1998"/>
    <s v="Recursos Nacionales"/>
    <n v="296483632"/>
    <n v="275290127"/>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4"/>
    <n v="19494"/>
    <d v="2017-11-10T00:00:00"/>
    <s v="N/A"/>
    <n v="4600007800"/>
    <x v="1"/>
    <s v="ESE Hospital El Carmen de Amalfi "/>
    <s v="En ejecución"/>
    <m/>
    <s v="Isabel Cristina Echavarría Cardona"/>
    <s v="Tipo C:  Supervisión"/>
    <s v="Técnica, jurídica, administrativa, contable y financiera"/>
  </r>
  <r>
    <x v="20"/>
    <n v="93141506"/>
    <s v="Integrar esfuerzos para la promoción del desarrollo integral temprano de la primera infancia bajo el modelo flexible Buen Comienzo Antioquia, la modalidad institucional en los municipios Vigía del Fuerte, Murindó y Turbó; y para la implementación del Sistema Departamental de Gestión del Desarrollo Integral Temprano"/>
    <d v="2017-11-11T00:00:00"/>
    <s v="8 meses"/>
    <s v="Régimen Especial - Artículo 95 Ley 489 de 1998"/>
    <s v="Recursos Nacionales"/>
    <n v="4438492807"/>
    <n v="412054748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5"/>
    <n v="19496"/>
    <d v="2017-11-10T00:00:00"/>
    <s v="N/A"/>
    <n v="4600007888"/>
    <x v="1"/>
    <s v="ESE Hospital Francisco Valderrama de Turbo"/>
    <s v="En ejecución"/>
    <m/>
    <s v="Alejandra Carvajal Román"/>
    <s v="Tipo C:  Supervisión"/>
    <s v="Técnica, jurídica, administrativa, contable y financiera"/>
  </r>
  <r>
    <x v="20"/>
    <n v="93141506"/>
    <s v="Integrar esfuerzos para la promoción del desarrollo integral temprano de la primera infancia bajo la modalidad Familiar, en el municipio de Jardín."/>
    <d v="2017-11-11T00:00:00"/>
    <s v="8 meses"/>
    <s v="Régimen Especial - Artículo 95 Ley 489 de 1998"/>
    <s v="Recursos Nacionales"/>
    <n v="430850598"/>
    <n v="40005215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8"/>
    <n v="19497"/>
    <d v="2017-11-10T00:00:00"/>
    <s v="N/A"/>
    <n v="4600007810"/>
    <x v="1"/>
    <s v="ESE Hospital Gabriel Pelaez Montoya de Jardín"/>
    <s v="En ejecución"/>
    <m/>
    <s v="Isabel Cristina Echavarría Cardona"/>
    <s v="Tipo C:  Supervisión"/>
    <s v="Técnica, jurídica, administrativa, contable y financiera"/>
  </r>
  <r>
    <x v="20"/>
    <n v="93141506"/>
    <s v="Integrar esfuerzos para la promoción del desarrollo integral temprano de la primera infancia bajo la modalidad Familiar, en el municipio de Betulia."/>
    <d v="2017-11-11T00:00:00"/>
    <s v="8 meses"/>
    <s v="Régimen Especial - Artículo 95 Ley 489 de 1998"/>
    <s v="Recursos Nacionales"/>
    <n v="774070565"/>
    <n v="71873777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9"/>
    <n v="19498"/>
    <d v="2017-11-10T00:00:00"/>
    <s v="N/A"/>
    <n v="4600007808"/>
    <x v="1"/>
    <s v="ESE Hospital Germán Vélez Gutierrez de Betulia"/>
    <s v="En ejecución"/>
    <m/>
    <s v="Santiago Morales Quijano"/>
    <s v="Tipo C:  Supervisión"/>
    <s v="Técnica, jurídica, administrativa, contable y financiera"/>
  </r>
  <r>
    <x v="20"/>
    <n v="93141506"/>
    <s v="Integrar esfuerzos para la promoción del desarrollo integral temprano de la primera infancia bajo la modalidad familiar, en el municipio de Caicedo"/>
    <d v="2017-11-11T00:00:00"/>
    <s v="8 meses"/>
    <s v="Régimen Especial - Artículo 95 Ley 489 de 1998"/>
    <s v="Recursos Nacionales"/>
    <n v="657229725"/>
    <n v="6102490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2"/>
    <n v="19499"/>
    <d v="2017-11-10T00:00:00"/>
    <s v="N/A"/>
    <n v="4600007825"/>
    <x v="1"/>
    <s v="ESE Hospital Guillermo Gaviria Correa de Caicedo"/>
    <s v="En ejecución"/>
    <m/>
    <s v="Alejandra Carvajal Román"/>
    <s v="Tipo C:  Supervisión"/>
    <s v="Técnica, jurídica, administrativa, contable y financiera"/>
  </r>
  <r>
    <x v="20"/>
    <n v="93141506"/>
    <s v="Integrar esfuerzos para la promoción del desarrollo integral temprano de la primera infancia bajo la modalidad Familiar, en el municipio de San Andrés de Cuerquia."/>
    <d v="2017-11-11T00:00:00"/>
    <s v="8 meses"/>
    <s v="Régimen Especial - Artículo 95 Ley 489 de 1998"/>
    <s v="Recursos Nacionales"/>
    <n v="438153150"/>
    <n v="4068327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4"/>
    <n v="19500"/>
    <d v="2017-11-10T00:00:00"/>
    <s v="N/A"/>
    <n v="4600007798"/>
    <x v="1"/>
    <s v="ESE Hospital Gustavo Gonzalez Ochoa de San Andrés de Cuerquia"/>
    <s v="En ejecución"/>
    <m/>
    <s v="Isabel Cristina Echavarría Cardona"/>
    <s v="Tipo C:  Supervisión"/>
    <s v="Técnica, jurídica, administrativa, contable y financiera"/>
  </r>
  <r>
    <x v="20"/>
    <n v="93141506"/>
    <s v="Integrar esfuerzos para la promoción del desarrollo integral temprano de la primera infancia bajo la modalidad Familiar, en el municipio de Yondó."/>
    <d v="2017-11-11T00:00:00"/>
    <s v="8 meses"/>
    <s v="Régimen Especial - Artículo 95 Ley 489 de 1998"/>
    <s v="Recursos Nacionales"/>
    <n v="572520116"/>
    <n v="531594728"/>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5"/>
    <n v="19501"/>
    <d v="2017-11-10T00:00:00"/>
    <s v="N/A"/>
    <n v="4600007823"/>
    <x v="1"/>
    <s v="ESE Hospital Hector Abad Gómez de Yondó"/>
    <s v="En ejecución"/>
    <m/>
    <s v="Isabel Cristina Echavarría Cardona"/>
    <s v="Tipo C:  Supervisión"/>
    <s v="Técnica, jurídica, administrativa, contable y financiera"/>
  </r>
  <r>
    <x v="20"/>
    <n v="93141506"/>
    <s v="Integrar esfuerzos para la promoción del desarrollo integral temprano de la primera infancia bajo la modalidad Familiar, en el municipio de Urrao."/>
    <d v="2017-11-11T00:00:00"/>
    <s v="8 meses"/>
    <s v="Régimen Especial - Artículo 95 Ley 489 de 1998"/>
    <s v="Recursos Nacionales"/>
    <n v="962476420"/>
    <n v="893675831"/>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6"/>
    <n v="19502"/>
    <d v="2017-11-10T00:00:00"/>
    <s v="N/A"/>
    <n v="4600007829"/>
    <x v="1"/>
    <s v="ESE Hospital Iván Restrepo Gómez de Urrao"/>
    <s v="En ejecución"/>
    <m/>
    <s v="Santiago Morales Quijano"/>
    <s v="Tipo C:  Supervisión"/>
    <s v="Técnica, jurídica, administrativa, contable y financiera"/>
  </r>
  <r>
    <x v="20"/>
    <n v="93141506"/>
    <s v="Integrar esfuerzos para la promoción del desarrollo integral temprano de la primera infancia bajo la modalidad familiar e institucional en el municipio de Mutatá"/>
    <d v="2017-11-11T00:00:00"/>
    <s v="8 meses"/>
    <s v="Régimen Especial - Artículo 95 Ley 489 de 1998"/>
    <s v="Recursos Nacionales"/>
    <n v="1431694485"/>
    <n v="132962988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8"/>
    <n v="19503"/>
    <d v="2017-11-10T00:00:00"/>
    <s v="N/A"/>
    <n v="4600007784"/>
    <x v="1"/>
    <s v="ESE Hospital La Anunciación de Mutatá "/>
    <s v="En ejecución"/>
    <m/>
    <s v="Alejandra Carvajal Román"/>
    <s v="Tipo C:  Supervisión"/>
    <s v="Técnica, jurídica, administrativa, contable y financiera"/>
  </r>
  <r>
    <x v="20"/>
    <n v="93141506"/>
    <s v="Integrar esfuerzos para la promoción del desarrollo integral temprano de la primera infancia bajo la modalidad Familiar, en el municipio de Ciudad Bolívar."/>
    <d v="2017-11-11T00:00:00"/>
    <s v="8 meses"/>
    <s v="Régimen Especial - Artículo 95 Ley 489 de 1998"/>
    <s v="Recursos Nacionales"/>
    <n v="949331825"/>
    <n v="8814708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9"/>
    <n v="19504"/>
    <d v="2017-11-10T00:00:00"/>
    <s v="N/A"/>
    <n v="4600007879"/>
    <x v="1"/>
    <s v="ESE Hospital La Merced de Ciudad Bolívar"/>
    <s v="En ejecución"/>
    <m/>
    <s v="Isabel Cristina Echavarría Cardona"/>
    <s v="Tipo C:  Supervisión"/>
    <s v="Técnica, jurídica, administrativa, contable y financiera"/>
  </r>
  <r>
    <x v="20"/>
    <n v="93141506"/>
    <s v="Integrar esfuerzos para la promoción del desarrollo integral temprano de la primera infancia bajo la modalidad Familiar, en el municipio de Angelópolis."/>
    <d v="2017-11-11T00:00:00"/>
    <s v="8 meses"/>
    <s v="Régimen Especial - Artículo 95 Ley 489 de 1998"/>
    <s v="Recursos Nacionales"/>
    <n v="306707205"/>
    <n v="28478289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0"/>
    <n v="19505"/>
    <d v="2017-11-10T00:00:00"/>
    <s v="N/A"/>
    <n v="4600007797"/>
    <x v="1"/>
    <s v="ESE Hospital La Misericordia de Angelópolis"/>
    <s v="En ejecución"/>
    <m/>
    <s v="Adriana Galindo Rosero"/>
    <s v="Tipo C:  Supervisión"/>
    <s v="Técnica, jurídica, administrativa, contable y financiera"/>
  </r>
  <r>
    <x v="20"/>
    <n v="93141506"/>
    <s v="Integrar esfuerzos para la promoción del desarrollo integral temprano de la primera infancia bajo la modalidad familiar e institucional, en el municipio de Nechí"/>
    <d v="2017-11-11T00:00:00"/>
    <s v="8 meses"/>
    <s v="Régimen Especial - Artículo 95 Ley 489 de 1998"/>
    <s v="Recursos Nacionales"/>
    <n v="1045245258"/>
    <n v="970743764"/>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1"/>
    <n v="19506"/>
    <d v="2017-11-10T00:00:00"/>
    <s v="N/A"/>
    <n v="4600007826"/>
    <x v="1"/>
    <s v="ESE Hospital La Misericordia de Nechí"/>
    <s v="En ejecución"/>
    <m/>
    <s v="Santiago Morales Quijano"/>
    <s v="Tipo C:  Supervisión"/>
    <s v="Técnica, jurídica, administrativa, contable y financiera"/>
  </r>
  <r>
    <x v="20"/>
    <n v="93141506"/>
    <s v="Integrar esfuerzos para la promoción del desarrollo integral temprano de la primera infancia bajo el modelo flexible Buen Comienzo Antioquia, la modalidad institucional en el Municipio de Chigorodó y para la implementación del Sistema Departamento de Gestión del Desarrollo Integral Temprano"/>
    <d v="2017-11-11T00:00:00"/>
    <s v="8 meses"/>
    <s v="Régimen Especial - Artículo 95 Ley 489 de 1998"/>
    <s v="Recursos Nacionales"/>
    <n v="2350317698"/>
    <n v="2183526456"/>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3"/>
    <n v="19507"/>
    <d v="2017-11-10T00:00:00"/>
    <s v="N/A"/>
    <n v="4600007849"/>
    <x v="1"/>
    <s v="ESE Hospital Maria Auxiliadora de Chigorodó "/>
    <s v="En ejecución"/>
    <m/>
    <s v="Neida Elena García Pulgarín"/>
    <s v="Tipo C:  Supervisión"/>
    <s v="Técnica, jurídica, administrativa, contable y financiera"/>
  </r>
  <r>
    <x v="20"/>
    <n v="93141506"/>
    <s v="Integrar esfuerzos para la promoción del desarrollo integral temprano de la primera infancia bajo la modalidad Familiar, en el municipio de Guadalupe."/>
    <d v="2017-11-11T00:00:00"/>
    <s v="8 meses"/>
    <s v="Régimen Especial - Artículo 95 Ley 489 de 1998"/>
    <s v="Recursos Nacionales"/>
    <n v="262891890"/>
    <n v="24409962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5"/>
    <n v="19508"/>
    <d v="2017-11-10T00:00:00"/>
    <s v="N/A"/>
    <n v="4600007787"/>
    <x v="1"/>
    <s v="ESE Hospital Nuestra Señora de Guadalupe"/>
    <s v="En ejecución"/>
    <m/>
    <s v="Tatiana Ramírez Hernández"/>
    <s v="Tipo C:  Supervisión"/>
    <s v="Técnica, jurídica, administrativa, contable y financiera"/>
  </r>
  <r>
    <x v="20"/>
    <n v="93141506"/>
    <s v="Integrar esfuerzos para la promoción del desarrollo integral temprano de la primera infancia bajo las modalidades familiar e institucional, en el municipio de Guarne"/>
    <d v="2017-11-11T00:00:00"/>
    <s v="8 meses"/>
    <s v="Régimen Especial - Artículo 95 Ley 489 de 1998"/>
    <s v="Recursos Nacionales"/>
    <n v="813309830"/>
    <n v="755883237"/>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6"/>
    <n v="19509"/>
    <d v="2017-11-10T00:00:00"/>
    <s v="N/A"/>
    <n v="4600007870"/>
    <x v="1"/>
    <s v="ESE Hospital Nuestra Señora de La Candelaria de Guarne"/>
    <s v="En ejecución"/>
    <m/>
    <s v="Santiago Morales Quijano"/>
    <s v="Tipo C:  Supervisión"/>
    <s v="Técnica, jurídica, administrativa, contable y financiera"/>
  </r>
  <r>
    <x v="20"/>
    <n v="93141506"/>
    <s v="Integrar esfuerzos para la promoción del desarrollo integral temprano de la primera infancia bajo el modelo flexible Buen Comienzo Antioquia y para la implementación del Sistema Departamental de Gestión del Desarrollo Integral Temprano en el municipio de Dabeiba"/>
    <d v="2017-11-11T00:00:00"/>
    <s v="8 meses"/>
    <s v="Régimen Especial - Artículo 95 Ley 489 de 1998"/>
    <s v="Recursos Nacionales"/>
    <n v="821508257"/>
    <n v="76244367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8"/>
    <n v="19510"/>
    <d v="2017-11-10T00:00:00"/>
    <s v="N/A"/>
    <n v="4600007853"/>
    <x v="1"/>
    <s v="ESE Hospital Nuestra Señora del Perpetuo Socorro de Dabeiba "/>
    <s v="En ejecución"/>
    <m/>
    <s v="Lillana Lid Zuluaga Aristábal"/>
    <s v="Tipo C:  Supervisión"/>
    <s v="Técnica, jurídica, administrativa, contable y financiera"/>
  </r>
  <r>
    <x v="20"/>
    <n v="93141506"/>
    <s v="Integrar esfuerzos para la promoción del desarrollo integral temprano de la primera infancia bajo la modalidad Familiar, en el municipio de Puerto Nare."/>
    <d v="2017-11-11T00:00:00"/>
    <s v="8 meses"/>
    <s v="Régimen Especial - Artículo 95 Ley 489 de 1998"/>
    <s v="Recursos Nacionales"/>
    <n v="197168918"/>
    <n v="18307471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9"/>
    <n v="19511"/>
    <d v="2017-11-10T00:00:00"/>
    <s v="N/A"/>
    <n v="4600007799"/>
    <x v="1"/>
    <s v="ESE Hospital Octavio Olivares de Puerto Nare"/>
    <s v="En ejecución"/>
    <m/>
    <s v="Santiago Morales Quijano"/>
    <s v="Tipo C:  Supervisión"/>
    <s v="Técnica, jurídica, administrativa, contable y financiera"/>
  </r>
  <r>
    <x v="20"/>
    <n v="93141506"/>
    <s v="Integrar esfuerzos para la promoción del desarrollo integral temprano de la primera infancia bajo el modelo flexible Buen Comienzo Antioquia y las modalidades familiar e institucional, en los municipios de Necoclí, San Pedro de Urabá y San Juan de Urabá; y para la implementación del Sistema Departamental de Gestión del Desarrollo Integral Temprano"/>
    <d v="2017-11-11T00:00:00"/>
    <s v="8 meses"/>
    <s v="Régimen Especial - Artículo 95 Ley 489 de 1998"/>
    <s v="Recursos Nacionales"/>
    <n v="3878505359"/>
    <n v="3602784081"/>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1"/>
    <n v="19513"/>
    <d v="2017-11-10T00:00:00"/>
    <s v="N/A"/>
    <n v="4600007902"/>
    <x v="1"/>
    <s v="ESE Hospital Oscar Emiro Vergara Cruz de San Pedro de Urabá"/>
    <s v="En ejecución"/>
    <m/>
    <s v="Tatiana Ramírez Hernández"/>
    <s v="Tipo C:  Supervisión"/>
    <s v="Técnica, jurídica, administrativa, contable y financiera"/>
  </r>
  <r>
    <x v="20"/>
    <n v="93141506"/>
    <s v="Integrar esfuerzos para la promoción del desarrollo integral temprano de la primera infancia bajo la modalidad Familiar, en el municipio de Alejandría."/>
    <d v="2017-11-11T00:00:00"/>
    <s v="8 meses"/>
    <s v="Régimen Especial - Artículo 95 Ley 489 de 1998"/>
    <s v="Recursos Nacionales"/>
    <n v="359285583"/>
    <n v="333602814"/>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3"/>
    <n v="19514"/>
    <d v="2017-11-10T00:00:00"/>
    <s v="N/A"/>
    <n v="4600007843"/>
    <x v="1"/>
    <s v="ESE Hospital Pbro. Luis Felipe Arbeláez de Alejandría"/>
    <s v="En ejecución"/>
    <m/>
    <s v="Adriana Galindo Rosero"/>
    <s v="Tipo C:  Supervisión"/>
    <s v="Técnica, jurídica, administrativa, contable y financiera"/>
  </r>
  <r>
    <x v="20"/>
    <n v="93141506"/>
    <s v="Integrar esfuerzos para la promoción del desarrollo integral temprano de la primera infancia bajo la modalidad institucional, en el municipio de San Rafael "/>
    <d v="2017-11-11T00:00:00"/>
    <s v="8 meses"/>
    <s v="Régimen Especial - Artículo 95 Ley 489 de 1998"/>
    <s v="Recursos Nacionales"/>
    <n v="227365200"/>
    <n v="2115036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4"/>
    <n v="19515"/>
    <d v="2017-11-10T00:00:00"/>
    <s v="N/A"/>
    <n v="4600007791"/>
    <x v="1"/>
    <s v="ESE Hospital Presbitero  Alonso Maria Giraldo San Rafael"/>
    <s v="En ejecución"/>
    <m/>
    <s v="Pilar Álvarez Acosta"/>
    <s v="Tipo C:  Supervisión"/>
    <s v="Técnica, jurídica, administrativa, contable y financiera"/>
  </r>
  <r>
    <x v="20"/>
    <n v="93141506"/>
    <s v="Integrar esfuerzos para la promoción del desarrollo integral temprano de la primera infancia bajo la modalidad Familiar, en el municipio de Betania."/>
    <d v="2017-11-11T00:00:00"/>
    <s v="8 meses"/>
    <s v="Régimen Especial - Artículo 95 Ley 489 de 1998"/>
    <s v="Recursos Nacionales"/>
    <n v="262891890"/>
    <n v="24409962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5"/>
    <n v="19517"/>
    <d v="2017-11-10T00:00:00"/>
    <s v="N/A"/>
    <n v="4600007807"/>
    <x v="1"/>
    <s v="ESE Hospital San Antonio de Betania"/>
    <s v="En ejecución"/>
    <m/>
    <s v="Adriana Galindo Rosero"/>
    <s v="Tipo C:  Supervisión"/>
    <s v="Técnica, jurídica, administrativa, contable y financiera"/>
  </r>
  <r>
    <x v="20"/>
    <n v="93141506"/>
    <s v="Integrar esfuerzos para la promoción del desarrollo integral temprano de la primera infancia bajo la modalidad Familiar, en el municipio de Buriticá."/>
    <d v="2017-11-11T00:00:00"/>
    <s v="8 meses"/>
    <s v="Régimen Especial - Artículo 95 Ley 489 de 1998"/>
    <s v="Recursos Nacionales"/>
    <n v="728794740"/>
    <n v="676698391"/>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7"/>
    <n v="19518"/>
    <d v="2017-11-10T00:00:00"/>
    <s v="N/A"/>
    <n v="4600007831"/>
    <x v="1"/>
    <s v="ESE Hospital San Antonio de Buriticá"/>
    <s v="En ejecución"/>
    <m/>
    <s v="Tatiana Ramírez Hernández"/>
    <s v="Tipo C:  Supervisión"/>
    <s v="Técnica, jurídica, administrativa, contable y financiera"/>
  </r>
  <r>
    <x v="20"/>
    <n v="93141506"/>
    <s v="Integrar esfuerzos para la promoción del desarrollo integral temprano de la primera infancia bajo la modalidad familiar, en el municipio de Cisneros "/>
    <d v="2017-11-11T00:00:00"/>
    <s v="8 meses"/>
    <s v="Régimen Especial - Artículo 95 Ley 489 de 1998"/>
    <s v="Recursos Nacionales"/>
    <n v="365127625"/>
    <n v="3390272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3"/>
    <n v="19520"/>
    <d v="2017-11-10T00:00:00"/>
    <s v="N/A"/>
    <n v="4600007818"/>
    <x v="1"/>
    <s v="ESE Hospital San Antonio de Cisneros"/>
    <s v="En ejecución"/>
    <m/>
    <s v="Alejandra Carvajal Román"/>
    <s v="Tipo C:  Supervisión"/>
    <s v="Técnica, jurídica, administrativa, contable y financiera"/>
  </r>
  <r>
    <x v="20"/>
    <n v="93141506"/>
    <s v="Integrar esfuerzos para la promoción del desarrollo integral temprano de la primera infancia bajo la modalidad Familiar, en el municipio de Peque."/>
    <d v="2017-11-11T00:00:00"/>
    <s v="8 meses"/>
    <s v="Régimen Especial - Artículo 95 Ley 489 de 1998"/>
    <s v="Recursos Nacionales"/>
    <n v="306707205"/>
    <n v="28478289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5"/>
    <n v="19521"/>
    <d v="2017-11-10T00:00:00"/>
    <s v="N/A"/>
    <n v="4600007780"/>
    <x v="1"/>
    <s v="ESE Hospital San Francisco de Peque"/>
    <s v="En ejecución"/>
    <m/>
    <s v="Adriana Galindo Rosero"/>
    <s v="Tipo C:  Supervisión"/>
    <s v="Técnica, jurídica, administrativa, contable y financiera"/>
  </r>
  <r>
    <x v="20"/>
    <n v="93141506"/>
    <s v="Integrar esfuerzos para la promoción del desarrollo integral temprano de la primera infancia bajo la modalidad Familiar, en el municipio de Giraldo."/>
    <d v="2017-11-11T00:00:00"/>
    <s v="8 meses"/>
    <s v="Régimen Especial - Artículo 95 Ley 489 de 1998"/>
    <s v="Recursos Nacionales"/>
    <n v="268733932"/>
    <n v="249524056"/>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8"/>
    <n v="19524"/>
    <d v="2017-11-10T00:00:00"/>
    <s v="N/A"/>
    <n v="4600007847"/>
    <x v="1"/>
    <s v="ESE Hospital San Isidro de Giraldo"/>
    <s v="En ejecución"/>
    <m/>
    <s v="Tatiana Ramírez Hernández"/>
    <s v="Tipo C:  Supervisión"/>
    <s v="Técnica, jurídica, administrativa, contable y financiera"/>
  </r>
  <r>
    <x v="20"/>
    <n v="93141506"/>
    <s v="Integrar esfuerzos para la promoción del desarrollo integral temprano de la primera infancia bajo la modalidad Familiar, en el municipio de Nariño."/>
    <d v="2017-11-11T00:00:00"/>
    <s v="8 meses"/>
    <s v="Régimen Especial - Artículo 95 Ley 489 de 1998"/>
    <s v="Recursos Nacionales"/>
    <n v="293562611"/>
    <n v="27257790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9"/>
    <n v="19525"/>
    <d v="2017-11-10T00:00:00"/>
    <s v="N/A"/>
    <n v="4600007796"/>
    <x v="1"/>
    <s v="ESE Hospital San Joaquín de Nariño"/>
    <s v="En ejecución"/>
    <m/>
    <s v="Tatiana Ramírez Hernández"/>
    <s v="Tipo C:  Supervisión"/>
    <s v="Técnica, jurídica, administrativa, contable y financiera"/>
  </r>
  <r>
    <x v="20"/>
    <n v="93141506"/>
    <s v="Integrar esfuerzos para la promoción del desarrollo integral temprano de la primera infancia bajo la modalidad Familiar, en el municipio de Anorí."/>
    <d v="2017-11-11T00:00:00"/>
    <s v="8 meses"/>
    <s v="Régimen Especial - Artículo 95 Ley 489 de 1998"/>
    <s v="Recursos Nacionales"/>
    <n v="794517712"/>
    <n v="737723296"/>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1"/>
    <n v="19526"/>
    <d v="2017-11-10T00:00:00"/>
    <s v="N/A"/>
    <n v="4600007768"/>
    <x v="1"/>
    <s v="ESE Hospital San Juan de Dios de Anorí"/>
    <s v="En ejecución"/>
    <m/>
    <s v="Adriana Galindo Rosero"/>
    <s v="Tipo C:  Supervisión"/>
    <s v="Técnica, jurídica, administrativa, contable y financiera"/>
  </r>
  <r>
    <x v="20"/>
    <n v="93141506"/>
    <s v="Integrar esfuerzos para la promoción del desarrollo integral temprano de la primera infancia bajo la modalidad Familiar, en el municipio de Concordia."/>
    <d v="2017-11-11T00:00:00"/>
    <s v="8 meses"/>
    <s v="Régimen Especial - Artículo 95 Ley 489 de 1998"/>
    <s v="Recursos Nacionales"/>
    <n v="797438733"/>
    <n v="740435514"/>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3"/>
    <n v="19527"/>
    <d v="2017-11-10T00:00:00"/>
    <s v="N/A"/>
    <n v="4600007801"/>
    <x v="1"/>
    <s v="ESE Hospital San Juan de Dios de Concordia"/>
    <s v="En ejecución"/>
    <m/>
    <s v="Davis Isaza Martínez"/>
    <s v="Tipo C:  Supervisión"/>
    <s v="Técnica, jurídica, administrativa, contable y financiera"/>
  </r>
  <r>
    <x v="20"/>
    <n v="93141506"/>
    <s v="Integrar esfuerzos para la promoción del desarrollo integral temprano de la primera infancia bajo la modalidad familiar en el municipio de Ituango y para la implementación del Sistema Departamental de Gestión del Desarrollo Integral Temprano"/>
    <d v="2017-11-11T00:00:00"/>
    <s v="8 meses"/>
    <s v="Régimen Especial - Artículo 95 Ley 489 de 1998"/>
    <s v="Recursos Nacionales"/>
    <n v="1485339179"/>
    <n v="1379162853"/>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7"/>
    <n v="19529"/>
    <d v="2017-11-10T00:00:00"/>
    <s v="N/A"/>
    <n v="4600007794"/>
    <x v="1"/>
    <s v="ESE Hospital San Juan de Dios de Ituango "/>
    <s v="En ejecución"/>
    <m/>
    <s v="Alejandra Carvajal Román"/>
    <s v="Tipo C:  Supervisión"/>
    <s v="Técnica, jurídica, administrativa, contable y financiera"/>
  </r>
  <r>
    <x v="20"/>
    <n v="93141506"/>
    <s v="Integrar esfuerzos para la promoción del desarrollo integral temprano de la primera infancia bajo la modalidad familiar, en el municipio de Santa Fe de Antioquia"/>
    <d v="2017-11-11T00:00:00"/>
    <s v="8 meses"/>
    <s v="Régimen Especial - Artículo 95 Ley 489 de 1998"/>
    <s v="Recursos Nacionales"/>
    <n v="370969667"/>
    <n v="344451686"/>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8"/>
    <n v="19534"/>
    <d v="2017-11-10T00:00:00"/>
    <s v="N/A"/>
    <n v="4600007802"/>
    <x v="1"/>
    <s v="ESE Hospital San Juan de Dios de Santa Fe de Antioquia "/>
    <s v="En ejecución"/>
    <m/>
    <s v="Pilar Álvarez Acosta"/>
    <s v="Tipo C:  Supervisión"/>
    <s v="Técnica, jurídica, administrativa, contable y financiera"/>
  </r>
  <r>
    <x v="20"/>
    <n v="93141506"/>
    <s v="Integrar esfuerzos para la promoción del desarrollo integral temprano de la primera infancia bajo el modelo flexible Buen Comienzo Antioquia, en el municipio de Támesis y para la implementación del Sistema Departamental de Gestión del Desarrollo Integral Temprano."/>
    <d v="2017-11-11T00:00:00"/>
    <s v="8 meses"/>
    <s v="Régimen Especial - Artículo 95 Ley 489 de 1998"/>
    <s v="Recursos Nacionales"/>
    <n v="579266457"/>
    <n v="53763707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9"/>
    <n v="19535"/>
    <d v="2017-11-10T00:00:00"/>
    <s v="N/A"/>
    <n v="4600007747"/>
    <x v="1"/>
    <s v="ESE Hospital San Juan de Dios de Támesis"/>
    <s v="En ejecución"/>
    <m/>
    <s v="Adriana Galindo Rosero"/>
    <s v="Tipo C:  Supervisión"/>
    <s v="Técnica, jurídica, administrativa, contable y financiera"/>
  </r>
  <r>
    <x v="20"/>
    <n v="93141506"/>
    <s v="Integrar esfuerzos para la promoción del desarrollo integral temprano de la primera infancia bajo la modalidad Familiar, en el municipio de Titiribí."/>
    <d v="2017-11-11T00:00:00"/>
    <s v="8 meses"/>
    <s v="Régimen Especial - Artículo 95 Ley 489 de 1998"/>
    <s v="Recursos Nacionales"/>
    <n v="146051050"/>
    <n v="1356109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20"/>
    <n v="19536"/>
    <d v="2017-11-10T00:00:00"/>
    <s v="N/A"/>
    <n v="4600007760"/>
    <x v="1"/>
    <s v="ESE Hospital San Juan de Dios de Titiribí"/>
    <s v="En ejecución"/>
    <m/>
    <s v="Lillana Lid Zuluaga Aristábal"/>
    <s v="Tipo C:  Supervisión"/>
    <s v="Técnica, jurídica, administrativa, contable y financiera"/>
  </r>
  <r>
    <x v="20"/>
    <n v="93141506"/>
    <s v="Integrar esfuerzos para la promoción del desarrollo integral temprano de la primera infancia bajo la modalidad Familiar, en el municipio de Valdivia."/>
    <d v="2017-11-11T00:00:00"/>
    <s v="8 meses"/>
    <s v="Régimen Especial - Artículo 95 Ley 489 de 1998"/>
    <s v="Recursos Nacionales"/>
    <n v="759465460"/>
    <n v="70517668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8"/>
    <n v="19559"/>
    <d v="2017-11-10T00:00:00"/>
    <s v="N/A"/>
    <n v="4600007874"/>
    <x v="1"/>
    <s v="ESE Hospital San Juan de Dios de Valdivia"/>
    <s v="En ejecución"/>
    <m/>
    <s v="Neida Elena García Pulgarín"/>
    <s v="Tipo C:  Supervisión"/>
    <s v="Técnica, jurídica, administrativa, contable y financiera"/>
  </r>
  <r>
    <x v="20"/>
    <n v="93141506"/>
    <s v="Integrar esfuerzos para la promoción del desarrollo integral temprano de la primera infancia bajo la modalidad Familiar, en el municipio de Valparaíso."/>
    <d v="2017-11-11T00:00:00"/>
    <s v="8 meses"/>
    <s v="Régimen Especial - Artículo 95 Ley 489 de 1998"/>
    <s v="Recursos Nacionales"/>
    <n v="146051050"/>
    <n v="1356109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21"/>
    <n v="19541"/>
    <d v="2017-11-10T00:00:00"/>
    <s v="N/A"/>
    <n v="4600007833"/>
    <x v="1"/>
    <s v="ESE Hospital San Juan de Dios de Valparaíso"/>
    <s v="En ejecución"/>
    <m/>
    <s v="Davis Isaza Martínez"/>
    <s v="Tipo C:  Supervisión"/>
    <s v="Técnica, jurídica, administrativa, contable y financiera"/>
  </r>
  <r>
    <x v="20"/>
    <n v="93141506"/>
    <s v="Integrar esfuerzos para la promoción del desarrollo integral temprano de la primera infancia bajo el modelo flexible Buen Comienzo Antioquia, en el municipio de Yarumal y para la implementación del Sistema Departamental de Gestión del Desarrollo Integral Temprano."/>
    <d v="2017-11-11T00:00:00"/>
    <s v="8 meses"/>
    <s v="Régimen Especial - Artículo 95 Ley 489 de 1998"/>
    <s v="Recursos Nacionales"/>
    <n v="760947807"/>
    <n v="70624202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22"/>
    <n v="19542"/>
    <d v="2017-11-10T00:00:00"/>
    <s v="N/A"/>
    <n v="4600007804"/>
    <x v="1"/>
    <s v="ESE Hospital San Juan de Dios de Yarumal"/>
    <s v="En ejecución"/>
    <m/>
    <s v="Davis Isaza Martínez"/>
    <s v="Tipo C:  Supervisión"/>
    <s v="Técnica, jurídica, administrativa, contable y financiera"/>
  </r>
  <r>
    <x v="20"/>
    <n v="93141506"/>
    <s v="Integrar esfuerzos para la promoción del desarrollo integral temprano de la primera infancia bajo la modalidad Familiar, en el municipio de Liborina."/>
    <d v="2017-11-11T00:00:00"/>
    <s v="8 meses"/>
    <s v="Régimen Especial - Artículo 95 Ley 489 de 1998"/>
    <s v="Recursos Nacionales"/>
    <n v="546230927"/>
    <n v="507184766"/>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4"/>
    <n v="19543"/>
    <d v="2017-11-10T00:00:00"/>
    <s v="N/A"/>
    <n v="4600007821"/>
    <x v="1"/>
    <s v="ESE Hospital San Lorenzo de Liborina"/>
    <s v="En ejecución"/>
    <m/>
    <s v="Steven Cortina Yarce"/>
    <s v="Tipo C:  Supervisión"/>
    <s v="Técnica, jurídica, administrativa, contable y financiera"/>
  </r>
  <r>
    <x v="20"/>
    <n v="93141506"/>
    <s v="Integrar esfuerzos para la promoción del desarrollo integral temprano de la primera infancia bajo la modalidad familiar en el municipio de San Jerónimo."/>
    <d v="2017-11-11T00:00:00"/>
    <s v="8 meses"/>
    <s v="Régimen Especial - Artículo 95 Ley 489 de 1998"/>
    <s v="Recursos Nacionales"/>
    <n v="366588136"/>
    <n v="34038335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6"/>
    <n v="19544"/>
    <d v="2017-11-10T00:00:00"/>
    <s v="N/A"/>
    <n v="4600007811"/>
    <x v="1"/>
    <s v="ESE Hospital San Luis Beltran de San Jerónimo "/>
    <s v="En ejecución"/>
    <m/>
    <s v="Lillana Lid Zuluaga Aristábal"/>
    <s v="Tipo C:  Supervisión"/>
    <s v="Técnica, jurídica, administrativa, contable y financiera"/>
  </r>
  <r>
    <x v="20"/>
    <n v="93141506"/>
    <s v="Integrar esfuerzos para la promoción del desarrollo integral temprano de la primera infancia bajo la modalidad Familiar, en el municipio de Sabanalarga."/>
    <d v="2017-11-11T00:00:00"/>
    <s v="8 meses"/>
    <s v="Régimen Especial - Artículo 95 Ley 489 de 1998"/>
    <s v="Recursos Nacionales"/>
    <n v="219076575"/>
    <n v="2034163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7"/>
    <n v="19545"/>
    <d v="2017-11-10T00:00:00"/>
    <s v="N/A"/>
    <n v="4600007773"/>
    <x v="1"/>
    <s v="ESE Hospital San Pedro de Sabanalarga"/>
    <s v="En ejecución"/>
    <m/>
    <s v="Lillana Lid Zuluaga Aristábal"/>
    <s v="Tipo C:  Supervisión"/>
    <s v="Técnica, jurídica, administrativa, contable y financiera"/>
  </r>
  <r>
    <x v="20"/>
    <n v="93141506"/>
    <s v="Integrar esfuerzos para la promoción del desarrollo integral temprano de la primera infancia bajo la modalidad Familiar, en el municipio de Andes."/>
    <d v="2017-11-11T00:00:00"/>
    <s v="8 meses"/>
    <s v="Régimen Especial - Artículo 95 Ley 489 de 1998"/>
    <s v="Recursos Nacionales"/>
    <n v="730255250"/>
    <n v="6780545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0"/>
    <n v="19546"/>
    <d v="2017-11-10T00:00:00"/>
    <s v="N/A"/>
    <n v="4600007893"/>
    <x v="1"/>
    <s v="ESE Hospital San Rafael de Andes"/>
    <s v="En ejecución"/>
    <m/>
    <s v="Steven Cortina Yarce"/>
    <s v="Tipo C:  Supervisión"/>
    <s v="Técnica, jurídica, administrativa, contable y financiera"/>
  </r>
  <r>
    <x v="20"/>
    <n v="93141506"/>
    <s v="Integrar esfuerzos para la promoción del desarrollo integral temprano de la primera infancia bajo la modalidad familiar, en el municipio de Girardota"/>
    <d v="2017-11-11T00:00:00"/>
    <s v="8 meses"/>
    <s v="Régimen Especial - Artículo 95 Ley 489 de 1998"/>
    <s v="Recursos Nacionales"/>
    <n v="598809305"/>
    <n v="55600469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4"/>
    <n v="19547"/>
    <d v="2017-11-10T00:00:00"/>
    <s v="N/A"/>
    <n v="4600007894"/>
    <x v="1"/>
    <s v="ESE Hospital San Rafael de Girardota "/>
    <s v="En ejecución"/>
    <m/>
    <s v="Pilar Álvarez Acosta"/>
    <s v="Tipo C:  Supervisión"/>
    <s v="Técnica, jurídica, administrativa, contable y financiera"/>
  </r>
  <r>
    <x v="20"/>
    <n v="93141506"/>
    <s v="Integrar esfuerzos para la promoción del desarrollo integral temprano de la primera infancia bajo el modelo flexible Buen Comienzo Antioquia, en el municipio de Itagüí y para la implementación del Sistema Departamental de Gestión del Desarrollo Integral Temprano."/>
    <d v="2017-11-11T00:00:00"/>
    <s v="8 meses"/>
    <s v="Régimen Especial - Artículo 95 Ley 489 de 1998"/>
    <s v="Recursos Nacionales"/>
    <n v="278886625"/>
    <n v="25887689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6"/>
    <n v="19548"/>
    <d v="2017-11-10T00:00:00"/>
    <s v="N/A"/>
    <n v="4600007838"/>
    <x v="1"/>
    <s v="ESE Hospital del Sur Gabriel Jaramillo Piedrahita"/>
    <s v="En ejecución"/>
    <m/>
    <s v="Lillana Lid Zuluaga Aristábal"/>
    <s v="Tipo C:  Supervisión"/>
    <s v="Técnica, jurídica, administrativa, contable y financiera"/>
  </r>
  <r>
    <x v="20"/>
    <n v="93141506"/>
    <s v="Integrar esfuerzos para la promoción del desarrollo integral temprano de la primera infancia bajo la modalidad Familiar, en el municipio de Jericó."/>
    <d v="2017-11-11T00:00:00"/>
    <s v="8 meses"/>
    <s v="Régimen Especial - Artículo 95 Ley 489 de 1998"/>
    <s v="Recursos Nacionales"/>
    <n v="292102100"/>
    <n v="2712218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6"/>
    <n v="19549"/>
    <d v="2017-11-10T00:00:00"/>
    <s v="N/A"/>
    <n v="4600007762"/>
    <x v="1"/>
    <s v="ESE Hospital San Rafael de Jericó"/>
    <s v="En ejecución"/>
    <m/>
    <s v="Carlos Alberto Sañudo Correa"/>
    <s v="Tipo C:  Supervisión"/>
    <s v="Técnica, jurídica, administrativa, contable y financiera"/>
  </r>
  <r>
    <x v="20"/>
    <n v="93141506"/>
    <s v="Integrar esfuerzos para la promoción del desarrollo integral temprano de la primera infancia bajo la modalidad familiar en el municipio de San Luis."/>
    <d v="2017-11-11T00:00:00"/>
    <s v="8 meses"/>
    <s v="Régimen Especial - Artículo 95 Ley 489 de 1998"/>
    <s v="Recursos Nacionales"/>
    <n v="628019515"/>
    <n v="58312687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7"/>
    <n v="19550"/>
    <d v="2017-11-10T00:00:00"/>
    <s v="N/A"/>
    <n v="4600007764"/>
    <x v="1"/>
    <s v="ESE Hospital San Rafael de San Luis "/>
    <s v="En ejecución"/>
    <m/>
    <s v="Lillana Lid Zuluaga Aristábal"/>
    <s v="Tipo C:  Supervisión"/>
    <s v="Técnica, jurídica, administrativa, contable y financiera"/>
  </r>
  <r>
    <x v="20"/>
    <n v="93141506"/>
    <s v="Integrar esfuerzos para la promoción del desarrollo integral temprano de la primera infancia bajo la modalidad familiar, en el municipio de Santo Domingo"/>
    <d v="2017-11-11T00:00:00"/>
    <s v="8 meses"/>
    <s v="Régimen Especial - Artículo 95 Ley 489 de 1998"/>
    <s v="Recursos Nacionales"/>
    <n v="460060808"/>
    <n v="42717433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0"/>
    <n v="19551"/>
    <d v="2017-11-10T00:00:00"/>
    <s v="N/A"/>
    <n v="4600007803"/>
    <x v="1"/>
    <s v="ESE Hospital San Rafael de Santo Domingo "/>
    <s v="En ejecución"/>
    <m/>
    <s v="Pilar Álvarez Acosta"/>
    <s v="Tipo C:  Supervisión"/>
    <s v="Técnica, jurídica, administrativa, contable y financiera"/>
  </r>
  <r>
    <x v="20"/>
    <n v="93141506"/>
    <s v="Integrar esfuerzos para la promoción del desarrollo integral temprano de la primera infancia bajo la modalidad Familiar, en el municipio de Venecia."/>
    <d v="2017-11-11T00:00:00"/>
    <s v="8 meses"/>
    <s v="Régimen Especial - Artículo 95 Ley 489 de 1998"/>
    <s v="Recursos Nacionales"/>
    <n v="219076575"/>
    <n v="2034163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3"/>
    <n v="19552"/>
    <d v="2017-11-10T00:00:00"/>
    <s v="N/A"/>
    <n v="4600007809"/>
    <x v="1"/>
    <s v="ESE Hospital San Rafael de Venecia"/>
    <s v="En ejecución"/>
    <m/>
    <s v="Carlos Alberto Sañudo Correa"/>
    <s v="Tipo C:  Supervisión"/>
    <s v="Técnica, jurídica, administrativa, contable y financiera"/>
  </r>
  <r>
    <x v="20"/>
    <n v="93141506"/>
    <s v="Integrar esfuerzos para la promoción del desarrollo integral temprano de la primera infancia bajo la modalidad Familiar, en el municipio de Yolombó."/>
    <d v="2017-11-11T00:00:00"/>
    <s v="8 meses"/>
    <s v="Régimen Especial - Artículo 95 Ley 489 de 1998"/>
    <s v="Recursos Nacionales"/>
    <n v="1352432723"/>
    <n v="1255756934"/>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2"/>
    <n v="19553"/>
    <d v="2017-11-10T00:00:00"/>
    <s v="N/A"/>
    <n v="4600007766"/>
    <x v="1"/>
    <s v="ESE Hospital San Rafael de Yolombó"/>
    <s v="En ejecución"/>
    <m/>
    <s v="Carlos Alberto Sañudo Correa"/>
    <s v="Tipo C:  Supervisión"/>
    <s v="Técnica, jurídica, administrativa, contable y financiera"/>
  </r>
  <r>
    <x v="20"/>
    <n v="93141506"/>
    <s v="Integrar esfuerzos para la promoción del desarrollo integral temprano de la primera infancia bajo la modalidad Familiar, en el municipio de Barbosa."/>
    <d v="2017-11-11T00:00:00"/>
    <s v="8 meses"/>
    <s v="Régimen Especial - Artículo 95 Ley 489 de 1998"/>
    <s v="Recursos Nacionales"/>
    <n v="438153150"/>
    <n v="4068327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4"/>
    <n v="19554"/>
    <d v="2017-11-10T00:00:00"/>
    <s v="N/A"/>
    <n v="4600007776"/>
    <x v="1"/>
    <s v="ESE Hospital San Vicente de Paul de Barbosa"/>
    <s v="En ejecución"/>
    <m/>
    <s v="Carlos Alberto Sañudo Correa"/>
    <s v="Tipo C:  Supervisión"/>
    <s v="Técnica, jurídica, administrativa, contable y financiera"/>
  </r>
  <r>
    <x v="20"/>
    <n v="93141506"/>
    <s v="Integrar esfuerzos para la promoción del desarrollo integral temprano de la primera infancia bajo la modalidad Familiar, en el municipio de Pueblorrico."/>
    <d v="2017-11-11T00:00:00"/>
    <s v="8 meses"/>
    <s v="Régimen Especial - Artículo 95 Ley 489 de 1998"/>
    <s v="Recursos Nacionales"/>
    <n v="219076575"/>
    <n v="2034163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7"/>
    <n v="19555"/>
    <d v="2017-11-10T00:00:00"/>
    <s v="N/A"/>
    <n v="4600007805"/>
    <x v="1"/>
    <s v="ESE Hospital San Vicente de Paul de Pueblorrico"/>
    <s v="En ejecución"/>
    <m/>
    <s v="Steven Cortina Yarce"/>
    <s v="Tipo C:  Supervisión"/>
    <s v="Técnica, jurídica, administrativa, contable y financiera"/>
  </r>
  <r>
    <x v="20"/>
    <n v="93141506"/>
    <s v="Integrar esfuerzos para la promoción del desarrollo integral temprano de la primera infancia bajo la modalidad Familiar, en el municipio de Fredonia."/>
    <d v="2017-11-11T00:00:00"/>
    <s v="8 meses"/>
    <s v="Régimen Especial - Artículo 95 Ley 489 de 1998"/>
    <s v="Recursos Nacionales"/>
    <n v="569599095"/>
    <n v="52888251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0"/>
    <n v="19556"/>
    <d v="2017-11-10T00:00:00"/>
    <s v="N/A"/>
    <n v="4600007822"/>
    <x v="1"/>
    <s v="ESE Hospital Santa Lucia de Fredonia"/>
    <s v="En ejecución"/>
    <m/>
    <s v="Carlos Alberto Sañudo Correa"/>
    <s v="Tipo C:  Supervisión"/>
    <s v="Técnica, jurídica, administrativa, contable y financiera"/>
  </r>
  <r>
    <x v="20"/>
    <n v="93141506"/>
    <s v="Integrar esfuerzos para la promoción del desarrollo integral temprano de la primera infancia bajo la modalidad Familiar, en el municipio de Copacabana."/>
    <d v="2017-11-11T00:00:00"/>
    <s v="8 meses"/>
    <s v="Régimen Especial - Artículo 95 Ley 489 de 1998"/>
    <s v="Recursos Nacionales"/>
    <n v="438153150"/>
    <n v="4068327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2"/>
    <n v="19557"/>
    <d v="2017-11-10T00:00:00"/>
    <s v="N/A"/>
    <n v="4600007835"/>
    <x v="1"/>
    <s v="ESE Hospital Santa Margarita de Copacabana"/>
    <s v="En ejecución"/>
    <m/>
    <s v="Steven Cortina Yarce"/>
    <s v="Tipo C:  Supervisión"/>
    <s v="Técnica, jurídica, administrativa, contable y financiera"/>
  </r>
  <r>
    <x v="20"/>
    <n v="93141506"/>
    <s v="Integrar esfuerzos para la promoción del desarrollo integral temprano de la primera infancia bajo la modalidad Familiar, en el municipio de Santa Bárbara."/>
    <d v="2017-11-11T00:00:00"/>
    <s v="8 meses"/>
    <s v="Régimen Especial - Artículo 95 Ley 489 de 1998"/>
    <s v="Recursos Nacionales"/>
    <n v="388495793"/>
    <n v="360724994"/>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6"/>
    <n v="19558"/>
    <d v="2017-11-10T00:00:00"/>
    <s v="N/A"/>
    <n v="4600007876"/>
    <x v="1"/>
    <s v="ESE Hospital Santa Maria de Santa Barbara"/>
    <s v="En ejecución"/>
    <m/>
    <s v="Steven Cortina Yarce"/>
    <s v="Tipo C:  Supervisión"/>
    <s v="Técnica, jurídica, administrativa, contable y financiera"/>
  </r>
  <r>
    <x v="20"/>
    <n v="93141506"/>
    <s v="Integrar esfuerzos para la promoción del desarrollo integral temprano de la primera infancia bajo el modelo flexible Buen Comienzo Antioquia, modalidad institucional en el municipio de Arboletes y para la implementación del Sistema Departamental de Gestión del Desarrollo Integral Temprano"/>
    <d v="2017-11-11T00:00:00"/>
    <s v="8 meses"/>
    <s v="Régimen Especial - Artículo 95 Ley 489 de 1998"/>
    <s v="Recursos Nacionales"/>
    <n v="2067805817"/>
    <n v="192099255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0"/>
    <n v="19560"/>
    <d v="2017-11-10T00:00:00"/>
    <s v="N/A"/>
    <n v="4600007886"/>
    <x v="1"/>
    <s v="Instituto Municipal de Deportes de Arboletes - Imderar"/>
    <s v="En ejecución"/>
    <m/>
    <s v="Neida Elena García Pulgarín"/>
    <s v="Tipo C:  Supervisión"/>
    <s v="Técnica, jurídica, administrativa, contable y financiera"/>
  </r>
  <r>
    <x v="20"/>
    <n v="93141506"/>
    <s v="Integrar esfuerzos para la promoción del desarrollo integral temprano de la primera infancia bajo la modalidad Familiar e Institucional, en el municipio de El Peñol."/>
    <d v="2017-11-11T00:00:00"/>
    <s v="8 meses"/>
    <s v="Régimen Especial - Artículo 95 Ley 489 de 1998"/>
    <s v="Recursos Nacionales"/>
    <n v="1134853855"/>
    <n v="105490459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5"/>
    <n v="19528"/>
    <d v="2017-11-10T00:00:00"/>
    <s v="N/A"/>
    <n v="4600007841"/>
    <x v="1"/>
    <s v="ESE Hospital San Juan de Dios de El Peñol"/>
    <s v="En ejecución"/>
    <m/>
    <s v="Carlos Alberto Sañudo Correa"/>
    <s v="Tipo C:  Supervisión"/>
    <s v="Técnica, jurídica, administrativa, contable y financiera"/>
  </r>
  <r>
    <x v="20"/>
    <n v="93141506"/>
    <s v="Integrar esfuerzos para la promoción del desarrollo integral temprano de la primera infancia bajo la modalidad Familiar, en el municipio de Caramanta"/>
    <d v="2017-11-11T00:00:00"/>
    <s v="8 meses"/>
    <s v="Régimen Especial - Artículo 95 Ley 489 de 1998"/>
    <s v="Recursos Nacionales"/>
    <n v="292102100"/>
    <n v="2712218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1"/>
    <n v="19519"/>
    <d v="2017-11-10T00:00:00"/>
    <s v="N/A"/>
    <n v="4600007840"/>
    <x v="1"/>
    <s v="ESE Hospital San Antonio de Caramanta"/>
    <s v="En ejecución"/>
    <m/>
    <s v="Tatiana Ramírez Hernández"/>
    <s v="Tipo C:  Supervisión"/>
    <s v="Técnica, jurídica, administrativa, contable y financiera"/>
  </r>
  <r>
    <x v="20"/>
    <n v="93151501"/>
    <s v="Brindar apoyo a la realización de las acciones técnicas, administrativas, jurídicas y financieras que permitan la implementación de las políticas públicas de Primera Infancia e Infancia y Adolescencia del Departamento de Antioquia."/>
    <d v="2018-01-01T00:00:00"/>
    <s v="8 meses"/>
    <s v="Contratación Directa - Contratos Interadministrativos"/>
    <s v="Recursos propios"/>
    <n v="1648557734"/>
    <n v="1648557734"/>
    <s v="SI"/>
    <s v="Aprobadas"/>
    <s v="Santiago Morales Quijano"/>
    <s v="Jurídico"/>
    <s v="3839245"/>
    <s v="santiago.morales@antioquia.gov.co"/>
    <s v="Estrategia Departamental Buen Comienzo Antioquia"/>
    <s v="*Niños y niñas de cero a cinco años de áreas rurales y urbanas atendidos integralmente"/>
    <s v="*Implementación Estrategia Buen Comienzo en Antioquia"/>
    <s v="07-0061"/>
    <s v="*120 municipios con asesoría y asitencia técnica_x000a_*3000 agentes educativos cualificados"/>
    <s v="*Atención integral de calidad_x000a_*cualificación de agentes educativos"/>
    <s v="2017SS380001"/>
    <s v="N/A"/>
    <d v="2017-11-10T00:00:00"/>
    <s v="N/A"/>
    <s v="2017SS380001"/>
    <x v="1"/>
    <s v="Universidad de Antioquia"/>
    <s v="En ejecución"/>
    <m/>
    <s v="Davis Isaza Martínez"/>
    <s v="Tipo C:  Supervisión"/>
    <s v="Técnica, jurídica, administrativa, contable y financiera"/>
  </r>
  <r>
    <x v="20"/>
    <n v="93151501"/>
    <s v="Apoyar la realización de las acciones técnicas y administrativas que permitan la implementación del programa Antioquia Joven en el Departamento de Antioquia. "/>
    <d v="2017-11-01T00:00:00"/>
    <s v="8 meses"/>
    <s v="Contratación Directa - Contratos Interadministrativos"/>
    <s v="Recursos propios"/>
    <n v="791156482"/>
    <n v="379999999"/>
    <s v="SI"/>
    <s v="Aprobadas"/>
    <s v="Santiago Morales Quijano"/>
    <s v="Jurídico"/>
    <s v="3839246"/>
    <s v="santiago.morales@antioquia.gov.co"/>
    <s v="Antioquia Joven"/>
    <m/>
    <m/>
    <m/>
    <m/>
    <m/>
    <n v="7935"/>
    <n v="19593"/>
    <d v="2017-11-10T00:00:00"/>
    <s v="N/A"/>
    <n v="4600007845"/>
    <x v="1"/>
    <s v="Institución Universitaria Colegio Mayor de Antioquia"/>
    <s v="En ejecución"/>
    <m/>
    <s v="Davis Isaza Martínez"/>
    <s v="Tipo C:  Supervisión"/>
    <s v="Técnica, jurídica, administrativa, contable y financiera"/>
  </r>
  <r>
    <x v="20"/>
    <n v="93141506"/>
    <s v="Desarrollar acciones conjuntas para la realización de una estrategia audiovisual encaminada a promover la participación y el liderazgo de los jóvenes del departamento a través de escenarios de confrontación pacífica."/>
    <d v="2017-11-01T00:00:00"/>
    <s v="6 meses"/>
    <s v="Régimen Especial - Artículo 95 Ley 489 de 1998"/>
    <s v="Recursos propios"/>
    <n v="103201283"/>
    <n v="20000001"/>
    <s v="SI"/>
    <s v="Aprobadas"/>
    <s v="Santiago Morales Quijano"/>
    <s v="Jurídico"/>
    <s v="3839246"/>
    <s v="santiago.morales@antioquia.gov.co"/>
    <s v="Antioquia Joven"/>
    <m/>
    <m/>
    <m/>
    <m/>
    <m/>
    <n v="7954"/>
    <n v="19608"/>
    <d v="2017-11-10T00:00:00"/>
    <s v="N/A"/>
    <n v="4600007861"/>
    <x v="1"/>
    <s v="Sociedad Televisión de Antioquia Ltda - TELEANTIOQUIA"/>
    <s v="En ejecución"/>
    <m/>
    <s v="Davis Isaza Martínez"/>
    <s v="Tipo C:  Supervisión"/>
    <s v="Técnica, jurídica, administrativa, contable y financiera"/>
  </r>
  <r>
    <x v="20"/>
    <n v="81112105"/>
    <s v="Prestar el servicio de Hosting dedicado para alojar el sistema de información web de la Estrategia Departamental de Atención Integral a la Primera Infancia - Buen Comienzo Antioquia "/>
    <d v="2017-11-01T00:00:00"/>
    <s v="12 meses"/>
    <s v="Mínima Cuantía"/>
    <s v="Recursos propios"/>
    <n v="16906046"/>
    <n v="16906046"/>
    <s v="SI"/>
    <s v="Aprobadas"/>
    <s v="Santiago Morales Quijano"/>
    <s v="Jurídico"/>
    <s v="3839245"/>
    <s v="santiago.morales@antioquia.gov.co"/>
    <s v="Estrategia Departamental Buen Comienzo Antioquia"/>
    <s v="*Familias que participan en procesos de formación para el desarrollo de capacidades parentales"/>
    <s v="*Implementación Estrategia Buen Comienzo en Antioquia"/>
    <s v="07-0061"/>
    <s v="59.181 registros de matricula"/>
    <s v="*Seguimiento a través de sistemas de información"/>
    <s v="2017SS380002"/>
    <s v="N/A"/>
    <d v="2017-12-14T00:00:00"/>
    <s v="N/A"/>
    <s v="2017SS380002"/>
    <x v="1"/>
    <s v="Gopher Group"/>
    <s v="Celebrado sin iniciar"/>
    <m/>
    <m/>
    <s v="Tipo C:  Supervisión"/>
    <s v="Técnica, jurídica, administrativa, contable y financiera"/>
  </r>
  <r>
    <x v="20"/>
    <n v="93141509"/>
    <s v="Integrar esfuerzos y recursos técnicos, administrativos y financieros para el desarrollo de acciones de implementación de la política de estado “De Cero a Siempre” y de la política departamental Buen Comienzo Antioquia, en el marco de la gestión intersectorial, para la promoción del desarrollo integral de la Primera Infancia."/>
    <d v="2017-10-01T00:00:00"/>
    <s v="Hasta el 31 de Julio de 2018"/>
    <s v="Régimen Especial - Artículo 95 Ley 489 de 1999"/>
    <s v="Recursos Nacionales"/>
    <n v="113995921548"/>
    <n v="113995921548"/>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s v="N/A"/>
    <s v="N/A"/>
    <d v="2017-09-30T00:00:00"/>
    <s v="N/A"/>
    <n v="896"/>
    <x v="1"/>
    <s v="Instituto Colombiano de Bienestar Familiar - ICBF"/>
    <s v="En ejecución"/>
    <s v="Consiste en un convenio marco suscrito con el ICBF, en el cual se apropian los recursos para ejecutarse en los convenios derivados."/>
    <s v="Alejandra Carvajal (con personal de apoyo técnico)"/>
    <s v="Tipo C:  Supervisión"/>
    <s v="Técnica, jurídica, administrativa, contable y financiera"/>
  </r>
  <r>
    <x v="20"/>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n v="5440226507"/>
    <n v="5056012427"/>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66"/>
    <x v="1"/>
    <s v="Fundación de atención a la niñez - FAN"/>
    <s v="En ejecución"/>
    <m/>
    <s v="Alejandra Carvajal Román"/>
    <s v="Tipo C:  Supervisión"/>
    <s v="Técnica, jurídica, administrativa, contable y financiera"/>
  </r>
  <r>
    <x v="20"/>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n v="3419265601"/>
    <n v="3175072283"/>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81"/>
    <x v="1"/>
    <s v="Unión Temporal Construyendo Vida con Valores 2018"/>
    <s v="En ejecución"/>
    <m/>
    <s v="Pilar Álvarez Acosta"/>
    <s v="Tipo C:  Supervisión"/>
    <s v="Técnica, jurídica, administrativa, contable y financiera"/>
  </r>
  <r>
    <x v="20"/>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n v="3404449977"/>
    <n v="3161090079"/>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61"/>
    <x v="1"/>
    <s v="Fundación Universitaria Autonoma de las Americas"/>
    <s v="En ejecución"/>
    <m/>
    <s v="Carlos Alberto Sañudo Correa"/>
    <s v="Tipo C:  Supervisión"/>
    <s v="Técnica, jurídica, administrativa, contable y financiera"/>
  </r>
  <r>
    <x v="20"/>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n v="3397464665"/>
    <n v="3156118420"/>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68"/>
    <x v="1"/>
    <s v="Fundación las Golondrinas "/>
    <s v="En ejecución"/>
    <m/>
    <s v="Lillana Lid Zuluaga Aristábal"/>
    <s v="Tipo C:  Supervisión"/>
    <s v="Técnica, jurídica, administrativa, contable y financiera"/>
  </r>
  <r>
    <x v="20"/>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n v="3206767085"/>
    <n v="2977961843"/>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67"/>
    <x v="1"/>
    <s v="Corporacion Colombia Avanza"/>
    <s v="En ejecución"/>
    <m/>
    <s v="Steven Cortina Yarce"/>
    <s v="Tipo C:  Supervisión"/>
    <s v="Técnica, jurídica, administrativa, contable y financiera"/>
  </r>
  <r>
    <x v="20"/>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n v="3300337706"/>
    <n v="3069935794"/>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65"/>
    <x v="1"/>
    <s v="Corporación Educativa para el Desarrollo Integral -COREDI"/>
    <s v="En ejecución"/>
    <m/>
    <s v="Alejandra Carvajal Román"/>
    <s v="Tipo C:  Supervisión"/>
    <s v="Técnica, jurídica, administrativa, contable y financiera"/>
  </r>
  <r>
    <x v="20"/>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n v="3610142987"/>
    <n v="3351794208"/>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60"/>
    <x v="1"/>
    <s v="Corporacion Abrazar"/>
    <s v="En ejecución"/>
    <m/>
    <s v="Pilar Álvarez Acosta"/>
    <s v="Tipo C:  Supervisión"/>
    <s v="Técnica, jurídica, administrativa, contable y financiera"/>
  </r>
  <r>
    <x v="20"/>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n v="3305300963"/>
    <n v="3068658413"/>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75"/>
    <x v="1"/>
    <s v="Unión Temporal C-C"/>
    <s v="En ejecución"/>
    <m/>
    <s v="Carlos Alberto Sañudo Correa"/>
    <s v="Tipo C:  Supervisión"/>
    <s v="Técnica, jurídica, administrativa, contable y financiera"/>
  </r>
  <r>
    <x v="20"/>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n v="3383874294"/>
    <n v="3143602100"/>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69"/>
    <x v="1"/>
    <s v="Corporación Proyecto de Empuje para Colaboración y Ayuda Social -PECAS"/>
    <s v="En ejecución"/>
    <m/>
    <s v="Carlos Alberto Sañudo Correa"/>
    <s v="Tipo C:  Supervisión"/>
    <s v="Técnica, jurídica, administrativa, contable y financiera"/>
  </r>
  <r>
    <x v="20"/>
    <n v="93141506"/>
    <s v="Integrar esfuerzos para la promoción del desarrollo integral temprano de la primera infancia bajo la modalidad propia en los municipios de Murindó, Mutatá, Necoclí y Turbo."/>
    <d v="2018-01-01T00:00:00"/>
    <s v="Hasta el 31 de Julio de 2018"/>
    <s v="Régimen Especial - Decreto 092 de 2017"/>
    <s v="Recursos Nacionales"/>
    <n v="753083520"/>
    <n v="753083520"/>
    <s v="NO"/>
    <s v="N/A"/>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m/>
    <m/>
    <m/>
    <m/>
    <m/>
    <x v="0"/>
    <m/>
    <s v="Sin iniciar etapa precontractual"/>
    <m/>
    <s v="Carlos Alberto Sañudo Correa"/>
    <s v="Tipo C:  Supervisión"/>
    <s v="Técnica, jurídica, administrativa, contable y financiera"/>
  </r>
  <r>
    <x v="20"/>
    <n v="93141506"/>
    <s v="Integrar esfuerzos para la promoción del desarrollo integral temprano de la primera infancia con enfoque diferencial bajo el modelo flexible Buen Comienzo Antioquia y la modalidad familiar en los municipios de Necoclí, Arboletes, Turbo, San Juan de Urabá y San Pedro de Urabá, y para la implementación del Sistema Departamental de Gestión del Desarrollo Integral temprano."/>
    <d v="2018-01-01T00:00:00"/>
    <s v="Hasta el 31 de Julio de 2018"/>
    <s v="Régimen Especial - Decreto 092 de 2017"/>
    <s v="Recursos Nacionales"/>
    <n v="515897524"/>
    <n v="515897524"/>
    <s v="NO"/>
    <s v="N/A"/>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m/>
    <m/>
    <m/>
    <m/>
    <m/>
    <x v="0"/>
    <m/>
    <s v="Sin iniciar etapa precontractual"/>
    <m/>
    <s v="Carlos Alberto Sañudo Correa"/>
    <s v="Tipo C:  Supervisión"/>
    <s v="Técnica, jurídica, administrativa, contable y financiera"/>
  </r>
  <r>
    <x v="20"/>
    <n v="78111502"/>
    <s v="Adquisición de tiquetes aéreos para los funcionarios adscritos a la Gerencia de Infancia, Adolescencia y juventud"/>
    <d v="2018-01-01T00:00:00"/>
    <s v="11 meses"/>
    <s v="Otro Tipo de Contrato"/>
    <s v="Recursos propios"/>
    <n v="30000000"/>
    <n v="30000000"/>
    <s v="NO"/>
    <s v="N/A"/>
    <s v="Santiago Morales Quijano"/>
    <s v="Jurídico"/>
    <s v="3839245"/>
    <s v="santiago.morales@antioquia.gov.co"/>
    <m/>
    <m/>
    <m/>
    <m/>
    <m/>
    <m/>
    <m/>
    <m/>
    <m/>
    <m/>
    <m/>
    <x v="0"/>
    <m/>
    <s v="Sin iniciar etapa precontractual"/>
    <s v="Proceso que realizará la secretaría general. Se aportará CDP para la contratación"/>
    <s v="Steven Cortina Yarce"/>
    <s v="Tipo C:  Supervisión"/>
    <s v="Técnica, jurídica, administrativa, contable y financiera"/>
  </r>
  <r>
    <x v="20"/>
    <n v="93141506"/>
    <s v="Integrar esfuerzos para la promoción del desarrollo integral temprano de la primera infancia con enfoque diferencial bajo el modelo flexible Buen Comienzo Antioquia y la modalidad familiar en los municipios de Necoclí, Arboletes, Turbo, San Juan de Urabá y San Pedro de Urabá, y para la implementación del Sistema Departamental de Gestión del Desarrollo Integral temprano."/>
    <d v="2018-01-01T00:00:00"/>
    <s v="6,5 meses"/>
    <s v="Régimen Especial - Decreto 092 de 2017"/>
    <s v="Recursos Nacionales"/>
    <n v="551752401"/>
    <n v="551752401"/>
    <s v="NO"/>
    <s v="N/A"/>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m/>
    <m/>
    <m/>
    <m/>
    <m/>
    <x v="0"/>
    <m/>
    <m/>
    <m/>
    <m/>
    <s v="Tipo A1: Supervisión e Interventoría Integral"/>
    <s v="Técnica, jurídica, administrativa, contable y financiera"/>
  </r>
  <r>
    <x v="20"/>
    <n v="86101705"/>
    <s v="Cualificar a agentes educativos y actores corresponsables de primera infancia, para el desarrollo de la política departamental Buen Comienzo Antioquia."/>
    <d v="2018-03-01T00:00:00"/>
    <s v="3.4 meses"/>
    <s v="Selección Abreviada - Menor Cuantía"/>
    <s v="Recursos propios"/>
    <n v="780787891"/>
    <n v="780787891"/>
    <s v="NO"/>
    <s v="N/A"/>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
    <s v="*Implementación Estrategia Buen Comienzo en Antioquia"/>
    <s v="07-0061"/>
    <s v="3 procesos de cualificación"/>
    <s v="Cualificación de agentes educativos"/>
    <m/>
    <n v="21202"/>
    <m/>
    <m/>
    <m/>
    <x v="2"/>
    <m/>
    <s v="En etapa precontractual"/>
    <m/>
    <s v="Por definir"/>
    <s v="Tipo C:  Supervisión"/>
    <s v="Técnica, jurídica, administrativa, contable y financiera"/>
  </r>
  <r>
    <x v="20"/>
    <n v="93151501"/>
    <s v="Realizar la interventoría integral a los procesos contractuales de la estrategia de atención integral a  la primera infancia “Buen Comienzo Antioquia”."/>
    <d v="2017-12-01T00:00:00"/>
    <s v=" 8 meses"/>
    <s v="Concurso de Méritos"/>
    <s v="Recursos propios"/>
    <n v="1899599009"/>
    <n v="189959900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m/>
    <m/>
    <m/>
    <m/>
    <m/>
    <x v="0"/>
    <m/>
    <s v="Sin iniciar etapa precontractual"/>
    <m/>
    <s v="Neida Elena García Pulgarín"/>
    <s v="Tipo C:  Supervisión"/>
    <s v="Técnica, jurídica, administrativa, contable y financiera"/>
  </r>
  <r>
    <x v="21"/>
    <n v="77101704"/>
    <s v="Realización del III foro regional de cambio climático"/>
    <d v="2018-07-01T00:00:00"/>
    <s v="5 meses"/>
    <s v="Régimen Especial - Artículo 95 Ley 489 de 1998"/>
    <s v="Recursos propios"/>
    <n v="50000000"/>
    <n v="50000000"/>
    <s v="NO"/>
    <s v="N/A"/>
    <s v="CARLOS ANDRES ESCOBAR DIEZ"/>
    <s v="Profesional universitario"/>
    <s v="3838685"/>
    <s v="carlos.escobar@antioquia.gov.co"/>
    <s v="Adaptación y Mitigación al Cambio Climático"/>
    <s v="Proyectos del Plan Departamental de Adaptación y Mitigación al cambio climático implementados"/>
    <s v="Formulación e implementación del plan departamental de adaptación y mitigación al_x000a_cambio climático Antioquia"/>
    <s v="210000-001"/>
    <n v="34010103"/>
    <s v="Impl proy innov inv mitig cambio climát"/>
    <m/>
    <m/>
    <m/>
    <m/>
    <m/>
    <x v="0"/>
    <m/>
    <m/>
    <m/>
    <s v="Juan David Ramirez Bedoya"/>
    <s v="Tipo C Supervisión"/>
    <s v="Supervisión técnica, jurídica, administrativa, contable y/o financiera"/>
  </r>
  <r>
    <x v="21"/>
    <n v="77101704"/>
    <s v="Gestionar proyectos para la implementación del Plan Departamental de Adaptación y Mitigación al cambio climático "/>
    <d v="2018-07-01T00:00:00"/>
    <s v="5 meses"/>
    <s v="Régimen Especial - Artículo 95 Ley 489 de 1998"/>
    <s v="Recursos propios"/>
    <n v="200000000"/>
    <n v="200000000"/>
    <s v="NO"/>
    <s v="N/A"/>
    <s v="CARLOS ANDRES ESCOBAR DIEZ"/>
    <s v="Profesional universitario"/>
    <s v="3838685"/>
    <s v="carlos.escobar@antioquia.gov.co"/>
    <s v="Adaptación y Mitigación al Cambio Climático"/>
    <s v="Proyectos del Plan Departamental de Adaptación y Mitigación al cambio climático implementados"/>
    <s v="Formulación e implementación del plan departamental de adaptación y mitigación al_x000a_cambio climático Antioquia"/>
    <s v="210000-001"/>
    <n v="34010103"/>
    <s v="Impl proy innov inv mitig cambio climát"/>
    <m/>
    <m/>
    <m/>
    <m/>
    <m/>
    <x v="0"/>
    <m/>
    <m/>
    <m/>
    <s v="Juan David Ramirez Bedoya"/>
    <s v="Tipo C Supervisión"/>
    <s v="Supervisión técnica, jurídica, administrativa, contable y/o financiera"/>
  </r>
  <r>
    <x v="21"/>
    <n v="77101604"/>
    <s v="Cofinanciar la adquisición de predios de importancia estratégica para la protección de las fuentes hídricas que abastece acueductos."/>
    <d v="2018-06-01T00:00:00"/>
    <s v="6 meses"/>
    <s v="Régimen Especial - Artículo 95 Ley 489 de 1998"/>
    <s v="Recursos propios"/>
    <n v="12024805447"/>
    <n v="12024805447"/>
    <s v="NO"/>
    <s v="N/A"/>
    <s v="CARLOS ANDRES ESCOBAR DIEZ"/>
    <s v="Profesional universitario"/>
    <s v="3838685"/>
    <s v="carlos.escobar@antioquia.gov.co"/>
    <s v="Protección y Conservación del Recurso Hídrico"/>
    <s v="Áreas para la protección de fuentes abastecedoras de acueductos adquiridas"/>
    <s v="Protección y conservación del recurso hidrico en el departamento de Antioquia"/>
    <s v="210021-001"/>
    <n v="34020104"/>
    <s v="Áreas protección fuentes adquiridas"/>
    <m/>
    <m/>
    <m/>
    <m/>
    <m/>
    <x v="0"/>
    <m/>
    <m/>
    <m/>
    <s v="Andres Giovanny Correa Maya"/>
    <s v="Tipo C Supervisión"/>
    <s v="Supervisión técnica, jurídica, administrativa, contable y/o financiera"/>
  </r>
  <r>
    <x v="21"/>
    <n v="77101604"/>
    <s v="Implementar el esquema de pago por servicios ambientales BANCO2, para la conservación de ecosistemas estratégicos asociados al recurso Hídrico, en los municipios, bajo los parámetros establecidos en la Ordenanza Departamental N° 049 de 2016."/>
    <d v="2018-07-01T00:00:00"/>
    <s v="6 meses"/>
    <s v="Régimen Especial - Artículo 95 Ley 489 de 1998"/>
    <s v="Recursos propios"/>
    <n v="1108201390"/>
    <n v="1108201390"/>
    <s v="NO"/>
    <s v="N/A"/>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m/>
    <m/>
    <m/>
    <m/>
    <m/>
    <x v="0"/>
    <m/>
    <m/>
    <m/>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Abejorral, bajo los parámetros establecidos en la Ordenanza Departamental N° 049 de 2016."/>
    <d v="2017-05-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45"/>
    <n v="17600"/>
    <d v="2017-05-30T00:00:00"/>
    <s v="N/A"/>
    <n v="4600006858"/>
    <x v="1"/>
    <s v="CORNARE, MUNICIPIO DE ABEJORRAL Y CORPORACIÓN MASBOSQUES"/>
    <s v="En ejecución"/>
    <s v="Convenio No. 4600006858,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Argelia, bajo los parámetros establecidos en la Ordenanza Departamental N° 049 de 2016."/>
    <d v="2017-05-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46"/>
    <n v="17601"/>
    <d v="2017-05-30T00:00:00"/>
    <s v="N/A"/>
    <n v="4600006859"/>
    <x v="1"/>
    <s v="CORNARE, MUNICIPIO DE ARGELIA Y CORPORACIÓN MASBOSQUES"/>
    <s v="En ejecución"/>
    <s v="Convenio No. 4600006859,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Nariño, bajo los parámetros establecidos en la Ordenanza Departamental N° 049 de 2016."/>
    <d v="2017-05-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47"/>
    <n v="17602"/>
    <d v="2017-05-30T00:00:00"/>
    <s v="N/A"/>
    <n v="4600006860"/>
    <x v="1"/>
    <s v="CORNARE, MUNICIPIO DE NARIÑO Y CORPORACIÓN MASBOSQUES"/>
    <s v="En ejecución"/>
    <s v="Convenio No. 4600006860,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Sonsón, bajo los parámetros establecidos en la Ordenanza Departamental N° 049 de 2016."/>
    <d v="2017-05-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48"/>
    <n v="17603"/>
    <d v="2017-05-30T00:00:00"/>
    <s v="N/A"/>
    <n v="4600006862"/>
    <x v="1"/>
    <s v="CORNARE, MUNICIPIO DE SONSÓN Y CORPORACIÓN MASBOSQUES"/>
    <s v="En ejecución"/>
    <s v="Convenio No. 4600006862,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Alejandria , bajo los parámetros establecidos en la Ordenanza Departamental N° 049 de 2016."/>
    <d v="2017-05-01T00:00:00"/>
    <s v="13 meses"/>
    <s v="Régimen Especial - Artículo 95 Ley 489 de 1998"/>
    <s v="Recursos propios"/>
    <n v="35000000"/>
    <n v="175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49"/>
    <n v="17604"/>
    <d v="2017-05-30T00:00:00"/>
    <s v="N/A"/>
    <n v="4600006863"/>
    <x v="1"/>
    <s v="CORNARE, MUNICIPIO DE ALEJANDRÍA Y CORPORACIÓN MASBOSQUES"/>
    <s v="En ejecución"/>
    <s v="Convenio No. 4600006863,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Concepción, bajo los parámetros establecidos en la Ordenanza Departamental N° 049 de 2016."/>
    <d v="2017-05-01T00:00:00"/>
    <s v="13 meses"/>
    <s v="Régimen Especial - Artículo 95 Ley 489 de 1998"/>
    <s v="Recursos propios"/>
    <n v="35866271"/>
    <n v="17933136"/>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0"/>
    <n v="17605"/>
    <d v="2017-05-30T00:00:00"/>
    <s v="N/A"/>
    <n v="4600006864"/>
    <x v="1"/>
    <s v="CORNARE, MUNICIPIO DE CONCEPCIÓN Y CORPORACIÓN MASBOSQUES"/>
    <s v="En ejecución"/>
    <s v="Convenio No. 4600006864,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San Roque, bajo los parámetros establecidos en la Ordenanza Departamental N° 049 de 2016."/>
    <d v="2017-05-01T00:00:00"/>
    <s v="13 meses"/>
    <s v="Régimen Especial - Artículo 95 Ley 489 de 1998"/>
    <s v="Recursos propios"/>
    <n v="57000000"/>
    <n v="285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1"/>
    <n v="17606"/>
    <d v="2017-05-30T00:00:00"/>
    <s v="N/A"/>
    <n v="4600006865"/>
    <x v="1"/>
    <s v="CORNARE, MUNICIPIO DE SAN ROQUE Y CORPORACIÓN MASBOSQUES"/>
    <s v="En ejecución"/>
    <s v="Convenio No. 4600006865,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Santo Domingo, bajo los parámetros establecidos en la Ordenanza Departamental N° 049 de 2016."/>
    <d v="2017-05-01T00:00:00"/>
    <s v="13 meses"/>
    <s v="Régimen Especial - Artículo 95 Ley 489 de 1998"/>
    <s v="Recursos propios"/>
    <n v="30000000"/>
    <n v="1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3"/>
    <n v="17607"/>
    <d v="2017-05-30T00:00:00"/>
    <s v="N/A"/>
    <n v="4600006869"/>
    <x v="1"/>
    <s v="CORNARE, MUNICIPIO DE SANTO DOMINGO Y CORPORACIÓN MASBOSQUES"/>
    <s v="En ejecución"/>
    <s v="Convenio No. 4600006869,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Cocorná, bajo los parámetros establecidos en la Ordenanza Departamental N° 049 de 2016."/>
    <d v="2017-05-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2"/>
    <n v="17608"/>
    <d v="2017-05-30T00:00:00"/>
    <s v="N/A"/>
    <n v="4600006867"/>
    <x v="1"/>
    <s v="CORNARE, MUNICIPIO DE COCORNÁ Y CORPORACIÓN MASBOSQUES"/>
    <s v="En ejecución"/>
    <s v="Convenio No. 4600006867,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San Francisco, bajo los parámetros establecidos en la Ordenanza Departamental N° 049 de 2016."/>
    <d v="2017-05-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5"/>
    <n v="17613"/>
    <d v="2017-05-30T00:00:00"/>
    <s v="N/A"/>
    <n v="4600006871"/>
    <x v="1"/>
    <s v="CORNARE, MUNICIPIO DE SAN FRANCISCO Y CORPORACIÓN MASBOSQUES"/>
    <s v="En ejecución"/>
    <s v="Convenio No. 4600006871,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San Luis, bajo los parámetros establecidos en la Ordenanza Departamental N° 049 de 2016."/>
    <d v="2017-05-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6"/>
    <n v="17614"/>
    <d v="2017-05-30T00:00:00"/>
    <s v="N/A"/>
    <n v="4600006874"/>
    <x v="1"/>
    <s v="CORNARE, MUNICIPIO DE SAN LUIS Y CORPORACIÓN MASBOSQUES"/>
    <s v="En ejecución"/>
    <s v="Convenio No. 4600006874,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El Carmen de Viboral, bajo los parámetros establecidos en la Ordenanza Departamental N° 049 de 2016."/>
    <d v="2017-05-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7"/>
    <n v="17615"/>
    <d v="2017-05-30T00:00:00"/>
    <s v="N/A"/>
    <n v="4600006875"/>
    <x v="1"/>
    <s v="CORNARE, MUNICIPIO DE EL CARMEN DE VIBORAL Y CORPORACIÓN MASBOSQUES"/>
    <s v="En ejecución"/>
    <s v="Convenio No. 4600006875,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El Santuario , bajo los parámetros establecidos en la Ordenanza Departamental N° 049 de 2016."/>
    <d v="2017-06-01T00:00:00"/>
    <s v="13 meses"/>
    <s v="Régimen Especial - Artículo 95 Ley 489 de 1998"/>
    <s v="Recursos propios"/>
    <n v="48000000"/>
    <n v="24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8"/>
    <n v="17616"/>
    <d v="2017-05-30T00:00:00"/>
    <s v="N/A"/>
    <n v="4600006876"/>
    <x v="1"/>
    <s v="CORNARE, MUNICIPIO DE EL SANTUARIO, EMPRESA DE SERVICIOS PÚBLICOS Y CORPORACIÓN MASBOSQUES"/>
    <s v="En ejecución"/>
    <s v="Convenio No. 4600006876,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Guarne, bajo los parámetros establecidos en la Ordenanza Departamental N° 049 de 2016."/>
    <d v="2017-07-01T00:00:00"/>
    <s v="11 meses"/>
    <s v="Régimen Especial - Artículo 95 Ley 489 de 1998"/>
    <s v="Recursos propios"/>
    <n v="20000000"/>
    <n v="10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9"/>
    <n v="17617"/>
    <d v="2017-07-07T00:00:00"/>
    <s v="N/A"/>
    <n v="4600007005"/>
    <x v="1"/>
    <s v="CORNARE, MUNICIPIO DE GUARNE Y CORPORACIÓN MASBOSQUES"/>
    <s v="En ejecución"/>
    <s v="Convenio No. 4600007005,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La Unión , bajo los parámetros establecidos en la Ordenanza Departamental N° 049 de 2016."/>
    <d v="2017-06-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0"/>
    <n v="17618"/>
    <d v="2017-05-30T00:00:00"/>
    <s v="N/A"/>
    <n v="4600006877"/>
    <x v="1"/>
    <s v="CORNARE, MUNICIPIO DE LA UNION Y CORPORACIÓN MASBOSQUES"/>
    <s v="En ejecución"/>
    <s v="Convenio No. 4600006877,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San Vicente, bajo los parámetros establecidos en la Ordenanza Departamental N° 049 de 2016."/>
    <d v="2017-06-01T00:00:00"/>
    <s v="13 meses"/>
    <s v="Régimen Especial - Artículo 95 Ley 489 de 1998"/>
    <s v="Recursos propios"/>
    <n v="20000000"/>
    <n v="10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2"/>
    <n v="17620"/>
    <d v="2017-05-30T00:00:00"/>
    <s v="N/A"/>
    <n v="4600006879"/>
    <x v="1"/>
    <s v="CORNARE, MUNICIPIO DE SAN VICENTE Y CORPORACIÓN MASBOSQUES"/>
    <s v="En ejecución"/>
    <s v="Convenio No. 4600006879,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El Peñol, bajo los parámetros establecidos en la Ordenanza Departamental N° 049 de 2016."/>
    <d v="2017-06-01T00:00:00"/>
    <s v="13 meses"/>
    <s v="Régimen Especial - Artículo 95 Ley 489 de 1998"/>
    <s v="Recursos propios"/>
    <n v="30000000"/>
    <n v="1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3"/>
    <n v="17621"/>
    <d v="2017-05-30T00:00:00"/>
    <s v="N/A"/>
    <n v="4600006880"/>
    <x v="1"/>
    <s v="CORNARE, MUNICIPIO DE EL PEÑOL Y CORPORACIÓN MASBOSQUES"/>
    <s v="En ejecución"/>
    <s v="Convenio No. 4600006880,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Granada, bajo los parámetros establecidos en la Ordenanza Departamental N° 049 de 2016."/>
    <d v="2017-06-01T00:00:00"/>
    <s v="13 meses"/>
    <s v="Régimen Especial - Artículo 95 Ley 489 de 1998"/>
    <s v="Recursos propios"/>
    <n v="70000000"/>
    <n v="3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4"/>
    <n v="17622"/>
    <d v="2017-05-30T00:00:00"/>
    <s v="N/A"/>
    <n v="4600006881"/>
    <x v="1"/>
    <s v="CORNARE, MUNICIPIO DE GRANADA Y CORPORACIÓN MASBOSQUES"/>
    <s v="En ejecución"/>
    <s v="Convenio No. 4600006881,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Guatape, bajo los parámetros establecidos en la Ordenanza Departamental N° 049 de 2016."/>
    <d v="2017-06-01T00:00:00"/>
    <s v="13 meses"/>
    <s v="Régimen Especial - Artículo 95 Ley 489 de 1998"/>
    <s v="Recursos propios"/>
    <n v="10000000"/>
    <n v="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5"/>
    <n v="17623"/>
    <d v="2017-05-31T00:00:00"/>
    <s v="N/A"/>
    <n v="4600006890"/>
    <x v="1"/>
    <s v="CORNARE, MUNICIPIO DE GUATAPÉ Y CORPORACIÓN MASBOSQUES"/>
    <s v="En ejecución"/>
    <s v="Convenio No. 4600006890,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San Rafael, bajo los parámetros establecidos en la Ordenanza Departamental N° 049 de 2016."/>
    <d v="2017-06-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6"/>
    <n v="17624"/>
    <d v="2017-05-30T00:00:00"/>
    <s v="N/A"/>
    <n v="4600006891"/>
    <x v="1"/>
    <s v="CORNARE, MUNICIPIO DE SAN RAFAEL Y CORPORACIÓN MASBOSQUES"/>
    <s v="En ejecución"/>
    <s v="Convenio No. 4600006891,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San Carlos, bajo los parámetros establecidos en la Ordenanza Departamental N° 049 de 2016."/>
    <d v="2017-06-01T00:00:00"/>
    <s v="13 meses"/>
    <s v="Régimen Especial - Artículo 95 Ley 489 de 1998"/>
    <s v="Recursos propios"/>
    <n v="54439775"/>
    <n v="27219888"/>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7"/>
    <n v="17625"/>
    <d v="2017-05-30T00:00:00"/>
    <s v="N/A"/>
    <n v="4600006882"/>
    <x v="1"/>
    <s v="CORNARE, MUNICIPIO DE SAN CARLOS Y CORPORACIÓN MASBOSQUES"/>
    <s v="En ejecución"/>
    <s v="Convenio No. 4600006882,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los ecosistemas estratégicos asociados al recurso Hídrico, en las reservas de los cañones Melcocho y Santo Domingo en los municipios de El Carmen de Viboral y Cocorná,  bajo los parámetros establecidos en la Ordenanza Departamental N° 049 de 2016."/>
    <d v="2017-10-01T00:00:00"/>
    <s v="6 meses"/>
    <s v="Régimen Especial - Artículo 95 Ley 489 de 1998"/>
    <s v="Recursos propios"/>
    <n v="50000000"/>
    <n v="85979446"/>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595"/>
    <n v="18773"/>
    <d v="2017-09-28T00:00:00"/>
    <s v="N/A"/>
    <n v="4600007537"/>
    <x v="1"/>
    <s v="CORNARE, MUNICIPIO DE EL CARMEN DE VIBORAL, COCORNÁ Y CORPORACIÓN MASBOSQUES"/>
    <s v="En ejecución"/>
    <s v="Convenio No. 4600007537,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Anori, bajo los parámetros establecidos en la Ordenanza Departamental N° 049 de 2016."/>
    <d v="2017-08-01T00:00:00"/>
    <s v="11 meses"/>
    <s v="Régimen Especial - Artículo 95 Ley 489 de 1998"/>
    <s v="Recursos propios"/>
    <n v="180000000"/>
    <n v="6329609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06"/>
    <n v="18012"/>
    <d v="2017-07-27T00:00:00"/>
    <s v="N/A"/>
    <n v="4600007094"/>
    <x v="1"/>
    <s v="CORANTIOQUIA, MUNICIPIO DE ANORÍ Y CORPORACIÓN MASBOSQUES"/>
    <s v="En ejecución"/>
    <s v="Convenio No. 4600007094,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Angostura, bajo los parámetros establecidos en la Ordenanza Departamental N° 049 de 2016."/>
    <d v="2017-08-01T00:00:00"/>
    <s v="11 meses"/>
    <s v="Régimen Especial - Artículo 95 Ley 489 de 1998"/>
    <s v="Recursos propios"/>
    <n v="80000000"/>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07"/>
    <n v="18013"/>
    <d v="2017-07-27T00:00:00"/>
    <s v="N/A"/>
    <n v="4600007092"/>
    <x v="1"/>
    <s v="CORANTIOQUIA, MUNICIPIO DE ANGOSTURA Y CORPORACIÓN MASBOSQUES"/>
    <s v="En ejecución"/>
    <s v="Convenio No. 4600007092,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Andes, bajo los parámetros establecidos en la Ordenanza Departamental N° 049 de 2016."/>
    <d v="2017-08-01T00:00:00"/>
    <s v="11 meses"/>
    <s v="Régimen Especial - Artículo 95 Ley 489 de 1998"/>
    <s v="Recursos propios"/>
    <n v="60000000"/>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08"/>
    <n v="18014"/>
    <d v="2017-07-27T00:00:00"/>
    <s v="N/A"/>
    <n v="4600007093"/>
    <x v="1"/>
    <s v="CORANTIOQUIA, MUNICIPIO DE ANDES Y CORPORACIÓN MASBOSQUES"/>
    <s v="En ejecución"/>
    <s v="Convenio No. 4600007093,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Belmira, bajo los parámetros establecidos en la Ordenanza Departamental N° 049 de 2016."/>
    <d v="2017-08-01T00:00:00"/>
    <s v="11 meses"/>
    <s v="Régimen Especial - Artículo 95 Ley 489 de 1998"/>
    <s v="Recursos propios"/>
    <n v="120000000"/>
    <n v="41882933"/>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09"/>
    <n v="18015"/>
    <d v="2017-07-27T00:00:00"/>
    <s v="N/A"/>
    <n v="4600007095"/>
    <x v="1"/>
    <s v="CORANTIOQUIA, MUNICIPIO DE BELMIRA Y CORPORACIÓN MASBOSQUES"/>
    <s v="En ejecución"/>
    <s v="Convenio No. 4600007095,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Betulia, bajo los parámetros establecidos en la Ordenanza Departamental N° 049 de 2016."/>
    <d v="2017-08-01T00:00:00"/>
    <s v="11 meses"/>
    <s v="Régimen Especial - Artículo 95 Ley 489 de 1998"/>
    <s v="Recursos propios"/>
    <n v="60000000"/>
    <n v="18015041"/>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0"/>
    <n v="18016"/>
    <d v="2017-07-27T00:00:00"/>
    <s v="N/A"/>
    <n v="4600007096"/>
    <x v="1"/>
    <s v="CORANTIOQUIA, MUNICIPIO DE BETULIA Y CORPORACIÓN MASBOSQUES"/>
    <s v="En ejecución"/>
    <s v="Convenio No. 4600007096,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Briceño, bajo los parámetros establecidos en la Ordenanza Departamental N° 049 de 2016."/>
    <d v="2017-08-01T00:00:00"/>
    <s v="11 meses"/>
    <s v="Régimen Especial - Artículo 95 Ley 489 de 1998"/>
    <s v="Recursos propios"/>
    <n v="90000000"/>
    <n v="2921358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1"/>
    <n v="18017"/>
    <d v="2017-07-27T00:00:00"/>
    <s v="N/A"/>
    <n v="4600007097"/>
    <x v="1"/>
    <s v="CORANTIOQUIA, MUNICIPIO DE BRICEÑO Y CORPORACIÓN MASBOSQUES"/>
    <s v="En ejecución"/>
    <s v="Convenio No. 4600007097,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Caracoli, bajo los parámetros establecidos en la Ordenanza Departamental N° 049 de 2016."/>
    <d v="2017-08-01T00:00:00"/>
    <s v="11 meses"/>
    <s v="Régimen Especial - Artículo 95 Ley 489 de 1998"/>
    <s v="Recursos propios"/>
    <n v="120000000"/>
    <n v="4138590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2"/>
    <n v="18018"/>
    <d v="2017-07-27T00:00:00"/>
    <s v="N/A"/>
    <n v="4600007098"/>
    <x v="1"/>
    <s v="CORANTIOQUIA, MUNICIPIO DE CARACOLÍ Y CORPORACIÓN MASBOSQUES"/>
    <s v="En ejecución"/>
    <s v="Convenio No. 4600007098,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Ciudad Bolivar, bajo los parámetros establecidos en la Ordenanza Departamental N° 049 de 2016."/>
    <d v="2017-08-01T00:00:00"/>
    <s v="11 meses"/>
    <s v="Régimen Especial - Artículo 95 Ley 489 de 1998"/>
    <s v="Recursos propios"/>
    <n v="80000000"/>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3"/>
    <n v="18019"/>
    <d v="2017-07-27T00:00:00"/>
    <s v="N/A"/>
    <n v="4600007099"/>
    <x v="1"/>
    <s v="CORANTIOQUIA, MUNICIPIO DE CIUDAD BOLIVAR Y CORPORACIÓN MASBOSQUES"/>
    <s v="En ejecución"/>
    <s v="Convenio No. 4600007099,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Donmatias, bajo los parámetros establecidos en la Ordenanza Departamental N° 049 de 2016."/>
    <d v="2017-08-01T00:00:00"/>
    <s v="11 meses"/>
    <s v="Régimen Especial - Artículo 95 Ley 489 de 1998"/>
    <s v="Recursos propios"/>
    <n v="60000000"/>
    <n v="18015041"/>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4"/>
    <n v="18020"/>
    <d v="2017-07-27T00:00:00"/>
    <s v="N/A"/>
    <n v="4600007100"/>
    <x v="1"/>
    <s v="CORANTIOQUIA, MUNICIPIO DE DONMATÍAS Y CORPORACIÓN MASBOSQUES"/>
    <s v="En ejecución"/>
    <s v="Convenio No. 4600007100,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Ebejico, bajo los parámetros establecidos en la Ordenanza Departamental N° 049 de 2016."/>
    <d v="2017-08-01T00:00:00"/>
    <s v="11 meses"/>
    <s v="Régimen Especial - Artículo 95 Ley 489 de 1998"/>
    <s v="Recursos propios"/>
    <n v="80000000"/>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5"/>
    <n v="18021"/>
    <d v="2017-07-27T00:00:00"/>
    <s v="N/A"/>
    <n v="4600007101"/>
    <x v="1"/>
    <s v="CORANTIOQUIA, MUNICIPIO DE EBÉJICO Y CORPORACIÓN MASBOSQUES"/>
    <s v="En ejecución"/>
    <s v="Convenio No. 4600007101,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Gomez Plata, bajo los parámetros establecidos en la Ordenanza Departamental N° 049 de 2016."/>
    <d v="2017-08-01T00:00:00"/>
    <s v="11 meses"/>
    <s v="Régimen Especial - Artículo 95 Ley 489 de 1998"/>
    <s v="Recursos propios"/>
    <n v="210000000"/>
    <n v="7724351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6"/>
    <n v="18022"/>
    <d v="2017-07-27T00:00:00"/>
    <s v="N/A"/>
    <n v="4600007102"/>
    <x v="1"/>
    <s v="CORANTIOQUIA, MUNICIPIO DE GÓMEZ PLATA Y CORPORACIÓN MASBOSQUES"/>
    <s v="En ejecución"/>
    <s v="Convenio No. 4600007102,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Guadalupe, bajo los parámetros establecidos en la Ordenanza Departamental N° 049 de 2016."/>
    <d v="2017-08-01T00:00:00"/>
    <s v="11 meses"/>
    <s v="Régimen Especial - Artículo 95 Ley 489 de 1998"/>
    <s v="Recursos propios"/>
    <n v="120000000"/>
    <n v="4174092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7"/>
    <n v="18023"/>
    <d v="2017-07-27T00:00:00"/>
    <s v="N/A"/>
    <n v="4600007103"/>
    <x v="1"/>
    <s v="CORANTIOQUIA, MUNICIPIO DE GUADALUPE Y CORPORACIÓN MASBOSQUES"/>
    <s v="En ejecución"/>
    <s v="Convenio No. 4600007103,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ituango, bajo los parámetros establecidos en la Ordenanza Departamental N° 049 de 2016."/>
    <d v="2017-08-01T00:00:00"/>
    <s v="11 meses"/>
    <s v="Régimen Especial - Artículo 95 Ley 489 de 1998"/>
    <s v="Recursos propios"/>
    <n v="180000000"/>
    <n v="6524366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8"/>
    <n v="18024"/>
    <d v="2017-07-27T00:00:00"/>
    <s v="N/A"/>
    <n v="4600007104"/>
    <x v="1"/>
    <s v="CORANTIOQUIA, MUNICIPIO DE ITUANGO Y CORPORACIÓN MASBOSQUES"/>
    <s v="En ejecución"/>
    <s v="Convenio No. 4600007104,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Jerico, bajo los parámetros establecidos en la Ordenanza Departamental N° 049 de 2016."/>
    <d v="2017-08-01T00:00:00"/>
    <s v="11 meses"/>
    <s v="Régimen Especial - Artículo 95 Ley 489 de 1998"/>
    <s v="Recursos propios"/>
    <n v="68000000"/>
    <n v="14748798"/>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9"/>
    <n v="18025"/>
    <d v="2017-07-27T00:00:00"/>
    <s v="N/A"/>
    <n v="4600007105"/>
    <x v="1"/>
    <s v="CORANTIOQUIA, MUNICIPIO DE JERICÓ Y CORPORACIÓN MASBOSQUES"/>
    <s v="En ejecución"/>
    <s v="Convenio No. 4600007105,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Liborina, bajo los parámetros establecidos en la Ordenanza Departamental N° 049 de 2016."/>
    <d v="2017-08-01T00:00:00"/>
    <s v="11 meses"/>
    <s v="Régimen Especial - Artículo 95 Ley 489 de 1998"/>
    <s v="Recursos propios"/>
    <n v="60000000"/>
    <n v="1850193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0"/>
    <n v="18026"/>
    <d v="2017-07-27T00:00:00"/>
    <s v="N/A"/>
    <n v="4600007106"/>
    <x v="1"/>
    <s v="CORANTIOQUIA, MUNICIPIO DE LIBORINA Y CORPORACIÓN MASBOSQUES"/>
    <s v="En ejecución"/>
    <s v="Convenio No. 4600007106,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Remedios, bajo los parámetros establecidos en la Ordenanza Departamental N° 049 de 2016."/>
    <d v="2017-08-01T00:00:00"/>
    <s v="11 meses"/>
    <s v="Régimen Especial - Artículo 95 Ley 489 de 1998"/>
    <s v="Recursos propios"/>
    <n v="216000000"/>
    <n v="7790288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1"/>
    <n v="18027"/>
    <d v="2017-07-27T00:00:00"/>
    <s v="N/A"/>
    <n v="460007107"/>
    <x v="1"/>
    <s v="CORANTIOQUIA, MUNICIPIO DE REMEDIOS Y CORPORACIÓN MASBOSQUES"/>
    <s v="En ejecución"/>
    <s v="Convenio No. 4600007107,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Sabanalarga, bajo los parámetros establecidos en la Ordenanza Departamental N° 049 de 2016."/>
    <d v="2017-08-01T00:00:00"/>
    <s v="11 meses"/>
    <s v="Régimen Especial - Artículo 95 Ley 489 de 1998"/>
    <s v="Recursos propios"/>
    <n v="104000000"/>
    <n v="2434465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2"/>
    <n v="18028"/>
    <d v="2017-07-27T00:00:00"/>
    <s v="N/A"/>
    <n v="460007108"/>
    <x v="1"/>
    <s v="CORANTIOQUIA, MUNICIPIO DE SABANALARGA Y CORPORACIÓN MASBOSQUES"/>
    <s v="En ejecución"/>
    <s v="Convenio No. 4600007108,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San Jeronimo, bajo los parámetros establecidos en la Ordenanza Departamental N° 049 de 2016."/>
    <d v="2017-08-01T00:00:00"/>
    <s v="11 meses"/>
    <s v="Régimen Especial - Artículo 95 Ley 489 de 1998"/>
    <s v="Recursos propios"/>
    <n v="67200000"/>
    <n v="1363300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3"/>
    <n v="18029"/>
    <d v="2017-07-27T00:00:00"/>
    <s v="N/A"/>
    <n v="460007109"/>
    <x v="1"/>
    <s v="CORANTIOQUIA, MUNICIPIO DE SAN JERÓNIMO Y CORPORACIÓN MASBOSQUES"/>
    <s v="En ejecución"/>
    <s v="Convenio No. 4600007109,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Santa Fe de Antioquia, bajo los parámetros establecidos en la Ordenanza Departamental N° 049 de 2016."/>
    <d v="2017-08-01T00:00:00"/>
    <s v="11 meses"/>
    <s v="Régimen Especial - Artículo 95 Ley 489 de 1998"/>
    <s v="Recursos propios"/>
    <n v="300000000"/>
    <n v="10728616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4"/>
    <n v="18030"/>
    <d v="2017-07-27T00:00:00"/>
    <s v="N/A"/>
    <n v="460007110"/>
    <x v="1"/>
    <s v="CORANTIOQUIA, MUNICIPIO DE SANTA FE DE ANTIOQUIA Y CORPORACIÓN MASBOSQUES"/>
    <s v="En ejecución"/>
    <s v="Convenio No. 4600007110,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Taraza, bajo los parámetros establecidos en la Ordenanza Departamental N° 049 de 2016."/>
    <d v="2017-08-01T00:00:00"/>
    <s v="11 meses"/>
    <s v="Régimen Especial - Artículo 95 Ley 489 de 1998"/>
    <s v="Recursos propios"/>
    <n v="80000000"/>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5"/>
    <n v="18031"/>
    <d v="2017-07-27T00:00:00"/>
    <s v="N/A"/>
    <n v="460007111"/>
    <x v="1"/>
    <s v="CORANTIOQUIA, MUNICIPIO DE TARAZÁ Y CORPORACIÓN MASBOSQUES"/>
    <s v="En ejecución"/>
    <s v="Convenio No. 4600007111,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Vegachi, bajo los parámetros establecidos en la Ordenanza Departamental N° 049 de 2016."/>
    <d v="2017-08-01T00:00:00"/>
    <s v="11 meses"/>
    <s v="Régimen Especial - Artículo 95 Ley 489 de 1998"/>
    <s v="Recursos propios"/>
    <n v="40000000"/>
    <n v="586030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6"/>
    <n v="18032"/>
    <d v="2017-07-27T00:00:00"/>
    <s v="N/A"/>
    <n v="4600007112"/>
    <x v="1"/>
    <s v="CORANTIOQUIA, MUNICIPIO DE VEGACHÍ Y CORPORACIÓN MASBOSQUES"/>
    <s v="En ejecución"/>
    <s v="Convenio No. 4600007112,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Yolombo, bajo los parámetros establecidos en la Ordenanza Departamental N° 049 de 2016."/>
    <d v="2017-08-01T00:00:00"/>
    <s v="11 meses"/>
    <s v="Régimen Especial - Artículo 95 Ley 489 de 1998"/>
    <s v="Recursos propios"/>
    <n v="120000000"/>
    <n v="4138590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7"/>
    <n v="18033"/>
    <d v="2017-07-27T00:00:00"/>
    <s v="N/A"/>
    <n v="460007125"/>
    <x v="1"/>
    <s v="CORANTIOQUIA, MUNICIPIO DE YOLOMBÓ Y CORPORACIÓN MASBOSQUES"/>
    <s v="En ejecución"/>
    <s v="Convenio No. 4600007125,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Yondo, bajo los parámetros establecidos en la Ordenanza Departamental N° 049 de 2016."/>
    <d v="2017-08-01T00:00:00"/>
    <s v="11 meses"/>
    <s v="Régimen Especial - Artículo 95 Ley 489 de 1998"/>
    <s v="Recursos propios"/>
    <n v="83987064"/>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8"/>
    <n v="18034"/>
    <d v="2017-07-27T00:00:00"/>
    <s v="N/A"/>
    <n v="460007113"/>
    <x v="1"/>
    <s v="CORANTIOQUIA, MUNICIPIO DE YONDÓ Y CORPORACIÓN MASBOSQUES"/>
    <s v="En ejecución"/>
    <s v="Convenio No. 4600007113,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Cisneros, bajo los parámetros establecidos en la Ordenanza Departamental N° 049 de 2016."/>
    <d v="2017-08-01T00:00:00"/>
    <s v="11 meses"/>
    <s v="Régimen Especial - Artículo 95 Ley 489 de 1998"/>
    <s v="Recursos propios"/>
    <n v="60000000"/>
    <n v="1850193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9"/>
    <s v="18035-18036"/>
    <d v="2017-07-27T00:00:00"/>
    <s v="N/A"/>
    <n v="4600007114"/>
    <x v="1"/>
    <s v="CORANTIOQUIA, MUNICIPIO DE CISNEROS Y CORPORACIÓN MASBOSQUES"/>
    <s v="En ejecución"/>
    <s v="Convenio No. 4600007114,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SALGAR bajo los parámetros establecidos en la Ordenanza Departamental N° 049 de 2016."/>
    <d v="2017-09-01T00:00:00"/>
    <s v="11 meses"/>
    <s v="Régimen Especial - Artículo 95 Ley 489 de 1998"/>
    <s v="Recursos propios"/>
    <n v="60000000"/>
    <n v="1864394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76"/>
    <n v="18215"/>
    <d v="2017-07-28T00:00:00"/>
    <s v="N/A"/>
    <n v="4600007116"/>
    <x v="1"/>
    <s v="CORANTIOQUIA, MUNICIPIO DE SALGAR Y CORPORACIÓN MASBOSQUES"/>
    <s v="En ejecución"/>
    <s v="Convenio No. 4600007116,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JARDIN bajo los parámetros establecidos en la Ordenanza Departamental N° 049 de 2016."/>
    <d v="2017-10-01T00:00:00"/>
    <s v="10 meses"/>
    <s v="Régimen Especial - Artículo 95 Ley 489 de 1998"/>
    <s v="Recursos propios"/>
    <n v="50000000"/>
    <n v="2434465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485"/>
    <n v="18584"/>
    <d v="2017-09-14T00:00:00"/>
    <s v="N/A"/>
    <n v="4600007443"/>
    <x v="1"/>
    <s v="CORANTIOQUIA, MUNICIPIO DE JARDÍN Y CORPORACIÓN MASBOSQUES"/>
    <s v="En ejecución"/>
    <s v="Convenio No. 4600007443,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Concordia, bajo los parámetros establecidos en la Ordenanza Departamental N° 049 de 2016."/>
    <d v="2017-10-01T00:00:00"/>
    <s v="10 meses"/>
    <s v="Régimen Especial - Artículo 95 Ley 489 de 1998"/>
    <s v="Recursos propios"/>
    <n v="62987565"/>
    <n v="51610658"/>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486"/>
    <n v="18583"/>
    <d v="2017-09-14T00:00:00"/>
    <s v="N/A"/>
    <n v="4600007444"/>
    <x v="1"/>
    <s v="CORANTIOQUIA, MUNICIPIO DE CONCORDIA Y CORPORACIÓN MASBOSQUES"/>
    <s v="En ejecución"/>
    <s v="Convenio No. 4600007444,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Abriaqui, bajo los parámetros establecidos en la Ordenanza Departamental N° 049 de 2016."/>
    <d v="2017-09-01T00:00:00"/>
    <s v="10 meses"/>
    <s v="Régimen Especial - Artículo 95 Ley 489 de 1998"/>
    <s v="Recursos propios"/>
    <n v="24455796"/>
    <n v="960364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77"/>
    <n v="18188"/>
    <d v="2017-09-04T00:00:00"/>
    <s v="N/A"/>
    <n v="4600007399"/>
    <x v="1"/>
    <s v="CORPOURABA, MUNICIPIO DE ABRIAQUÍ Y CORPORACIÓN MASBOSQUES"/>
    <s v="En ejecución"/>
    <s v="Convenio No. 4600007399, VF6000002256 Ordenanza 40 del 04 de octubre de 2017"/>
    <s v="Javier Alezander Robledo Blandón"/>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Carepa, bajo los parámetros establecidos en la Ordenanza Departamental N° 049 de 2016."/>
    <d v="2017-09-01T00:00:00"/>
    <s v="10 meses"/>
    <s v="Régimen Especial - Artículo 95 Ley 489 de 1998"/>
    <s v="Recursos propios"/>
    <n v="160000000"/>
    <n v="3002524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78"/>
    <n v="18789"/>
    <d v="2017-09-04T00:00:00"/>
    <s v="N/A"/>
    <n v="4600007400"/>
    <x v="1"/>
    <s v="CORPOURABA, MUNICIPIO DE CAREPA Y CORPORACIÓN MASBOSQUES"/>
    <s v="En ejecución"/>
    <s v="Convenio No. 4600007400, VF6000002256 Ordenanza 40 del 04 de octubre de 2017"/>
    <s v="Javier Alezander Robledo Blandón"/>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Chigorodo, bajo los parámetros establecidos en la Ordenanza Departamental N° 049 de 2016."/>
    <d v="2017-09-01T00:00:00"/>
    <s v="10 meses"/>
    <s v="Régimen Especial - Artículo 95 Ley 489 de 1998"/>
    <s v="Recursos propios"/>
    <n v="80000000"/>
    <n v="15378781"/>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79"/>
    <n v="18190"/>
    <d v="2017-09-04T00:00:00"/>
    <s v="N/A"/>
    <n v="4600007401"/>
    <x v="1"/>
    <s v="CORPOURABA, MUNICIPIO DE CHIGORODÓ Y CORPORACIÓN MASBOSQUES"/>
    <s v="En ejecución"/>
    <s v="Convenio No. 4600007401, VF6000002256 Ordenanza 40 del 04 de octubre de 2017"/>
    <s v="Javier Alezander Robledo Blandón"/>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Dabeiba, bajo los parámetros establecidos en la Ordenanza Departamental N° 049 de 2016."/>
    <d v="2017-09-01T00:00:00"/>
    <s v="10 meses"/>
    <s v="Régimen Especial - Artículo 95 Ley 489 de 1998"/>
    <s v="Recursos propios"/>
    <n v="120000000"/>
    <n v="2563130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0"/>
    <n v="18191"/>
    <d v="2017-09-04T00:00:00"/>
    <s v="N/A"/>
    <n v="4600007400"/>
    <x v="1"/>
    <s v="CORPOURABA, MUNICIPIO DE DABEIBA Y CORPORACIÓN MASBOSQUES"/>
    <s v="En ejecución"/>
    <s v="Convenio No. 4600007402, VF6000002256 Ordenanza 40 del 04 de octubre de 2017"/>
    <s v="Javier Alezander Robledo Blandón"/>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Frontino, bajo los parámetros establecidos en la Ordenanza Departamental N° 049 de 2016."/>
    <d v="2017-09-01T00:00:00"/>
    <s v="10 meses"/>
    <s v="Régimen Especial - Artículo 95 Ley 489 de 1998"/>
    <s v="Recursos propios"/>
    <n v="84000000"/>
    <n v="16843427"/>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1"/>
    <n v="18192"/>
    <d v="2017-09-04T00:00:00"/>
    <s v="N/A"/>
    <n v="4600007403"/>
    <x v="1"/>
    <s v="CORPOURABA, MUNICIPIO DE FRONTINO Y CORPORACIÓN MASBOSQUES"/>
    <s v="En ejecución"/>
    <s v="Convenio No. 4600007403, VF6000002256 Ordenanza 40 del 04 de octubre de 2017"/>
    <s v="Javier Alezander Robledo Blandón"/>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Giraldo, bajo los parámetros establecidos en la Ordenanza Departamental N° 049 de 2016."/>
    <d v="2017-09-01T00:00:00"/>
    <s v="10 meses"/>
    <s v="Régimen Especial - Artículo 95 Ley 489 de 1998"/>
    <s v="Recursos propios"/>
    <n v="64000000"/>
    <n v="15291901"/>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2"/>
    <n v="18193"/>
    <d v="2017-09-04T00:00:00"/>
    <s v="N/A"/>
    <n v="4600007404"/>
    <x v="1"/>
    <s v="CORPOURABA, MUNICIPIO DE GIRALDO Y CORPORACIÓN MASBOSQUES"/>
    <s v="En ejecución"/>
    <s v="Convenio No. 4600007404, VF6000002256 Ordenanza 40 del 04 de octubre de 2017"/>
    <s v="Javier Alezander Robledo Blandón"/>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San Pedro de Uraba, bajo los parámetros establecidos en la Ordenanza Departamental N° 049 de 2016."/>
    <d v="2017-09-01T00:00:00"/>
    <s v="10 meses"/>
    <s v="Régimen Especial - Artículo 95 Ley 489 de 1998"/>
    <s v="Recursos propios"/>
    <n v="80000000"/>
    <n v="1611110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3"/>
    <n v="18194"/>
    <d v="2017-09-04T00:00:00"/>
    <s v="N/A"/>
    <n v="4600007405"/>
    <x v="1"/>
    <s v="CORPOURABA, MUNICIPIO DE SAN PEDRO DE URABÁ Y CORPORACIÓN MASBOSQUES"/>
    <s v="En ejecución"/>
    <s v="Convenio No. 4600007405, VF6000002256 Ordenanza 40 del 04 de octubre de 2017"/>
    <s v="Javier Alezander Robledo Blandón"/>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Cañasgordas bajo los parámetros establecidos en la Ordenanza Departamental N° 049 de 2016."/>
    <d v="2017-09-01T00:00:00"/>
    <s v="10 meses"/>
    <s v="Régimen Especial - Artículo 95 Ley 489 de 1998"/>
    <s v="Recursos propios"/>
    <n v="80000000"/>
    <n v="17941911"/>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4"/>
    <n v="18195"/>
    <d v="2017-09-04T00:00:00"/>
    <s v="N/A"/>
    <n v="4600007406"/>
    <x v="1"/>
    <s v="CORPOURABA, MUNICIPIO DE CAÑASGORDAS Y CORPORACIÓN MASBOSQUES"/>
    <s v="En ejecución"/>
    <s v="Convenio No. 4600007406, VF6000002256 Ordenanza 40 del 04 de octubre de 2017"/>
    <s v="Javier Alezander Robledo Blandón"/>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Uramita bajo los parámetros establecidos en la Ordenanza Departamental N° 049 de 2016."/>
    <d v="2017-09-01T00:00:00"/>
    <s v="10 meses"/>
    <s v="Régimen Especial - Artículo 95 Ley 489 de 1998"/>
    <s v="Recursos propios"/>
    <n v="80000000"/>
    <n v="1611110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5"/>
    <n v="18196"/>
    <d v="2017-09-04T00:00:00"/>
    <s v="N/A"/>
    <n v="4600007407"/>
    <x v="1"/>
    <s v="CORPOURABA, MUNICIPIO DE URAMITA Y CORPORACIÓN MASBOSQUES"/>
    <s v="En ejecución"/>
    <s v="Convenio No. 4600007407, VF6000002256 Ordenanza 40 del 04 de octubre de 2017"/>
    <s v="Javier Alezander Robledo Blandón"/>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Peque bajo los parámetros establecidos en la Ordenanza Departamental N° 049 de 2016."/>
    <d v="2017-09-01T00:00:00"/>
    <s v="10 meses"/>
    <s v="Régimen Especial - Artículo 95 Ley 489 de 1998"/>
    <s v="Recursos propios"/>
    <n v="120000000"/>
    <n v="23434333"/>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6"/>
    <n v="18197"/>
    <d v="2017-09-04T00:00:00"/>
    <s v="N/A"/>
    <n v="4600007408"/>
    <x v="1"/>
    <s v="CORPOURABA, MUNICIPIO DE PEQUE Y CORPORACIÓN MASBOSQUES"/>
    <s v="En ejecución"/>
    <s v="Convenio No. 4600007408, VF6000002256 Ordenanza 40 del 04 de octubre de 2017"/>
    <s v="Javier Alezander Robledo Blandón"/>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Mutata bajo los parámetros establecidos en la Ordenanza Departamental N° 049 de 2016."/>
    <d v="2017-09-01T00:00:00"/>
    <s v="10 meses"/>
    <s v="Régimen Especial - Artículo 95 Ley 489 de 1998"/>
    <s v="Recursos propios"/>
    <n v="60000000"/>
    <n v="11717167"/>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7"/>
    <n v="18198"/>
    <d v="2017-09-04T00:00:00"/>
    <s v="N/A"/>
    <n v="4600007409"/>
    <x v="1"/>
    <s v="CORPOURABA, MUNICIPIO DE MUTATÁ Y CORPORACIÓN MASBOSQUES"/>
    <s v="En ejecución"/>
    <s v="Convenio No. 4600007409, VF6000002256 Ordenanza 40 del 04 de octubre de 2017"/>
    <s v="Javier Alezander Robledo Blandón"/>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Urrao bajo los parámetros establecidos en la Ordenanza Departamental N° 049 de 2016."/>
    <d v="2017-09-01T00:00:00"/>
    <s v="10 meses"/>
    <s v="Régimen Especial - Artículo 95 Ley 489 de 1998"/>
    <s v="Recursos propios"/>
    <n v="200000000"/>
    <n v="41010083"/>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316"/>
    <n v="18214"/>
    <d v="2017-09-04T00:00:00"/>
    <s v="N/A"/>
    <n v="4600007410"/>
    <x v="1"/>
    <s v="CORPOURABA, MUNICIPIO DE URRAO Y CORPORACIÓN MASBOSQUES"/>
    <s v="En ejecución"/>
    <s v="Convenio No. 4600007410, VF6000002256 Ordenanza 40 del 04 de octubre de 2017"/>
    <s v="Javier Alezander Robledo Blandón"/>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Barbosa, bajo los parámetros establecidos en la Ordenanza Departamental N° 049 de 2016."/>
    <d v="2017-11-01T00:00:00"/>
    <s v="14 meses"/>
    <s v="Régimen Especial - Artículo 95 Ley 489 de 1998"/>
    <s v="Recursos propios"/>
    <n v="26996104"/>
    <n v="2699610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s v="2017-AS-34-0004"/>
    <s v="N/A"/>
    <d v="2017-10-31T00:00:00"/>
    <s v="N/A"/>
    <s v="2017-AS-34-0004"/>
    <x v="1"/>
    <s v="ÁREA METROPOLITANA DEL VALLE DE ABURRÁ, CORANTIOQUIA, MUNICIPIO DE BARBOSA Y LA CORPORACIÓN MASBOSQUES"/>
    <s v="En ejecución"/>
    <s v="Convenio No. 2017-AS-34-0004,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Envigado, bajo los parámetros establecidos en la Ordenanza Departamental N° 049 de 2016."/>
    <d v="2017-11-01T00:00:00"/>
    <s v="14 meses"/>
    <s v="Régimen Especial - Artículo 95 Ley 489 de 1998"/>
    <s v="Recursos propios"/>
    <n v="104640373"/>
    <n v="104640373"/>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s v="2017-AS-34-0005"/>
    <s v="N/A"/>
    <d v="2017-10-31T00:00:00"/>
    <s v="N/A"/>
    <s v="2017-AS-34-0005"/>
    <x v="1"/>
    <s v="ÁREA METROPOLITANA DEL VALLE DE ABURRÁ, CORANTIOQUIA, MUNICIPIO DE ENVIGADO Y LA CORPORACIÓN MASBOSQUES"/>
    <s v="En ejecución"/>
    <s v="Convenio No. 2017-AS-34-0005,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Girardota, bajo los parámetros establecidos en la Ordenanza Departamental N° 049 de 2016."/>
    <d v="2017-11-01T00:00:00"/>
    <s v="14 meses"/>
    <s v="Régimen Especial - Artículo 95 Ley 489 de 1998"/>
    <s v="Recursos propios"/>
    <n v="50028707"/>
    <n v="50028707"/>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s v="2017-AS-34-0007"/>
    <s v="N/A"/>
    <d v="2017-10-31T00:00:00"/>
    <s v="N/A"/>
    <s v="2017-AS-34-0007"/>
    <x v="1"/>
    <s v="ÁREA METROPOLITANA DEL VALLE DE ABURRÁ, CORANTIOQUIA, MUNICIPIO DE GIRARDOTA Y LA CORPORACIÓN MASBOSQUES"/>
    <s v="En ejecución"/>
    <s v="Convenio No. 2017-AS-34-0007,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Itagui, bajo los parámetros establecidos en la Ordenanza Departamental N° 049 de 2016"/>
    <d v="2017-11-01T00:00:00"/>
    <s v="14 meses"/>
    <s v="Régimen Especial - Artículo 95 Ley 489 de 1998"/>
    <s v="Recursos propios"/>
    <n v="54276652"/>
    <n v="5427665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s v="2017-AS-34-0006"/>
    <s v="N/A"/>
    <d v="2017-10-31T00:00:00"/>
    <s v="N/A"/>
    <s v="2017-AS-34-0006"/>
    <x v="1"/>
    <s v="ÁREA METROPOLITANA DEL VALLE DE ABURRÁ, CORANTIOQUIA, MUNICIPIO DE ITAGUI Y LA CORPORACIÓN MASBOSQUES"/>
    <s v="En ejecución"/>
    <s v="Convenio No. 2017-AS-34-0006,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Sabaneta, bajo los parámetros establecidos en la Ordenanza Departamental N° 049 de 2016."/>
    <d v="2017-11-01T00:00:00"/>
    <s v="14 meses"/>
    <s v="Régimen Especial - Artículo 95 Ley 489 de 1998"/>
    <s v="Recursos propios"/>
    <n v="54276652"/>
    <n v="5427665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s v="2017-AS-34-0009"/>
    <s v="N/A"/>
    <d v="2017-11-09T00:00:00"/>
    <s v="N/A"/>
    <s v="2017-AS-34-0009"/>
    <x v="1"/>
    <s v="ÁREA METROPOLITANA DEL VALLE DE ABURRÁ, CORANTIOQUIA, MUNICIPIO DE SABANETA Y LA CORPORACIÓN MASBOSQUES"/>
    <s v="En ejecución"/>
    <s v="Convenio No. 2017-AS-34-0009, VF6000002256 Ordenanza 40 del 04 de octubre de 2017"/>
    <s v="Santiago Arbelaez Arbelaez"/>
    <s v="Tipo C Supervisión"/>
    <s v="Supervisión técnica, jurídica, administrativa, contable y/o financiera"/>
  </r>
  <r>
    <x v="21"/>
    <n v="77101604"/>
    <s v="Implementar acciones de control, vigilancia y administración de los predios públicos adquiridos en los municipios del Departamento de Antioquia para la protección de las fuentes de agua que abastecen acueductos."/>
    <d v="2018-06-01T00:00:00"/>
    <s v="6 meses"/>
    <s v="Régimen Especial - Artículo 95 Ley 489 de 1998"/>
    <s v="Recursos propios"/>
    <n v="350000000"/>
    <n v="350000000"/>
    <s v="NO"/>
    <s v="N/A"/>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m/>
    <m/>
    <m/>
    <m/>
    <m/>
    <x v="0"/>
    <m/>
    <m/>
    <m/>
    <s v="Alvaro Londoño Maya"/>
    <s v="Tipo C Supervisión"/>
    <s v="Supervisión técnica, jurídica, administrativa, contable y/o financiera"/>
  </r>
  <r>
    <x v="21"/>
    <n v="77101703"/>
    <s v="Implementación Proyectos educativos y de participación para la construcción de una_x000a_cultura ambiental sustentable en el departamento de Antioquia"/>
    <d v="2018-06-01T00:00:00"/>
    <s v="6 meses"/>
    <s v="Régimen Especial - Artículo 95 Ley 489 de 1998"/>
    <s v="Recursos propios"/>
    <n v="101281203"/>
    <n v="101281203"/>
    <s v="NO"/>
    <s v="N/A"/>
    <s v="CARLOS ANDRES ESCOBAR DIEZ"/>
    <s v="Profesional universitario"/>
    <s v="3838685"/>
    <s v="carlos.escobar@antioquia.gov.co"/>
    <s v="Educación y cultura para la sostenibilidad ambiental del Departamento de Antioquia"/>
    <s v="Estrategias educativas y de participación implementadas"/>
    <s v="Implementación Proyectos educativos y de participación para la construcción de una_x000a_cultura ambiental sustentable en el departamento de Antioquia"/>
    <s v="210001-001"/>
    <n v="34020301"/>
    <s v="Estrat educat participación implemen"/>
    <m/>
    <m/>
    <m/>
    <m/>
    <m/>
    <x v="0"/>
    <m/>
    <m/>
    <m/>
    <s v="Hernan Dario Valencia Gutierrez"/>
    <s v="Tipo C Supervisión"/>
    <s v="Supervisión técnica, jurídica, administrativa, contable y/o financiera"/>
  </r>
  <r>
    <x v="21"/>
    <n v="80101602"/>
    <s v="Suministro de bolsas plásticas oxo-biodegradables, como elemento de apoyo a la estrategia educativa del programa Basura Cero."/>
    <d v="2018-03-01T00:00:00"/>
    <s v="6 meses"/>
    <s v="Selección Abreviada - Menor Cuantía"/>
    <s v="Recursos propios"/>
    <n v="200000000"/>
    <n v="200000000"/>
    <s v="NO"/>
    <s v="N/A"/>
    <s v="CARLOS ANDRES ESCOBAR DIEZ"/>
    <s v="Profesional universitario"/>
    <s v="3838685"/>
    <s v="carlos.escobar@antioquia.gov.co"/>
    <s v="Educación y cultura para la sostenibilidad ambiental del Departamento de Antioquia"/>
    <s v="Acciones contempladas en el Proyecto de Ordenanza “Basuras Cero” Implementadas"/>
    <s v="Implementación Proyectos educativos y de participación para la construcción de una_x000a_cultura ambiental sustentable en el departamento de Antioquia"/>
    <s v="210001-001"/>
    <n v="34020302"/>
    <s v="Proyecto de Ordenanza Basuras Cero"/>
    <m/>
    <m/>
    <m/>
    <m/>
    <m/>
    <x v="0"/>
    <m/>
    <m/>
    <m/>
    <s v="Aracely Santillana"/>
    <s v="Tipo C Supervisión"/>
    <s v="Supervisión técnica, jurídica, administrativa, contable y/o financiera"/>
  </r>
  <r>
    <x v="21"/>
    <n v="77101604"/>
    <s v="Implementación de los Planes de Ordenación y Manejo de las Cuencas Hidrográficas (POMCA) de la jurisdicción de CORPOURABA."/>
    <d v="2018-06-01T00:00:00"/>
    <s v="6 meses"/>
    <s v="Régimen Especial - Artículo 95 Ley 489 de 1998"/>
    <s v="Recursos propios"/>
    <n v="225000000"/>
    <n v="225000000"/>
    <s v="NO"/>
    <s v="N/A"/>
    <s v="CARLOS ANDRES ESCOBAR DIEZ"/>
    <s v="Profesional universitario"/>
    <s v="3838685"/>
    <s v="carlos.escobar@antioquia.gov.co"/>
    <s v="Protección y Conservación del Recurso Hídrico"/>
    <s v="Proyectos contemplados en los Planes de Ordenamiento y Manejo de Cuencas Hidrográficas (POMCAS) implementados en las 9 subregiones del Departamento"/>
    <s v="Protección y conservación del recurso hidrico en el departamento de Antioquia"/>
    <s v="210021-001"/>
    <n v="34020106"/>
    <s v="Proyectos contemplados POMCAS"/>
    <m/>
    <m/>
    <m/>
    <m/>
    <m/>
    <x v="0"/>
    <m/>
    <m/>
    <m/>
    <s v="Andres Felipe Posada Zapata"/>
    <s v="Tipo C Supervisión"/>
    <s v="Supervisión técnica, jurídica, administrativa, contable y/o financiera"/>
  </r>
  <r>
    <x v="21"/>
    <n v="77101604"/>
    <s v="Adición y Prórroga al Covenio N° 4600007586, cuyo Objeto es: &quot;Cofinanciar la Actualización y el Monitoreo del Estado del Recurso Hídrico en el Departamento de Antioquia&quot;."/>
    <d v="2018-02-01T00:00:00"/>
    <s v="135 dias"/>
    <s v="Régimen Especial - Artículo 96 Ley 489 de 1998"/>
    <s v="Recursos propios"/>
    <n v="75000000"/>
    <n v="75000000"/>
    <s v="NO"/>
    <s v="N/A"/>
    <s v="CARLOS ANDRES ESCOBAR DIEZ"/>
    <s v="Profesional universitario"/>
    <s v="3838685"/>
    <s v="carlos.escobar@antioquia.gov.co"/>
    <s v="Protección y Conservación del Recurso Hídrico"/>
    <s v="Estudio de actualización del estado de los recurso hídrico en el departamento de Antioquia editado y socializado."/>
    <s v="Protección y conservación del recurso hidrico en el departamento de Antioquia"/>
    <s v="210021-001"/>
    <n v="34020103"/>
    <s v="Est actlización estado recurso hídrico "/>
    <n v="7509"/>
    <n v="18801"/>
    <d v="2017-10-11T00:00:00"/>
    <s v="N/A"/>
    <n v="4600007586"/>
    <x v="1"/>
    <s v="Fundación EPM"/>
    <s v="En ejecución"/>
    <m/>
    <s v="Carlos Mario Sierra Zapata"/>
    <s v="Tipo C Supervisión"/>
    <s v="Supervisión técnica, jurídica, administrativa, contable y/o financiera"/>
  </r>
  <r>
    <x v="21"/>
    <n v="77101703"/>
    <s v="Elaboración de la Política Pública de Bienestar animal."/>
    <d v="2018-03-01T00:00:00"/>
    <s v="6 meses"/>
    <s v="Mínima Cuantía"/>
    <s v="Recursos propios"/>
    <n v="60000000"/>
    <n v="60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0"/>
    <m/>
    <m/>
    <m/>
    <s v="Myriam Ceballos Marín"/>
    <s v="Tipo C Supervisión"/>
    <s v="Supervisión técnica, jurídica, administrativa, contable y/o financiera"/>
  </r>
  <r>
    <x v="21"/>
    <n v="77101703"/>
    <s v="Fortalecimiento de las mesas ambientales del Departamento de Antioquia."/>
    <d v="2018-03-01T00:00:00"/>
    <s v="9 meses"/>
    <s v="Mínima Cuantía"/>
    <s v="Recursos propios"/>
    <n v="70000000"/>
    <n v="70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0"/>
    <m/>
    <m/>
    <m/>
    <s v="Myriam Ceballos Marín"/>
    <s v="Tipo C Supervisión"/>
    <s v="Supervisión técnica, jurídica, administrativa, contable y/o financiera"/>
  </r>
  <r>
    <x v="21"/>
    <n v="77101703"/>
    <s v="Implementación Plan de Acción del Comité Minero Ambiental."/>
    <d v="2018-06-01T00:00:00"/>
    <s v="6 meses"/>
    <s v="Régimen Especial - Artículo 95 Ley 489 de 1998"/>
    <s v="Recursos propios"/>
    <n v="40000000"/>
    <n v="40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0"/>
    <m/>
    <m/>
    <m/>
    <s v="Myriam Ceballos Marín"/>
    <s v="Tipo C Supervisión"/>
    <s v="Supervisión técnica, jurídica, administrativa, contable y/o financiera"/>
  </r>
  <r>
    <x v="21"/>
    <n v="77101703"/>
    <s v="Fortalecer las instancias de participación y los procesos de Gestión Ambiental en el marco del Consejo Departamental Ambiental de Antioquia – CODEAM."/>
    <d v="2018-06-01T00:00:00"/>
    <s v="6 meses"/>
    <s v="Régimen Especial - Artículo 95 Ley 489 de 1998"/>
    <s v="Recursos propios"/>
    <n v="75000000"/>
    <n v="75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0"/>
    <m/>
    <m/>
    <m/>
    <s v="Juan David Ramirez Bedoya"/>
    <s v="Tipo C Supervisión"/>
    <s v="Supervisión técnica, jurídica, administrativa, contable y/o financiera"/>
  </r>
  <r>
    <x v="21"/>
    <n v="77101604"/>
    <s v="Apoyo a proyectos de la comisión para la prevención, mitigación y control de incendios forestales en el departamento de Antioquia implementados"/>
    <d v="2018-06-01T00:00:00"/>
    <s v="6 meses"/>
    <s v="Régimen Especial - Artículo 95 Ley 489 de 1998"/>
    <s v="Recursos propios"/>
    <n v="20000000"/>
    <n v="20000000"/>
    <s v="NO"/>
    <s v="N/A"/>
    <s v="CARLOS ANDRES ESCOBAR DIEZ"/>
    <s v="Profesional universitario"/>
    <s v="3838685"/>
    <s v="carlos.escobar@antioquia.gov.co"/>
    <s v="Conservación de Ecosistemas Estratégicos"/>
    <s v="Proyectos contemplados en el Plan de Acción de la comisión para la prevención, mitigación y control de incendios forestales en el departamento de Antioquia implementados"/>
    <s v="Protección y conservación de áreas de ecosistemas estratégicos, Antioquia"/>
    <s v="210022-001"/>
    <n v="34020208"/>
    <s v="Proy Plan Acción comisión incen fostls "/>
    <m/>
    <m/>
    <m/>
    <m/>
    <m/>
    <x v="0"/>
    <m/>
    <m/>
    <m/>
    <s v="Aracely Santillana"/>
    <s v="Tipo C Supervisión"/>
    <s v="Supervisión técnica, jurídica, administrativa, contable y/o financiera"/>
  </r>
  <r>
    <x v="21"/>
    <n v="77101604"/>
    <s v="Apoyar la creación del Sistema Local de Áreas Protegidas en los municipios del Departamento."/>
    <d v="2018-07-01T00:00:00"/>
    <s v="6 meses"/>
    <s v="Régimen Especial - Artículo 95 Ley 489 de 1998"/>
    <s v="Recursos propios"/>
    <n v="96281203"/>
    <n v="96281203"/>
    <s v="NO"/>
    <s v="N/A"/>
    <s v="CARLOS ANDRES ESCOBAR DIEZ"/>
    <s v="Profesional universitario"/>
    <s v="3838685"/>
    <s v="carlos.escobar@antioquia.gov.co"/>
    <s v="Conservación de Ecosistemas Estratégicos"/>
    <s v="Diseño e implementación de Sistemas Locales de Áreas Protegidas – SILAP"/>
    <s v="Protección y conservación de áreas de ecosistemas estratégicos, Antioquia"/>
    <s v="210022-001"/>
    <n v="34020202"/>
    <s v="Diseño e implementación de SILAP"/>
    <m/>
    <m/>
    <m/>
    <m/>
    <m/>
    <x v="0"/>
    <m/>
    <m/>
    <m/>
    <s v="Andres Correa Maya"/>
    <s v="Tipo C Supervisión"/>
    <s v="Supervisión técnica, jurídica, administrativa, contable y/o financiera"/>
  </r>
  <r>
    <x v="21"/>
    <n v="77111603"/>
    <s v="Áreas de espacio público de protección ambiental recuperadas."/>
    <d v="2018-07-01T00:00:00"/>
    <s v="5 meses"/>
    <s v="Régimen Especial - Artículo 95 Ley 489 de 1998"/>
    <s v="Recursos propios"/>
    <n v="99330187"/>
    <n v="99330187"/>
    <s v="NO"/>
    <s v="N/A"/>
    <s v="CARLOS ANDRES ESCOBAR DIEZ"/>
    <s v="Profesional universitario"/>
    <s v="3838685"/>
    <s v="carlos.escobar@antioquia.gov.co"/>
    <s v="Conservación de Ecosistemas Estratégicos"/>
    <s v="Áreas en ecosistemas estratégicos restaurada"/>
    <s v="Protección y conservación de áreas de ecosistemas estratégicos, Antioquia"/>
    <s v="210022-001"/>
    <n v="34020201"/>
    <s v="Áreas en ecosis estratégicos restaur"/>
    <m/>
    <m/>
    <m/>
    <m/>
    <m/>
    <x v="0"/>
    <m/>
    <m/>
    <m/>
    <s v="Carlos Mario Sierra Zapata"/>
    <s v="Tipo C Supervisión"/>
    <s v="Supervisión técnica, jurídica, administrativa, contable y/o financiera"/>
  </r>
  <r>
    <x v="21"/>
    <n v="77111603"/>
    <s v="Cofinanciar la restauración ecológica de áreas de ecosistemas estratégicos."/>
    <d v="2018-07-01T00:00:00"/>
    <s v="5 meses"/>
    <s v="Régimen Especial - Artículo 95 Ley 489 de 1998"/>
    <s v="Recursos propios"/>
    <n v="230000000"/>
    <n v="230000000"/>
    <s v="NO"/>
    <s v="N/A"/>
    <s v="CARLOS ANDRES ESCOBAR DIEZ"/>
    <s v="Profesional universitario"/>
    <s v="3838685"/>
    <s v="carlos.escobar@antioquia.gov.co"/>
    <s v="Conservación de Ecosistemas Estratégicos"/>
    <s v="Áreas en ecosistemas estratégicos restaurada"/>
    <s v="Protección y conservación de áreas de ecosistemas estratégicos, Antioquia"/>
    <s v="210022-001"/>
    <n v="34020201"/>
    <s v="Áreas en ecosis estratégicos restaur"/>
    <m/>
    <m/>
    <m/>
    <m/>
    <m/>
    <x v="0"/>
    <m/>
    <m/>
    <m/>
    <s v="Carlos Mario Sierra Zapata"/>
    <s v="Tipo C Supervisión"/>
    <s v="Supervisión técnica, jurídica, administrativa, contable y/o financiera"/>
  </r>
  <r>
    <x v="21"/>
    <n v="90121500"/>
    <s v="Adquisición de Tiquetes Aéreos para la Gobernación de Antioquia"/>
    <d v="2017-10-01T00:00:00"/>
    <s v="15 meses"/>
    <s v="Contratación Directa - Contratos Interadministrativos"/>
    <s v="Recursos propios"/>
    <n v="35000000"/>
    <n v="30000000"/>
    <s v="SI"/>
    <s v="Aprobadas"/>
    <s v="CARLOS ANDRES ESCOBAR DIEZ"/>
    <s v="Profesional universitario"/>
    <s v="3838686"/>
    <s v="carlos.escobar@antioquia.gov.co"/>
    <m/>
    <m/>
    <m/>
    <m/>
    <m/>
    <m/>
    <m/>
    <m/>
    <m/>
    <m/>
    <m/>
    <x v="0"/>
    <m/>
    <m/>
    <s v="VF 6000002258 del 3 ago-17 Ordenanza 11 del 18 de julio de 2017_x000a_Entrega de CDP a La Secretaría General"/>
    <s v="Elvia Gómez Betancur"/>
    <s v="Tipo C Supervisión"/>
    <s v="Supervisión técnica, jurídica, administrativa, contable y/o financiera"/>
  </r>
  <r>
    <x v="21"/>
    <n v="80111504"/>
    <s v="Contratación de un servidor público en temporalidad  e incluye los  viáticos"/>
    <d v="2018-01-01T00:00:00"/>
    <s v="12 meses"/>
    <s v="Contratación Directa - Prestación de Servicios y de Apoyo a la Gestión Persona Natural"/>
    <s v="Recursos propios"/>
    <n v="103718797"/>
    <n v="103718797"/>
    <s v="NO"/>
    <s v="N/A"/>
    <s v="CARLOS ANDRES ESCOBAR DIEZ"/>
    <s v="Profesional universitario"/>
    <s v="3838685"/>
    <s v="carlos.escobar@antioquia.gov.co"/>
    <s v="Conservación de Ecosistemas Estratégicos"/>
    <s v="Áreas apoyadas para declaratoria dentro del Sistema Departamental de Áreas Protegidas (SIDAP)"/>
    <s v="Protección y conservación de áreas de ecosistemas estratégicos, Antioquia"/>
    <s v="210022-001"/>
    <n v="34020205"/>
    <s v="Áreas apoyadas para declaratoria SIDAP"/>
    <m/>
    <m/>
    <m/>
    <m/>
    <m/>
    <x v="0"/>
    <m/>
    <m/>
    <s v="Entrega de CDP a La Secretaria  de Gestion Humana y Desarrollo Organizacional"/>
    <s v="N/A"/>
    <s v="N/A"/>
    <s v="N/A"/>
  </r>
  <r>
    <x v="21"/>
    <n v="80111504"/>
    <s v="Contratación de un servidor público en temporalidad  y incluye los  viáticos"/>
    <d v="2018-01-01T00:00:00"/>
    <s v="12 meses"/>
    <s v="Contratación Directa - Prestación de Servicios y de Apoyo a la Gestión Persona Natural"/>
    <s v="Recursos propios"/>
    <n v="103718797"/>
    <n v="103718797"/>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0"/>
    <m/>
    <m/>
    <s v="Entrega de CDP a La Secretaria  de Gestion Humana y Desarrollo Organizacional"/>
    <s v="N/A"/>
    <s v="N/A"/>
    <s v="N/A"/>
  </r>
  <r>
    <x v="21"/>
    <n v="80111504"/>
    <s v="Contratación de un servidor público en temporalidad y incluye los viáticos"/>
    <d v="2018-01-01T00:00:00"/>
    <s v="12 meses"/>
    <s v="Contratación Directa - Prestación de Servicios y de Apoyo a la Gestión Persona Natural"/>
    <s v="Recursos propios"/>
    <n v="103718797"/>
    <n v="103718797"/>
    <s v="NO"/>
    <s v="N/A"/>
    <s v="CARLOS ANDRES ESCOBAR DIEZ"/>
    <s v="Profesional universitario"/>
    <s v="3838685"/>
    <s v="carlos.escobar@antioquia.gov.co"/>
    <s v="Educación y cultura para la sostenibilidad ambiental del Departamento de Antioquia"/>
    <s v="Estrategias educativas y de participación implementadas"/>
    <s v="Implementación Proyectos educativos y de participación para la construcción de una_x000a_cultura ambiental sustentable en el departamento de Antioquia"/>
    <s v="210001-001"/>
    <n v="34020301"/>
    <s v="Estrat educat participación implemen"/>
    <m/>
    <m/>
    <m/>
    <m/>
    <m/>
    <x v="0"/>
    <m/>
    <m/>
    <s v="Entrega de CDP a La Secretaria  de Gestion Humana y Desarrollo Organizacional"/>
    <s v="N/A"/>
    <s v="N/A"/>
    <s v="N/A"/>
  </r>
  <r>
    <x v="21"/>
    <n v="80111504"/>
    <s v="Contratación de dos practicantes de excelencia, para el segundo semestre"/>
    <d v="2018-06-01T00:00:00"/>
    <s v="6 meses"/>
    <s v="Contratación Directa - Contratos Interadministrativos"/>
    <s v="Recursos propios"/>
    <n v="11951016"/>
    <n v="11951016"/>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0"/>
    <m/>
    <m/>
    <s v="Entrega de CDP a La Secretaria  de Gestion Humana y Desarrollo Organizacional"/>
    <s v="Laura Salinas Gaviria"/>
    <s v="Tipo C Supervisión"/>
    <s v="Supervisión técnica, jurídica, administrativa, contable y/o financiera"/>
  </r>
  <r>
    <x v="21"/>
    <s v="86131504_x000a_80141607"/>
    <s v="Central de medios y Operador logístico"/>
    <d v="2017-02-09T00:00:00"/>
    <s v="16 meses"/>
    <s v="Contratación Directa - Contratos Interadministrativos"/>
    <s v="Recursos propios"/>
    <n v="85000000"/>
    <n v="85000000"/>
    <s v="NO"/>
    <s v="N/A"/>
    <s v="CARLOS ANDRES ESCOBAR DIEZ"/>
    <s v="Profesional universitario"/>
    <s v="3838685"/>
    <s v="carlos.escobar@antioquia.gov.co"/>
    <s v="Educación y cultura para la sostenibilidad ambiental del Departamento de Antioquia"/>
    <s v="Estrategias educativas y de participación implementadas"/>
    <s v="Implementación Proyectos educativos y de participación para la construcción de una_x000a_cultura ambiental sustentable en el departamento de Antioquia"/>
    <s v="210001-001"/>
    <n v="34020301"/>
    <s v="Estrat educat participación implemen"/>
    <m/>
    <m/>
    <m/>
    <m/>
    <m/>
    <x v="0"/>
    <m/>
    <m/>
    <s v="VF6000002347 ($25.000.000) y VF6000002362 ($60.000.000)  Ordenanza 17 del 8 de agosto de 2017_x000a_Entrega de CDP a La Oficina de Comunicaciones"/>
    <s v="Laura Salinas Gaviria"/>
    <s v="Tipo C Supervisión"/>
    <s v="Supervisión técnica, jurídica, administrativa, contable y/o financiera"/>
  </r>
  <r>
    <x v="21"/>
    <s v="86131504_x000a_80141607"/>
    <s v="Central de medios y Operador logístico"/>
    <d v="2017-02-09T00:00:00"/>
    <s v="16 meses"/>
    <s v="Contratación Directa - Contratos Interadministrativos"/>
    <s v="Recursos propios"/>
    <n v="85000000"/>
    <n v="85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0"/>
    <m/>
    <m/>
    <s v="VF6000002348 ($25.000.000) y VF6000002363 ($60.000.000)  Ordenanza 17 del 8 de agosto de 2017_x000a_Entrega de CDP a La Oficina de Comunicaciones"/>
    <s v="Laura Salinas Gaviria"/>
    <s v="Tipo C Supervisión"/>
    <s v="Supervisión técnica, jurídica, administrativa, contable y/o financiera"/>
  </r>
  <r>
    <x v="21"/>
    <s v="N/A"/>
    <s v="Prestación de servicio de transporte terrestre automotor para apoyar la gestión de la Gobernación de Antioquia."/>
    <d v="2018-02-01T00:00:00"/>
    <s v="11 meses"/>
    <s v="Selección Abreviada - Subasta Inversa"/>
    <s v="Recursos propios"/>
    <n v="15000000"/>
    <n v="15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0"/>
    <m/>
    <m/>
    <s v="Entrega de CDP a La Secretaría General"/>
    <s v="Julia Ines Puerta Castro"/>
    <s v="Tipo C Supervisión"/>
    <s v="Supervisión técnica, jurídica, administrativa, contable y/o financiera"/>
  </r>
  <r>
    <x v="22"/>
    <n v="77101901"/>
    <s v="Socializacion lineamientos generales para la implementación de Zonas Industriales Mineras en el Departamento de Antioquia"/>
    <d v="2018-08-30T00:00:00"/>
    <s v="4  meses"/>
    <s v="Régimen Especial - Artículo 95 Ley 489 de 1998"/>
    <s v="Canon superficiario"/>
    <n v="200000000"/>
    <n v="200000000"/>
    <s v="NO"/>
    <s v="N/A"/>
    <s v="Victor maunel Aguirre del Valle"/>
    <s v="P.U."/>
    <n v="5268"/>
    <s v="victor.aguirre@antioquia.gov.co"/>
    <s v="Lineamientos para la creación de zonas industriales en los municipios de tradición minera en Antioquia"/>
    <s v="Lineamientos para la creación de zonas industriales mineras Formulados"/>
    <s v="Lineamientos para la creación de zonas industriales en los municipios de tradición minera en Antioquia"/>
    <s v="15-0024"/>
    <s v="Lineamientos para la creación de zonas industriales mineras Formulados"/>
    <s v="Definir línea base, prospectiva territorial y definición de parámetros."/>
    <m/>
    <m/>
    <m/>
    <m/>
    <m/>
    <x v="0"/>
    <m/>
    <m/>
    <m/>
    <s v="Victor maunel Aguirre del Valle"/>
    <s v="Tipo B2: Supervisión colegiada"/>
    <s v="Tecnica, Administrativa, Financiera."/>
  </r>
  <r>
    <x v="22"/>
    <n v="81141601"/>
    <s v="Prestación de servicios logísticos para la realización y apoyo de eventos para la asesoría y asistencia técnica en temas técnicos, empresariales, legales y ambientales referentes al ejercicio de la minería (Foros y capacitaciones). De acuerdo al direccionamiento de la Oficina de Comunicaciones de la Gobernación de Antioquia"/>
    <d v="2018-01-01T00:00:00"/>
    <s v="10 meses"/>
    <s v="Selección Abreviada - Subasta Inversa"/>
    <s v="Canon superficiario"/>
    <n v="200000000"/>
    <n v="200000000"/>
    <s v="NO"/>
    <s v="N/A"/>
    <s v="Margarita  Maria Gil Quintero"/>
    <s v="P.U."/>
    <n v="8635"/>
    <s v="margarita.gil@antioquia.gov.co"/>
    <s v="Mejorar la productividad y la competitividad del sector minero del Departamento con responsabilidad ambiental y social"/>
    <s v="Unidades mineras con mejoramiento a la productividad y la competitividad de la minería del Departamento"/>
    <s v="Fortalecimiento MINERIA BIEN HECHA PARA EL DESARROLLO DE ANTIOQUIA_x000a_Todo El Departamento, Antioquia, Occidente"/>
    <s v="15-0023/001"/>
    <s v="Unidades mineras con mejoramiento a la productividad y la competitividad de la minería del Departamento"/>
    <s v="Prestación de servicios logísticos para la realización y apoyo de eventos"/>
    <m/>
    <m/>
    <m/>
    <m/>
    <m/>
    <x v="0"/>
    <m/>
    <m/>
    <m/>
    <s v="Margarita  Maria Gil Quintero"/>
    <s v="Tipo C"/>
    <s v="Tecnica, Administrativa, Financiera."/>
  </r>
  <r>
    <x v="22"/>
    <n v="81141601"/>
    <s v="Desarrollo e implementación de la estrategia comunicacional de la Secretaría de Minas, de acuerdo al direccionamiento de la Oficina de Comunicaciones de la Gobernación de Antioquia"/>
    <d v="2018-01-01T00:00:00"/>
    <s v="10 meses"/>
    <s v="Otro Tipo de Contrato"/>
    <s v="Canon superficiario"/>
    <n v="200000000"/>
    <n v="100000000"/>
    <s v="SI"/>
    <s v="Aprobadas"/>
    <s v="Sebastian Espinosa Jaramillo"/>
    <s v="P.U."/>
    <n v="5115"/>
    <s v="sebastian.espinosa@antioquia.gov.co"/>
    <s v="Mejorar la productividad y la competitividad del sector minero del Departamento con responsabilidad ambiental y social"/>
    <s v="Unidades mineras con mejoramiento a la productividad y la competitividad de la minería del Departamento"/>
    <s v="Fortalecimiento MINERIA BIEN HECHA PARA EL DESARROLLO DE ANTIOQUIA_x000a_Todo El Departamento, Antioquia, Occidente"/>
    <s v="15-0023/001"/>
    <s v="Unidades mineras con mejoramiento a la productividad y la competitividad de la minería del Departamento"/>
    <s v="Desarrollo e implementación de la estrategia comunicacional "/>
    <m/>
    <m/>
    <m/>
    <m/>
    <m/>
    <x v="0"/>
    <m/>
    <m/>
    <m/>
    <s v="Sebastian Espinosa Jaramillo"/>
    <s v="Tipo C"/>
    <s v="Tecnica, Administrativa, Financiera."/>
  </r>
  <r>
    <x v="22"/>
    <n v="81102000"/>
    <s v="REGULARIZACION para la formalizacion minera"/>
    <d v="2018-08-30T00:00:00"/>
    <s v="4 meses"/>
    <s v="Otro Tipo de Contrato"/>
    <s v="Canon superficiario"/>
    <n v="300000000"/>
    <n v="300000000"/>
    <s v="NO"/>
    <s v="N/A"/>
    <s v="Victor maunel Aguirre del Valle"/>
    <s v="P.U."/>
    <n v="5499"/>
    <s v="eliana.aguirre@antioquia.gov.co"/>
    <s v="Mejorar la productividad y la competitividad del sector minero del Departamento con responsabilidad ambiental y social"/>
    <s v="Unidades mineras con mejoramiento a la productividad y la competitividad de la minería del Departamento"/>
    <s v="Fortalecimiento MINERIA BIEN HECHA PARA EL DESARROLLO DE ANTIOQUIA_x000a_Todo El Departamento, Antioquia, Occidente"/>
    <s v="15-0023/001"/>
    <s v="Unidades mineras con mejoramiento a la productividad y la competitividad de la minería del Departamento"/>
    <s v="Brindar acompañamiento integral e impletar acciones de buenas prácticas a  unidades productoras mienras"/>
    <m/>
    <m/>
    <m/>
    <m/>
    <m/>
    <x v="0"/>
    <m/>
    <m/>
    <m/>
    <s v="Eliana Maria Aguirre Vásquez"/>
    <s v="Tipo B2: Supervisión colegiada"/>
    <s v="Tecnica, Administrativa, Financiera."/>
  </r>
  <r>
    <x v="22"/>
    <n v="78111808"/>
    <s v="PRESTACION SERVICIOS DE TRANSPORTE TERRESTRE GOBER"/>
    <d v="2018-01-01T00:00:00"/>
    <s v="10meses"/>
    <s v="Selección Abreviada - Subasta Inversa"/>
    <s v="Canon superficiario"/>
    <n v="200000000"/>
    <n v="200000000"/>
    <s v="NO"/>
    <s v="N/A"/>
    <s v="Juan José Castaño Vergara"/>
    <s v="Director"/>
    <s v="8640"/>
    <s v="margarita.gil@antioquia.gov.co"/>
    <s v="Mejorar la productividad y la competitividad del sector minero del Departamento con responsabilidad ambiental y social"/>
    <s v="Unidades mineras con mejoramiento a la productividad y la competitividad de la minería del Departamento"/>
    <s v="Fortalecimiento MINERIA BIEN HECHA PARA EL DESARROLLO DE ANTIOQUIA_x000a_Todo El Departamento, Antioquia, Occidente"/>
    <s v="15-0023/001"/>
    <s v="Unidades mineras con mejoramiento a la productividad y la competitividad de la minería del Departamento"/>
    <s v="Prestación de servicios de transporte"/>
    <m/>
    <m/>
    <m/>
    <m/>
    <m/>
    <x v="0"/>
    <m/>
    <m/>
    <m/>
    <s v="Juan José Castaño V"/>
    <s v="Tipo C"/>
    <s v="Tecnica, Administrativa, Financiera."/>
  </r>
  <r>
    <x v="22"/>
    <n v="80111504"/>
    <s v="PRACTICA ACADEMICA UNIVERSIDADES PUBLICAS. 1ER SEM"/>
    <d v="2018-01-01T00:00:00"/>
    <s v="10meses"/>
    <s v="Otro Tipo de Contrato"/>
    <s v="Canon superficiario"/>
    <n v="140000000"/>
    <n v="140000000"/>
    <s v="NO"/>
    <s v="N/A"/>
    <s v="Juan José Castaño Vergara"/>
    <s v="Director"/>
    <s v="8641"/>
    <s v="juan.castano@antioquia.gov.co"/>
    <s v="Mejorar la productividad y la competitividad del sector minero del Departamento con responsabilidad ambiental y social"/>
    <s v="Unidades mineras con mejoramiento a la productividad y la competitividad de la minería del Departamento"/>
    <s v="Fortalecimiento MINERIA BIEN HECHA PARA EL DESARROLLO DE ANTIOQUIA_x000a_Todo El Departamento, Antioquia, Occidente"/>
    <s v="15-0023/002"/>
    <s v="Unidades mineras con mejoramiento a la productividad y la competitividad de la minería del Departamento"/>
    <s v="Apoyo a la fiscalización, titulacion y fomento"/>
    <m/>
    <m/>
    <m/>
    <m/>
    <m/>
    <x v="0"/>
    <m/>
    <m/>
    <m/>
    <s v="Juan José Castaño V"/>
    <s v="Tipo C"/>
    <s v="Tecnica, Administrativa, Financiera."/>
  </r>
  <r>
    <x v="22"/>
    <n v="77111602"/>
    <s v="Articular esfuerzos para la implementación del Plan Estratégico Sectorial del Mercurio"/>
    <d v="2018-08-30T00:00:00"/>
    <s v="4 meses"/>
    <s v="Régimen Especial - Artículo 95 Ley 489 de 1998"/>
    <s v="Canon superficiario"/>
    <n v="400000000"/>
    <n v="400000000"/>
    <s v="NO"/>
    <s v="N/A"/>
    <s v="Juan Carlos Buitrago Botero"/>
    <s v="P.U."/>
    <n v="5499"/>
    <s v="juan.buitrago@antioquia.gov.co "/>
    <s v="Minería en armonía con el medio ambiente"/>
    <s v="Acompañamiento a estrategias dirigidas a plantas de beneficio y transformación para eliminación o reducción del consumo de mercurio realizadas"/>
    <s v="Fortalecimiento MINERIA EN ARMONIA CON EL MEDIO AMBIENTE Todo El_x000a_Departamento, Antioquia, Occidente"/>
    <s v="15-0001"/>
    <s v="Unidades mineras con mejoramiento a la productividad y la competitividad de la minería del Departamento"/>
    <s v="Eliminación uso del mercurio"/>
    <m/>
    <m/>
    <m/>
    <m/>
    <m/>
    <x v="0"/>
    <m/>
    <m/>
    <m/>
    <s v="Juan Carlos Buitrago Botero"/>
    <s v="Tipo C:  Supervisión"/>
    <s v="Tecnica, Administrativa, Financiera."/>
  </r>
  <r>
    <x v="22"/>
    <s v="77111600; 77111603"/>
    <s v=" recuperación de áreas deterioradas por minería, a través de tratamientos biológicos de aguas y lodos contaminados por mercurio y acompañamiento técnico a mineros de subsistencia en jurisdicción de Cornare."/>
    <d v="2018-08-30T00:00:00"/>
    <s v="4 meses"/>
    <s v="Régimen Especial - Artículo 95 Ley 489 de 1998"/>
    <s v="Canon superficiario"/>
    <n v="270000000"/>
    <n v="270000000"/>
    <s v="NO"/>
    <s v="N/A"/>
    <s v="Juan Felipe López Londoño"/>
    <s v="P.U."/>
    <s v="9064"/>
    <s v="juanfelipe.lopez@antioquia.gov.co"/>
    <s v="Minería en armonía con el medio ambiente"/>
    <s v="Acompañamiento a estrategias dirigidas a la recuperación de áreas deterioradas por la actividad minera realizadas."/>
    <s v="Fortalecimiento MINERIA EN ARMONIA CON EL MEDIO AMBIENTE Todo El_x000a_Departamento, Antioquia, Occidente"/>
    <s v="15-0001"/>
    <s v="Apoyo a una estrategia de recuperación de áreas deterioradas por minería   - Apoyo hasta 300 Mineros de Subsistencia"/>
    <s v="Implementación de proyecto piloto de recuperación de áreas deterioradas por minería"/>
    <m/>
    <m/>
    <m/>
    <m/>
    <m/>
    <x v="0"/>
    <m/>
    <m/>
    <m/>
    <s v="Juan Felipe López Londoño"/>
    <s v="Tipo C:  Supervisión"/>
    <s v="Tecnica, Administrativa, Financiera."/>
  </r>
  <r>
    <x v="22"/>
    <n v="71100000"/>
    <s v="Cierre de minas e implementaciones de acciones priorizadas para la prevención de riesgos asocaidos a esto."/>
    <d v="2018-08-30T00:00:00"/>
    <s v="4 meses"/>
    <s v="Régimen Especial - Artículo 95 Ley 489 de 1998"/>
    <s v="Canon superficiario"/>
    <n v="410000000"/>
    <n v="390000000"/>
    <s v="SI"/>
    <s v="Aprobadas"/>
    <s v="Paula Andrea Murillo Benjumea"/>
    <s v="P.U."/>
    <n v="5268"/>
    <s v="paula.murillo@antioquia.gov.co"/>
    <s v="Minería en armonía con el medio ambiente"/>
    <s v="Acompañamiento a estrategias dirigidas a Unidades Productivas Mineras para seguimiento a la implementación del plan de cierre y abandono realizadas."/>
    <s v="Fortalecimiento MINERIA EN ARMONIA CON EL MEDIO AMBIENTE Todo El_x000a_Departamento, Antioquia, Occidente"/>
    <s v="15-0001"/>
    <s v="Acompañamiento a estrategias dirigidas a Unidades Productivas Mineras para seguimiento a la implementación del plan de cierre y abandono realizadas"/>
    <s v="Protocolo de procedimeitno antes durante y despues, Sellamiento de Unidades Mineras"/>
    <m/>
    <m/>
    <m/>
    <m/>
    <m/>
    <x v="0"/>
    <m/>
    <m/>
    <m/>
    <s v="Paula Andrea Murillo Benjumea"/>
    <s v="Tipo B2: Supervisión colegiada"/>
    <s v="Tecnica, Administrativa, Financiera."/>
  </r>
  <r>
    <x v="22"/>
    <s v="80111604; 80111607"/>
    <s v="Fortalecimiento del control derivado de la Delegación Minera en cabeza de la Gobernación de Antioquia, en los aspectos técnico, jurídico y económico, a través de la fiscalización, seguimiento y control de los títulos mineros, y de actividades académicas relacionadas."/>
    <d v="2018-08-30T00:00:00"/>
    <s v="4  meses"/>
    <s v="Otro Tipo de Contrato"/>
    <s v="%2 de regalías para el funcionamiento de fiscalización minera"/>
    <n v="6404638476"/>
    <e v="#VALUE!"/>
    <s v="NO"/>
    <s v="N/A"/>
    <s v="Maximiliano Sierra Gonzalez"/>
    <s v="Director"/>
    <n v="9116"/>
    <s v="maximiliano.sierra@antioquia.gov.co"/>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3"/>
    <s v="Monitoreo y seguimiento de la actividad minera en el Departamento de Antioquia"/>
    <s v="Apoyo a la fiscalización"/>
    <m/>
    <m/>
    <m/>
    <m/>
    <m/>
    <x v="0"/>
    <m/>
    <m/>
    <m/>
    <s v="Maximiliano Sierra Gonzalez"/>
    <s v="Tipo B2: Supervisión colegiada"/>
    <s v="Tecnica, Administrativa, Financiera."/>
  </r>
  <r>
    <x v="22"/>
    <s v="80111604; 80111609"/>
    <s v="Archivo"/>
    <d v="2018-03-30T00:00:00"/>
    <s v="10 meses"/>
    <s v="Licitación Pública"/>
    <s v="%2 de regalías para el funcionamiento de fiscalización minera"/>
    <n v="6000000000"/>
    <e v="#VALUE!"/>
    <s v="NO"/>
    <s v="N/A"/>
    <s v="Juan Carlos Buitrago Botero"/>
    <s v="P.U."/>
    <n v="5499"/>
    <s v="juan.buitrago@antioquia.gov.co "/>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5"/>
    <s v="Monitoreo y seguimiento de la actividad minera en el Departamento de Antioquia"/>
    <s v="Apoyo a la fiscalización"/>
    <m/>
    <m/>
    <m/>
    <m/>
    <m/>
    <x v="0"/>
    <m/>
    <m/>
    <m/>
    <s v="Juan Carlos Buitrago Botero"/>
    <s v="Tipo B2: Supervisión colegiada"/>
    <s v="Tecnica, Administrativa, Financiera."/>
  </r>
  <r>
    <x v="22"/>
    <s v="80111604; 80111611"/>
    <s v="Fiscalizacion Diferencial"/>
    <d v="2018-05-31T00:00:00"/>
    <s v="12 meses"/>
    <s v="Licitación Pública"/>
    <s v="%2 de regalías para el funcionamiento de fiscalización minera"/>
    <n v="4000000000"/>
    <n v="4000000000"/>
    <s v="NO"/>
    <s v="N/A"/>
    <s v="Maximiliano Sierra Gonzalez"/>
    <s v="Director"/>
    <n v="9116"/>
    <s v="maximiliano.sierra@antioquia.gov.co"/>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3"/>
    <s v="Monitoreo y seguimiento de la actividad minera en el Departamento de Antioquia"/>
    <s v="Apoyo a la fiscalización"/>
    <m/>
    <m/>
    <m/>
    <m/>
    <m/>
    <x v="0"/>
    <m/>
    <m/>
    <m/>
    <s v="Maximiliano Sierra Gonzalez"/>
    <s v="Tipo B2: Supervisión colegiada"/>
    <s v="Tecnica, Administrativa, Financiera."/>
  </r>
  <r>
    <x v="22"/>
    <n v="73152103"/>
    <s v="CONTRATAR EL  MANTENIMIENTO Y CALIBRACIÓN DE LOS EQUIPOS PARA LA DETECCIÓN DE GASES, ASÍ COMO EL SUMINISTRO DE LOS KITS DE CALIBRACIÓN, PARA EL CORRECTO DESARROLLO DE LAS ACTIVIDADES DE FISCALIZACIÓN MINERA."/>
    <d v="2018-02-28T00:00:00"/>
    <s v="1 mes"/>
    <s v="Mínima Cuantía"/>
    <s v="Fondo 4-2513 visitas de fiscalización minera"/>
    <n v="26600000"/>
    <n v="26600000"/>
    <s v="NO"/>
    <s v="N/A"/>
    <s v="Juan Esteban Serna Giraldo"/>
    <s v="P.U."/>
    <n v="5110"/>
    <s v="juanesteban.serna@antioquia.gov.co"/>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3"/>
    <s v="Monitoreo y seguimiento de la actividad minera en el Departamento de Antioquia"/>
    <s v="Apoyo a la fiscalización"/>
    <m/>
    <m/>
    <m/>
    <m/>
    <m/>
    <x v="0"/>
    <m/>
    <m/>
    <m/>
    <s v="Maximiliano Sierra Gonzalez"/>
    <s v="Tipo B2: Supervisión colegiada"/>
    <s v="Tecnica, Administrativa, Financiera."/>
  </r>
  <r>
    <x v="22"/>
    <n v="32101656"/>
    <s v="COMPRA DE EQUIPOS PARA EL APOYO A LA FISCALIZACIÓN MINERA"/>
    <d v="2018-02-28T00:00:00"/>
    <s v="1 mes"/>
    <s v="Mínima Cuantía"/>
    <s v="Fondo 4-2513 visitas de fiscalización minera"/>
    <n v="73700000"/>
    <n v="73700000"/>
    <s v="NO"/>
    <s v="N/A"/>
    <s v="Juan Esteban Serna Giraldo"/>
    <s v="P.U."/>
    <n v="5110"/>
    <s v="juanesteban.serna@antioquia.gov.co"/>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3"/>
    <s v="Monitoreo y seguimiento de la actividad minera en el Departamento de Antioquia"/>
    <s v="Apoyo a la fiscalización"/>
    <m/>
    <m/>
    <m/>
    <m/>
    <m/>
    <x v="0"/>
    <m/>
    <m/>
    <m/>
    <s v="Maximiliano Sierra Gonzalez"/>
    <s v="Tipo C:  Supervisión"/>
    <s v="Tecnica, Administrativa, Financiera."/>
  </r>
  <r>
    <x v="22"/>
    <n v="93141808"/>
    <s v="COMPRA DE ELEMENTOS DE PROTECCIÓN Y SEGURIDAD PERSONAL (EPSP) PARA MINERÍA, Y CAPACITACIÓN EN SEGURIDAD E HIGIENE MINERA, PARA SER USADOS POR EL PERSONAL DE LA SECRETARÍA DE MINAS EN LAS LABORES PROPIAS DE LA SECRETARÍA."/>
    <d v="2018-02-28T00:00:00"/>
    <s v="1 mes"/>
    <s v="Mínima Cuantía"/>
    <s v="Fondo 4-2513 visitas de fiscalización minera"/>
    <n v="53122000"/>
    <n v="53122000"/>
    <s v="NO"/>
    <s v="N/A"/>
    <s v="Juan Esteban Serna Giraldo"/>
    <s v="P.U."/>
    <n v="5110"/>
    <s v="juanesteban.serna@antioquia.gov.co"/>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3"/>
    <s v="Monitoreo y seguimiento de la actividad minera en el Departamento de Antioquia"/>
    <s v="Apoyo a la fiscalización"/>
    <m/>
    <m/>
    <m/>
    <m/>
    <m/>
    <x v="0"/>
    <m/>
    <m/>
    <m/>
    <s v="Maximiliano Sierra Gonzalez"/>
    <s v="Tipo C:  Supervisión"/>
    <s v="Tecnica, Administrativa, Financiera."/>
  </r>
  <r>
    <x v="23"/>
    <s v="80131502"/>
    <s v="SERVICIO DE ARRENDAMIENTO DEL INMUEBLE QUE SERVIRÁ COMO SEDE PRINCIPAL DEL PROGRAMA INSTITUCIONAL &quot;BANCO DE LA GENTE&quot;"/>
    <d v="2018-01-03T00:00:00"/>
    <s v="11 meses 18 días"/>
    <s v="Contratación Directa - Arrendamiento o Adquisición de Bienes Inmuebles"/>
    <s v="Porpios"/>
    <n v="82500000"/>
    <n v="82500000"/>
    <s v="NO"/>
    <s v="N/A"/>
    <s v="Luis Enrique Valderrama"/>
    <s v="Director"/>
    <s v="3835140"/>
    <s v="bancodelagente@antioquia.gov.co"/>
    <s v="Fomento y Apoyo para el Emprendimiento y Fortalecimiento Empresarial"/>
    <s v="Unidades productivas intervenidas en fortalecimiento empresarial."/>
    <s v="Fortalecimiento empresarial RP todo el departamento, Antioquia, Occidente."/>
    <n v="110010001"/>
    <s v="Unidades productivas de textil confección fortalecidas."/>
    <s v="Fortalecimiento empresarial de unidades productivas, asesoria y capacitación, participación en ferias y eventos."/>
    <m/>
    <m/>
    <m/>
    <m/>
    <m/>
    <x v="0"/>
    <m/>
    <m/>
    <m/>
    <s v="Luis Enrique Valderrama Rueda"/>
    <s v="Tipo C:  Supervisión"/>
    <s v="Técnica, Juridica, administrativa, contable y/o financiera"/>
  </r>
  <r>
    <x v="23"/>
    <m/>
    <s v="DESARROLLO Y PUESTA EN MARCHA Y ADMINISTRACIÓN DEL PORTAL WEB &quot;BANCO DE LA GENTE&quot; informatica"/>
    <d v="2018-05-01T00:00:00"/>
    <s v="7 MESES"/>
    <s v="Selección Abreviada - Menor Cuantía"/>
    <s v="Porpios"/>
    <n v="150000000"/>
    <n v="150000000"/>
    <s v="NO"/>
    <s v="N/A"/>
    <s v="Luis Enrique Valderrama"/>
    <s v="Director"/>
    <s v="3835140"/>
    <s v="bancodelagente@antioquia.gov.co"/>
    <s v="Fomento y Apoyo para el Emprendimiento y Fortalecimiento Empresarial"/>
    <s v="Unidades productivas intervenidas en fortalecimiento empresarial."/>
    <s v="Incremento de los recursos del sistema financiero para Emprendimiento y Fortalecimiento Empresarial Todo El Departamento, Antioquia, Occidente. "/>
    <n v="110010001"/>
    <m/>
    <m/>
    <m/>
    <m/>
    <m/>
    <m/>
    <m/>
    <x v="0"/>
    <m/>
    <m/>
    <s v="Se hará un CDP para que la Dirección de Informatica adelante la respecativa contratación"/>
    <m/>
    <m/>
    <m/>
  </r>
  <r>
    <x v="23"/>
    <m/>
    <s v="ADQUISICION E IMPLEMENTACIÓN DEL SISTEMA DIGITURNOS (CDP PARA INFORMATICA) informatica"/>
    <d v="2018-05-01T00:00:00"/>
    <s v="7 MESES"/>
    <s v="Mínima Cuantía"/>
    <s v="Porpios"/>
    <n v="17000000"/>
    <n v="17000000"/>
    <s v="NO"/>
    <s v="N/A"/>
    <s v="Luis Enrique Valderrama"/>
    <s v="Director"/>
    <s v="3835140"/>
    <s v="bancodelagente@antioquia.gov.co"/>
    <s v="Fomento y Apoyo para el Emprendimiento y Fortalecimiento Empresarial"/>
    <s v="Unidades productivas intervenidas en fortalecimiento empresarial."/>
    <s v="Incremento de los recursos del sistema financiero para Emprendimiento y Fortalecimiento Empresarial Todo El Departamento, Antioquia, Occidente. "/>
    <n v="110010001"/>
    <m/>
    <m/>
    <m/>
    <m/>
    <m/>
    <m/>
    <m/>
    <x v="0"/>
    <m/>
    <m/>
    <s v="Se hará un CDP para que la Dirección de Informatica adelante la respecativa contratación"/>
    <m/>
    <m/>
    <m/>
  </r>
  <r>
    <x v="23"/>
    <m/>
    <s v="FERIAS Y EVENTOS PROMOCIÓN BANCO DE LA GENTE EN VARIOS MUNICIPIOS CDP COMUNICACIONES"/>
    <d v="2018-05-01T00:00:00"/>
    <s v="7 MESES"/>
    <s v="Mínima Cuantía"/>
    <s v="Propios"/>
    <n v="200000000"/>
    <n v="200000000"/>
    <s v="NO"/>
    <s v="N/A"/>
    <s v="Luis Enrique Valderrama"/>
    <s v="Director"/>
    <s v="3835140"/>
    <s v="bancodelagente@antioquia.gov.co"/>
    <s v="Fomento y Apoyo para el Emprendimiento y Fortalecimiento Empresarial"/>
    <s v="Unidades productivas intervenidas en fortalecimiento empresarial."/>
    <s v="Incremento de los recursos del sistema financiero para Emprendimiento y Fortalecimiento Empresarial Todo El Departamento, Antioquia, Occidente."/>
    <n v="110010001"/>
    <m/>
    <m/>
    <m/>
    <m/>
    <m/>
    <m/>
    <m/>
    <x v="0"/>
    <m/>
    <m/>
    <s v="Se hará un CDP para que la Subgerencia de comunicaciones"/>
    <m/>
    <m/>
    <m/>
  </r>
  <r>
    <x v="23"/>
    <m/>
    <s v="SERVICIOS DE PUBLICIDAD Y COMUNICACIONES BANCO DE LA GENTE comunicaciones"/>
    <d v="2018-05-01T00:00:00"/>
    <s v="7 MESES"/>
    <s v="Mínima Cuantía"/>
    <s v="Propios"/>
    <n v="150000000"/>
    <n v="150000000"/>
    <s v="NO"/>
    <s v="N/A"/>
    <s v="Luis Enrique Valderrama"/>
    <s v="Director"/>
    <s v="3835140"/>
    <s v="bancodelagente@antioquia.gov.co"/>
    <s v="Fomento y Apoyo para el Emprendimiento y Fortalecimiento Empresarial"/>
    <s v="Unidades productivas intervenidas en fortalecimiento empresarial."/>
    <s v="Incremento de los recursos del sistema financiero para Emprendimiento y Fortalecimiento Empresarial Todo El Departamento, Antioquia, Occidente. "/>
    <n v="110010001"/>
    <m/>
    <m/>
    <m/>
    <m/>
    <m/>
    <m/>
    <m/>
    <x v="0"/>
    <m/>
    <m/>
    <s v="Se hará un CDP para que la Subgerencia de comunicaciones"/>
    <m/>
    <m/>
    <m/>
  </r>
  <r>
    <x v="23"/>
    <m/>
    <s v="ACOMETIDA DE LA FIBRA OPTICA LAND TO LAND DESDE EL DAD A LA SEDE DEL BANCO DE LA GENTE. Informatica"/>
    <d v="2018-05-01T00:00:00"/>
    <s v="4 MESES"/>
    <s v="Mínima Cuantía"/>
    <s v="Propios"/>
    <n v="35000000"/>
    <n v="35000000"/>
    <s v="NO"/>
    <s v="N/A"/>
    <s v="Luis Enrique Valderrama"/>
    <s v="Director"/>
    <s v="3835140"/>
    <s v="bancodelagente@antioquia.gov.co"/>
    <s v="Fomento y Apoyo para el Emprendimiento y Fortalecimiento Empresarial"/>
    <s v="Unidades productivas intervenidas en fortalecimiento empresarial."/>
    <s v="Incremento de los recursos del sistema financiero para Emprendimiento y Fortalecimiento Empresarial Todo El Departamento, Antioquia, Occidente."/>
    <n v="110010001"/>
    <m/>
    <m/>
    <m/>
    <m/>
    <m/>
    <m/>
    <m/>
    <x v="0"/>
    <m/>
    <m/>
    <s v="Se hará un CDP para que la Dirección de Informatica adelante la respecativa contratación"/>
    <m/>
    <m/>
    <m/>
  </r>
  <r>
    <x v="23"/>
    <s v="93121607"/>
    <s v=" “Desarrollar el modelo de gestión y las actividades para impulsar la_x000a_cooperación internacional, la inversión extranjera y la promoción del departamento de_x000a_Antioquia. "/>
    <d v="2018-04-09T00:00:00"/>
    <s v="08 Meses"/>
    <s v="Selección Abreviada - Menor Cuantía"/>
    <s v="Recursos propios"/>
    <n v="557517903"/>
    <n v="557517903"/>
    <s v="NO"/>
    <s v="N/A"/>
    <s v="Yomar Andrés Benítez Álvarez"/>
    <s v="Director"/>
    <s v="3838359"/>
    <s v="yomar.benitez@antioquia.gov.co"/>
    <s v="Cooperación Internacional para el Desarrollo"/>
    <s v="Proyectos apoyados con recursos de cooperación internacional"/>
    <s v="Implementación de Cooperación Internacional para el Desarrollo Todo el Departamento, Antioquia, Occidente."/>
    <s v="22-0053"/>
    <s v="*Proyectos detonantes del plan de desarrollo._x000a_*Proyectos subregionales selecionados por para gestión y Banco de proyectos._x000a_*Hermanamientos internacionales y cooperación técnica. * Plan estratégico de Cooperación internacional de Antioquia. * Promoción internacional de las potencialidades de Antioquia."/>
    <s v="*Gestión de hermanamientos acordados y memorandos de entendimiento para la cooperación. _x000a_*Agendas de relacionamiento y cooperación internacional._x000a_*Ferias, misiones y participación en eventos internacionales. *Prompción del portafolio de Proyectos Detonantes de Antioquia. * Observatorio de oportunidades internacionales. *Plan de promoción internacional &quot;El Mundo pasa por Antioquia&quot;."/>
    <m/>
    <m/>
    <m/>
    <m/>
    <m/>
    <x v="0"/>
    <m/>
    <m/>
    <m/>
    <s v="Luis Carlos Mejía Heredia"/>
    <s v="Tipo C:  Supervisión"/>
    <s v="Técnica, Juridica, administrativa, contable y/o financiera"/>
  </r>
  <r>
    <x v="23"/>
    <n v="80101502"/>
    <s v="Estrategia de fomento, visibilización y gestión a la inversión turística a nivel  nacional e internacional de las subregiones de Antioquia."/>
    <d v="2018-01-15T00:00:00"/>
    <s v="11 meses"/>
    <s v="Contratación Directa - Prestación de Servicios y de Apoyo a la Gestión Persona Natural"/>
    <s v="Recursos propios"/>
    <n v="926482097"/>
    <n v="926482097"/>
    <s v="NO"/>
    <s v="N/A"/>
    <s v="Cyomara Ríos"/>
    <s v="Profesional Universitario"/>
    <s v="3838633"/>
    <s v="cyomara.rios@antioquia.gov.co"/>
    <s v="Competitividad y promoción del turismo"/>
    <s v="Participaciones en eventos culturales y ferias estratégicas a nivel nacional e internacional. "/>
    <s v="Desarrollo de la competitividad y la promoción del turismo en el Departamento de Antioquia"/>
    <s v="1300 Y 220053"/>
    <s v="Participaciones en eventos culturales y ferias estratégicas a nivel nacional e internacional. "/>
    <s v="Participación en:_x000a_*Vitrina Turística Anato 2018._x000a_*Saihc 2018"/>
    <m/>
    <m/>
    <m/>
    <m/>
    <m/>
    <x v="0"/>
    <m/>
    <m/>
    <m/>
    <s v="Cyomara Ríos"/>
    <s v="Tipo C:  Supervisión"/>
    <s v="Técnica"/>
  </r>
  <r>
    <x v="23"/>
    <n v="73131507"/>
    <s v="Fortalecimiento de la productividad y competitividad del sector cafetero en el Departamento de Antioquia."/>
    <d v="2018-07-01T00:00:00"/>
    <s v="7 meses"/>
    <s v="Contratación Directa - Contratos Interadministrativos"/>
    <s v="Recursos propios"/>
    <n v="150000000"/>
    <n v="150000000"/>
    <s v="NO"/>
    <m/>
    <s v="Piedad del Pilar Aragon Medina"/>
    <s v="Gerente "/>
    <s v="3838638"/>
    <s v="piedaddelpilar.aragon@antioquia.gov.co"/>
    <m/>
    <s v="Unidades Productivas intervenidas en Fortalecimiento Empresarial"/>
    <s v="Fortalecimiento de la productividad y competitividad del sector cafetero en el Departamento de Antioquia."/>
    <s v="14-0066"/>
    <s v="31010101, 31010102"/>
    <s v="Servicio de extension en calidad del café, Programa de relevo generacional, participacion en ferias y eventos."/>
    <m/>
    <m/>
    <m/>
    <m/>
    <m/>
    <x v="0"/>
    <m/>
    <m/>
    <m/>
    <m/>
    <m/>
    <m/>
  </r>
  <r>
    <x v="23"/>
    <n v="80101508"/>
    <s v=" CONSOLIDAR 120 GRUPOS DE INVESTIGACIÓN ESCOLAR BAJO LA METODOLOGÍA DEL PROGRAMA ONDAS DE COLCIENCIAS EN EL DEPARTAMENTO DE ANTIOQUIA GENERANDO ESPACIOS DE APROPIACIÓN SOCIAL DEL CONOCIMIENTO EN CIENCIA, TECNOLOGÍA E INNOVACIÓN EN LA EDUCACIÓN BÁSICA Y MEDIA. "/>
    <d v="2018-01-01T00:00:00"/>
    <s v="5 meses"/>
    <s v="Contratación Directa "/>
    <s v="Recursos propios"/>
    <n v="100000000"/>
    <n v="100000000"/>
    <s v="NO"/>
    <s v="N/A"/>
    <s v="Mariela  Ríos Osorio "/>
    <s v="Profesional U."/>
    <s v="3839404"/>
    <s v="mariela.rios@antioquia.gov.co"/>
    <s v="Fortalecimiento del Sistema Departamental de Ciencia, tecnología e innovación (SDCTI)."/>
    <s v="Personas del sistema Departamental de CTeI con desarrollo de capacidades en procesos de CTeI"/>
    <s v="Apoyo al fortalecimiento de los agentes del sistema  de Ciencia, Tecnología e Innovación en el departamento de Antioquia"/>
    <s v="22-0042"/>
    <s v="Personas del sistema con capacidades en procesos de CTeI"/>
    <s v="Desarrollo de capacidades_x000a_"/>
    <m/>
    <m/>
    <m/>
    <m/>
    <m/>
    <x v="0"/>
    <m/>
    <m/>
    <m/>
    <s v="Mariela Ríos Osorio"/>
    <s v="Tipo C:  Supervisión"/>
    <s v="Tecnica, Administrativa, Financiera."/>
  </r>
  <r>
    <x v="23"/>
    <n v="80101601"/>
    <s v="_x000a_Identificar retos y soluciones a necesidades de las subregiones plantadas desde los CUEE, validar , clasificar y premiar las soluciones ganadoras. Proyecto de I+D+I "/>
    <d v="2018-04-01T00:00:00"/>
    <s v="9 meses"/>
    <s v="selección abreviada"/>
    <s v="Recursos propios"/>
    <n v="756000000"/>
    <n v="756000000"/>
    <s v="NO"/>
    <s v="N/A"/>
    <s v="Luis Orlando Echavarría Cuartas"/>
    <s v="Profesional U."/>
    <s v="3839403"/>
    <s v="luis.echavarria@antioquia.gov.co"/>
    <s v="Fortalecimiento del Sistema Departamental de Ciencia, tecnología e innovación (SDCTI)."/>
    <s v="Proyectos de I+D+I cofinanciados"/>
    <s v="Apoyo a la Generación de Conocimiento, Transferencia tecnológica e Innovación en el Depto de Antioquia"/>
    <s v="11-0006"/>
    <s v="Proyectos de I+D+I"/>
    <s v="Identificación_x000a_Evaluacion y seleccion_x000a_Acompañamiento_x000a_"/>
    <m/>
    <m/>
    <m/>
    <m/>
    <m/>
    <x v="0"/>
    <m/>
    <m/>
    <m/>
    <s v="Luis Orlando Echavarría Cuartas"/>
    <s v="Tipo C:  Supervisión"/>
    <s v="Tecnica, Administrativa, Financiera."/>
  </r>
  <r>
    <x v="23"/>
    <n v="80101508"/>
    <s v="Fortalecer el sistema departamental de CTeI mediante la generación de capacidades de los agentes, consolidando 8 comité universidad empresa, estado CUEE en las subregiones del Departamento, a través de la generación de acuerdos y lineamientos estrategicos.Proyecto.  Comité Universidad, Empresa, Estado CUEE "/>
    <d v="2018-07-20T00:00:00"/>
    <s v="5 meses"/>
    <s v="Contrato Interadministrativo"/>
    <s v="Recursos propios"/>
    <n v="150000000"/>
    <n v="150000000"/>
    <s v="NO"/>
    <s v="N/A"/>
    <s v="Catalina Ayala Villa"/>
    <s v="Profesional U."/>
    <s v="3838628"/>
    <s v="catalina.ayala@antioquia.gov.co"/>
    <s v="Fortalecimiento del Sistema Departamental de Ciencia, tecnología e innovación (SDCTI)."/>
    <s v="Comités Universidad, Empresa, Estado formalizadas y operando en las subregiones_x000a_Acuerdos estratégicos para el fomento de la CTI en las regiones formalizados_x000a_Personas del sistema Departamental de CTeI con desarrollo de capacidades en procesos de CTeI"/>
    <s v="Apoyo al fortalecimiento de los agentes del sistema  de Ciencia, Tecnología e Innovación en el departamento de Antioquia"/>
    <s v="22-0042"/>
    <s v="Personas del sistema con capacidades en procesos de CTeI_x000a_Acuerdos de CTeI en las subregiones_x000a_CUEE formalizados y operando "/>
    <s v="Desarrollo de capacidades_x000a_Realización de acuerdos_x000a_CUEEs formalizados y funcionando"/>
    <m/>
    <m/>
    <m/>
    <m/>
    <m/>
    <x v="0"/>
    <m/>
    <m/>
    <m/>
    <s v="Catalina Ayala Villa"/>
    <s v="Tipo C:  Supervisión"/>
    <s v="Tecnica, Administrativa, Financiera."/>
  </r>
  <r>
    <x v="23"/>
    <n v="83112402"/>
    <s v="Fortalecimiento de las Redes empresariales mediadas por TIC  y Apoyo e implemantación del programa Mipyme Digital en el territorio antioqueño"/>
    <d v="2018-04-20T00:00:00"/>
    <s v="8 meses"/>
    <s v="Selección Abreviada - Menor Cuantía"/>
    <s v="Recursos propios"/>
    <n v="200000000"/>
    <n v="200000000"/>
    <s v="NO"/>
    <s v="N/A"/>
    <s v="Luis Jaime Osorio Arenas"/>
    <s v="Director CTeI"/>
    <s v="3838637"/>
    <s v="luisjaime.osorio@antioquia.gov.co"/>
    <s v="Fortalecimiento de las TIC en Redes Empresariales "/>
    <s v="Campañas de promoción y utilización de TIC "/>
    <s v="Fortalecimiento TIC empresarial"/>
    <s v="11-0011"/>
    <m/>
    <s v="Tiendas TIC, Central Digital de Abastos y campañas TIC "/>
    <m/>
    <m/>
    <m/>
    <m/>
    <m/>
    <x v="0"/>
    <m/>
    <m/>
    <m/>
    <m/>
    <m/>
    <m/>
  </r>
  <r>
    <x v="23"/>
    <n v="80101505"/>
    <s v="Fortalecimiento del sistema moda  mediante el desarrollo de estrategias de acceso a mercados, en el marco de Colombiamoda 2018."/>
    <d v="2018-01-02T00:00:00"/>
    <s v="10 Meses"/>
    <s v="Contratación Directa - No pluralidad de oferentes"/>
    <s v="Recursos propios"/>
    <n v="166552024"/>
    <n v="166552024"/>
    <s v="NO"/>
    <s v="N/A"/>
    <s v="Sandra Paola Gallejo Rojas"/>
    <s v="Profesional Universitario "/>
    <s v="3838667"/>
    <s v="sandra.gallego@antioquia.gov.co"/>
    <s v="Fomento y Apoyo para el Emprendimiento y Fortalecimiento Empresarial"/>
    <s v="Unidades productivas intervenidas en fortalecimiento empresarial."/>
    <s v="Fortalecimiento empresarial RP todo el departamento, Antioquia, Occidente."/>
    <s v="07-0050"/>
    <s v="Unidades productivas de textil confección fortalecidas."/>
    <s v="Fortalecimiento empresarial de unidades productivas, asesoria y capacitación, participación en ferias y eventos."/>
    <m/>
    <m/>
    <m/>
    <m/>
    <m/>
    <x v="0"/>
    <m/>
    <m/>
    <m/>
    <s v="Sandra Paola Gallejo Rojas"/>
    <s v="Tipo C:  Supervisión"/>
    <s v="Técnica, Juridica, administrativa, contable y o financiera"/>
  </r>
  <r>
    <x v="23"/>
    <n v="5211090004"/>
    <s v="Fortalecer la actividad artesanal en antioquia, mediente el desarrollo de estrategias de acceso a mercados."/>
    <d v="2018-07-01T00:00:00"/>
    <s v="5 Meses"/>
    <s v="Contratación Directa - Contratos Interadministrativos"/>
    <s v="Recursos propios"/>
    <n v="100000000"/>
    <n v="100000000"/>
    <s v="NO"/>
    <s v="N/A"/>
    <s v="Fabiola Vergara"/>
    <s v="Profesional Universitario "/>
    <s v="3838491"/>
    <s v="fabiola.vergara@antioquia.gov.co"/>
    <s v="Fomento y Apoyo para el Emprendimiento y Fortalecimiento Empresarial"/>
    <s v="Unidades productivas artesanales apoyadas con sellos de calidad, posicionamiento de marca, participación en ferias y eventos."/>
    <s v="Fortalecimiento empresarial RP todo el departamento, Antioquia, Occidente."/>
    <s v="14-0022"/>
    <s v="Unidades productivas artesanales con nuevos sellos y marcas. Unidades productivas artesanales con acceso a nuevos mercados."/>
    <s v="Diseño e implementación de sellos y marcas. Estudios de denominación de origen. Nuevos canales de comercialización. "/>
    <m/>
    <m/>
    <m/>
    <m/>
    <m/>
    <x v="0"/>
    <m/>
    <m/>
    <m/>
    <s v="Fabiola Vergara Vergara"/>
    <s v="Tipo C:  Supervisión"/>
    <s v="Técnica, Juridica, administrativa, contable y o financiera"/>
  </r>
  <r>
    <x v="23"/>
    <s v="80101504_x000a_81112002"/>
    <s v=" Fortalecer el tejido empresarial, mediante la realización de la convocatoria de incentivos en especie, Antójate de Antioquia, categoría INVIMA"/>
    <d v="2018-07-01T00:00:00"/>
    <s v="5 Meses"/>
    <s v="Régimen Especial - Artículo 95 Ley 489 de 1998"/>
    <s v="Recursos propios"/>
    <n v="100000000"/>
    <n v="100000000"/>
    <s v="NO"/>
    <s v="N/A"/>
    <s v="Diana Patricia Taborda Díaz"/>
    <s v="Profesional Universitaria"/>
    <s v="3838823"/>
    <s v="diana.taborda@antioquia.gov.co"/>
    <s v="Gestión de la información temática territorial como base fundamental para la planeación y el desarrollo"/>
    <s v="Incrementar el número de operaciones estadísticas en buen estado e implementadas"/>
    <s v="Fortalecimiento empresarial RP todo el departamento, Antioquia, Occidente."/>
    <s v="14-0022"/>
    <s v="Metodología diseñada y aplicada, Indicadores de competitividad por subregión"/>
    <s v="Diseñar metodologia de calculo del IDC subregional, inventario de información, implementar la metodologia, presentar resultados. "/>
    <m/>
    <m/>
    <m/>
    <m/>
    <m/>
    <x v="0"/>
    <m/>
    <m/>
    <m/>
    <s v="Diana Patricia Taborda Díaz"/>
    <s v="Tipo C:  Supervisión"/>
    <s v="Técnica, Juridica, administrativa, contable y o financiera"/>
  </r>
  <r>
    <x v="23"/>
    <s v="80101501_x000a_80101505"/>
    <s v="Fortalecer el emprendimiento mediante la creación de una Red de Emprendimiento y la realización de una convocatoria para Capital Semilla y fortalecer el tejido empresarial, mediante la realizacion de la convocatoria de incentivos en especie, Antójate de Antioquia, en sus categorías, general y victimas del conflicto"/>
    <d v="2018-04-15T00:00:00"/>
    <s v="5 Meses"/>
    <s v="Selección Abreviada - Menor Cuantía"/>
    <s v="Recursos propios"/>
    <n v="500000000"/>
    <n v="500000000"/>
    <s v="NO"/>
    <s v="N/A"/>
    <s v="Juan David Garcia Marulanda "/>
    <s v="Profesional Especializado"/>
    <n v="3838648"/>
    <s v="juandavid.garcia@antioquia.gov.co"/>
    <s v="Fomento y Apoyo para el Emprendimiento y Fortalecimiento Empresarial"/>
    <s v="Unidades productivas intervenidas en el fortalecimiento empresarial. Empresas acompañadas en los procesos para el inicio de operaciones. Unidades productivas intervenidas en fortalecimoento empresarial."/>
    <s v="Fortalecimiento empresarial RP todo el departamento, Antioquia, Occidente."/>
    <s v="14-0022 Y 07-0050 Y 07-1046"/>
    <s v="Nuevas unidades productivas creadas, red de actores de emprendimeinto conformada y fortalecidas. Unidades productivas con acceso a mercados, aumento en la productividad y competitividad de unidades productivas intervenidas en fortalecimiento empresarial (incluidas las de población víctima), Participación en ferias y eventos, comisión regional y subregional de competitividad fortalecidas."/>
    <s v="Fortalecimiento Empresarial - Antojate de Antioquia, Fortalecimiento empresarial registro invima, inexmoda, artesanias de colombia, comisión regional de competitividad, participación en ferias, medición IDC por subregión, material publicitario, proyecto desarrollo de proveedores, proyecto cluster lacteos "/>
    <m/>
    <m/>
    <m/>
    <m/>
    <m/>
    <x v="0"/>
    <m/>
    <m/>
    <m/>
    <s v="Juan David Garcia Marulanda "/>
    <s v="Tipo C:  Supervisión"/>
    <s v="Técnica, Juridica, administrativa, contable y o financiera"/>
  </r>
  <r>
    <x v="23"/>
    <n v="80101506"/>
    <s v="Fomento y fortalecimiento del sector social y solidario"/>
    <d v="2018-07-01T00:00:00"/>
    <s v="5 Meses"/>
    <s v="Contratación Directa - Prestación de Servicios y de Apoyo a la Gestión Persona Jurídica"/>
    <s v="Recursos propios"/>
    <n v="100000000"/>
    <n v="100000000"/>
    <s v="NO"/>
    <s v="N/A"/>
    <s v="Gonzalo Duque Valencia"/>
    <s v="Prfoesional Unversitario"/>
    <s v="3838490"/>
    <s v="gonzalo.duque@antioquia.gov.co"/>
    <s v="Fomento y Apoyo para el Emprendimiento y Fortalecimiento Empresarial"/>
    <s v="Unidades productivas intervenidas en el fortalecimiento empresarial. "/>
    <s v="Fortalecimiento empresarial RP todo el departamento, Antioquia, Occidente."/>
    <s v="14-0022"/>
    <s v="Empresarios capacitados en economía solidaria y formas organizativas, empresarios asociados en alguna de las modalidades de economía solidaria"/>
    <s v="Capacitación  en economía solidaria y las diferentes modalidades de asociatividad, asesoría y acompañamiento en la coformación de organizaciones solidarias"/>
    <m/>
    <m/>
    <m/>
    <m/>
    <m/>
    <x v="0"/>
    <m/>
    <m/>
    <m/>
    <s v="Gonzalo Duque Valencia"/>
    <s v="Tipo C:  Supervisión"/>
    <s v="Técnica, Juridica, administrativa, contable y o financiera"/>
  </r>
  <r>
    <x v="23"/>
    <n v="80101508"/>
    <s v="Diseño e implementación de una metodología de medición del índice departamental de competitividad - IDC, por subregión."/>
    <d v="2018-07-01T00:00:00"/>
    <s v="5 Meses"/>
    <s v="Contratación Directa - Contratos Interadministrativos"/>
    <s v="Recursos propios"/>
    <n v="263447976"/>
    <n v="263447976"/>
    <s v="NO"/>
    <s v="N/A"/>
    <s v="Harlinton Smith Arango"/>
    <s v="Profesional Universitario "/>
    <n v="3838633"/>
    <s v="harlinton.arango@antioquia.gov.co"/>
    <s v="Fomento de sinergias para la promoción y mejoramiento de la empleabilidad en las regiones del Departamento."/>
    <s v="Disminuir tasa de informalidad, disminuir la tasa de desempleo."/>
    <s v="Mejoramiento y promoción de la empleabilidad, todo el departamento, Antioquia, Occidente."/>
    <s v="10-0027"/>
    <s v="Personas capacitadas, incremento del nivel de empleabilidad."/>
    <s v="Capacitación y asesoria en ruta de empleabilidad, ferias de empleabilidad."/>
    <m/>
    <m/>
    <m/>
    <m/>
    <m/>
    <x v="0"/>
    <m/>
    <m/>
    <m/>
    <s v="Harlinton Smith Arango"/>
    <s v="Tipo C:  Supervisión"/>
    <s v="Técnica, Juridica, administrativa, contable y o financiera"/>
  </r>
  <r>
    <x v="23"/>
    <n v="80101505"/>
    <s v="Fomento del acceso a mercados de los empresarios antioqueños, por medio de la creación de la Tienda &quot;Antójate de Antioquia&quot;"/>
    <d v="2018-05-10T00:00:00"/>
    <s v="7 MESES"/>
    <s v="Selección Abreviada - Menor Cuantía"/>
    <s v="Recursos propios"/>
    <n v="350000000"/>
    <n v="350000000"/>
    <s v="NO"/>
    <s v="N/A"/>
    <s v="Juan David Garcia Marulanda "/>
    <s v="Profesional Especializado"/>
    <n v="3838648"/>
    <s v="juandavid.garcia@antioquia.gov.co"/>
    <s v="Fomento y Apoyo para el Emprendimiento y Fortalecimiento Empresarial"/>
    <s v="Unidades productivas intervenidas en el fortalecimiento empresarial. Empresas acompañadas en los procesos para el inicio de operaciones. Unidades productivas intervenidas en fortalecimoento empresarial."/>
    <s v="Fortalecimiento empresarial RP todo el departamento, Antioquia, Occidente."/>
    <s v="140022001 "/>
    <s v="Empresarios capacitados en economía solidaria y formas organizativas, empresarios asociados en alguna de las modalidades de economía solidaria"/>
    <s v="Capacitación  en economía solidaria y las diferentes modalidades de asociatividad, asesoría y acompañamiento en la coformación de organizaciones solidarias"/>
    <m/>
    <m/>
    <m/>
    <m/>
    <m/>
    <x v="0"/>
    <m/>
    <m/>
    <m/>
    <m/>
    <m/>
    <m/>
  </r>
  <r>
    <x v="23"/>
    <n v="80101505"/>
    <s v="Fortalecimiento empresarial mediante el desarrollo de proveedores por parte de empresas ancla a unidades productivas antioqueñas"/>
    <d v="2018-07-01T00:00:00"/>
    <s v="7 MESES"/>
    <s v="Contratación Directa - Prestación de Servicios y de Apoyo a la Gestión Persona Jurídica"/>
    <s v="Recursos propios"/>
    <n v="100000000"/>
    <n v="100000000"/>
    <s v="NO"/>
    <s v="N/A"/>
    <s v="Juan David Garcia Marulanda "/>
    <s v="Profesional Especializado"/>
    <n v="3838648"/>
    <s v="juandavid.garcia@antioquia.gov.co"/>
    <s v="Fomento y Apoyo para el Emprendimiento y Fortalecimiento Empresarial"/>
    <s v="Unidades productivas intervenidas en el fortalecimiento empresarial. Empresas acompañadas en los procesos para el inicio de operaciones. Unidades productivas intervenidas en fortalecimoento empresarial."/>
    <s v="Fortalecimiento empresarial RP todo el departamento, Antioquia, Occidente."/>
    <n v="140022001"/>
    <s v="Empresarios capacitados en economía solidaria y formas organizativas, empresarios asociados en alguna de las modalidades de economía solidaria"/>
    <s v="Capacitación  en economía solidaria y las diferentes modalidades de asociatividad, asesoría y acompañamiento en la coformación de organizaciones solidarias"/>
    <m/>
    <m/>
    <m/>
    <m/>
    <m/>
    <x v="0"/>
    <m/>
    <m/>
    <m/>
    <m/>
    <m/>
    <m/>
  </r>
  <r>
    <x v="23"/>
    <n v="80101505"/>
    <s v="Capacitación a actores locales en metodologías de políticas de trabajo decente en el Departamento de Antioquia."/>
    <d v="2018-07-01T00:00:00"/>
    <s v="7 MESES"/>
    <s v="Contratación Directa - Contratos Interadministrativos"/>
    <s v="Recursos propios"/>
    <n v="100000000"/>
    <n v="100000000"/>
    <s v="NO"/>
    <s v="N/A"/>
    <s v="Juan David Garcia Marulanda "/>
    <s v="Profesional Especializado"/>
    <n v="3838648"/>
    <s v="juandavid.garcia@antioquia.gov.co"/>
    <s v="Fomento y Apoyo para el Emprendimiento y Fortalecimiento Empresarial"/>
    <s v="Unidades productivas intervenidas en el fortalecimiento empresarial. Empresas acompañadas en los procesos para el inicio de operaciones. Unidades productivas intervenidas en fortalecimoento empresarial."/>
    <s v="Fortalecimiento empresarial RP todo el departamento, Antioquia, Occidente."/>
    <n v="100027001"/>
    <s v="Empresarios capacitados en economía solidaria y formas organizativas, empresarios asociados en alguna de las modalidades de economía solidaria"/>
    <s v="Capacitación  en economía solidaria y las diferentes modalidades de asociatividad, asesoría y acompañamiento en la coformación de organizaciones solidarias"/>
    <m/>
    <m/>
    <m/>
    <m/>
    <m/>
    <x v="0"/>
    <m/>
    <m/>
    <m/>
    <m/>
    <m/>
    <m/>
  </r>
  <r>
    <x v="23"/>
    <m/>
    <s v="FERIAS Y EVENTOS PROMOCIÓN BANCO DE LA GENTE EN VARIOS MUNICIPIOS CDP COMUNICACIONES"/>
    <d v="2018-04-01T00:00:00"/>
    <s v="7 MESES"/>
    <s v="Selección Abreviada - Menor Cuantía"/>
    <s v="Recursos propios"/>
    <n v="250000000"/>
    <n v="250000000"/>
    <s v="NO"/>
    <s v="N/A"/>
    <m/>
    <m/>
    <m/>
    <m/>
    <m/>
    <m/>
    <m/>
    <m/>
    <m/>
    <m/>
    <m/>
    <m/>
    <m/>
    <m/>
    <m/>
    <x v="0"/>
    <m/>
    <m/>
    <s v="Se hará un CDP para que se realice la contratación por la Susecretaría de Comunicaciones"/>
    <m/>
    <m/>
    <m/>
  </r>
  <r>
    <x v="23"/>
    <n v="80131802"/>
    <s v="REALIZAR AVALÚO COMERCIAL DE LOS INMUBLES IDENTIFICADOS CON LAS MATRÍCULAS INMOBILIARIAS No. 034-67785, 034-67786, 034-67787, 034-67788, 034-67789, 034-67790 Y 034-67791 VOLCAN DE LODO, UBICADOS EN EL MUNICIPIO DE ARBOLETES."/>
    <d v="2018-03-21T00:00:00"/>
    <s v="3 MESES"/>
    <s v="Mínima Cuantía"/>
    <s v="Recursos propios"/>
    <n v="15000000"/>
    <n v="15000000"/>
    <s v="NO"/>
    <s v="N/A"/>
    <s v="Cyomara  Rios Flores"/>
    <s v="Profesional Universitaria"/>
    <s v="3838637"/>
    <s v="cyomara.rios@antioquia.gov.co"/>
    <s v="Cooperación Internacional para el Desarrollo"/>
    <s v="Proyectos apoyados con recursos de cooperación internacional"/>
    <s v="Implementación de Cooperación Internacional para el Desarrollo Todo el Departamento, Antioquia, Occidente."/>
    <s v="22-0053"/>
    <s v="*Proyectos detonantes del plan de desarrollo._x000a_*Proyectos subregionales selecionados por para gestión y Banco de proyectos._x000a_*Hermanamientos internacionales y cooperación técnica. * Plan estratégico de Cooperación internacional de Antioquia. * Promoción internacional de las potencialidades de Antioquia."/>
    <s v="*Gestión de hermanamientos acordados y memorandos de entendimiento para la cooperación. _x000a_*Agendas de relacionamiento y cooperación internacional._x000a_*Ferias, misiones y participación en eventos internacionales. *Prompción del portafolio de Proyectos Detonantes de Antioquia. * Observatorio de oportunidades internacionales. *Plan de promoción internacional &quot;El Mundo pasa por Antioquia&quot;."/>
    <m/>
    <m/>
    <m/>
    <m/>
    <m/>
    <x v="0"/>
    <m/>
    <m/>
    <m/>
    <s v="Cyomara Ríos Florez"/>
    <s v="Tipo C:  Supervisión"/>
    <s v="Técnica, Juridica, administrativa, contable y o financiera"/>
  </r>
  <r>
    <x v="24"/>
    <n v="71161202"/>
    <s v="Arrendar inmueble que servirá como sede de trabajo para los funcionarios de la Dirección de Factores de Riesgo de la Secretaria Seccional de Salud y Protección Social de Antioquia en el municipio Turbo"/>
    <s v="Contrato inicio marzo 2017 y continua con vigencia futura hasta el 2018"/>
    <s v="15 meses"/>
    <s v="Contratación Directa - Arrendamiento o Adquisición de Bienes Inmuebles"/>
    <s v="Recursos propios"/>
    <n v="87250215"/>
    <n v="29083405"/>
    <s v="SI"/>
    <s v="Aprobadas"/>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n v="6396"/>
    <n v="16478"/>
    <d v="2017-02-06T00:00:00"/>
    <s v="Sesión 4 comité Interno de Contratación"/>
    <n v="4600006270"/>
    <x v="1"/>
    <s v="AMIRA MENA BLANQUICET"/>
    <s v="Vigente y en ejecución"/>
    <s v=""/>
    <s v="Yuliana Andrea Barrientos "/>
    <s v="Tipo C:  Supervisión"/>
    <s v="Tecnica, Administrativa, Financiera."/>
  </r>
  <r>
    <x v="24"/>
    <n v="71161202"/>
    <s v="Arrendar inmuebles que servirá como sede de trabajo para los funcionarios de la Dirección de Factores de Riesgo de la Secretaria Seccional de Salud y Protección Social de Antioquia en diferentes municipios categorias 4, 5 y 6 "/>
    <d v="2018-03-23T00:00:00"/>
    <s v="10 meses"/>
    <s v="Contratación Directa - Arrendamiento o Adquisición de Bienes Inmuebles"/>
    <s v="Recursos propios"/>
    <n v="150000000"/>
    <n v="150000000"/>
    <s v="SI"/>
    <s v="No solicitadas"/>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0"/>
    <m/>
    <m/>
    <s v=""/>
    <s v="Yuliana Andrea Barrientos "/>
    <s v="Tipo C:  Supervisión"/>
    <s v="Tecnica, Administrativa, Financiera."/>
  </r>
  <r>
    <x v="24"/>
    <s v="53102700 - 53102710"/>
    <s v="Uniformes - Uniformes corporativos (compentencia oficina de comunicaciones)"/>
    <d v="2018-04-30T00:00:00"/>
    <s v="4 meses"/>
    <s v="Selección Abreviada - Menor Cuantía"/>
    <s v="SGP"/>
    <n v="100000000"/>
    <n v="100000000"/>
    <s v="NO"/>
    <s v="N/A"/>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0"/>
    <m/>
    <m/>
    <s v="Se traslada CDP para Comunicaciones"/>
    <s v="Yuliana Andrea Barrientos "/>
    <s v="Tipo C:  Supervisión"/>
    <s v="Tecnica, Administrativa, Financiera."/>
  </r>
  <r>
    <x v="24"/>
    <n v="8511703"/>
    <s v="Toma y análisis de muestras de aguas de lastre de los municipios de Turbo, Caucasia y Puerto Berrio"/>
    <d v="2018-03-23T00:00:00"/>
    <s v="9 meses"/>
    <s v="Mínima Cuantía"/>
    <s v="SGP"/>
    <n v="75000000"/>
    <n v="75000000"/>
    <s v="NO"/>
    <s v="N/A"/>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0"/>
    <m/>
    <m/>
    <s v=""/>
    <s v="Yuliana Andrea Barrientos "/>
    <s v="Tipo C:  Supervisión"/>
    <s v="Tecnica, Administrativa, Financiera."/>
  </r>
  <r>
    <x v="24"/>
    <n v="77121501"/>
    <s v="Contratar estudio o adquirir equipo para  análisis de calidad de aire y ruido, para evaluar los efectos en salud."/>
    <d v="2018-03-23T00:00:00"/>
    <s v="9 meses"/>
    <s v="Selección Abreviada - Menor Cuantía"/>
    <s v="SGP"/>
    <n v="100000000"/>
    <n v="100000000"/>
    <s v="NO"/>
    <s v="N/A"/>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0"/>
    <m/>
    <m/>
    <s v=""/>
    <s v="Yuliana Andrea Barrientos "/>
    <s v="Tipo C:  Supervisión"/>
    <s v="Tecnica, Administrativa, Financiera."/>
  </r>
  <r>
    <x v="24"/>
    <n v="80101708"/>
    <s v="Actividades de vigilancia por sustancias químicas - mercurio"/>
    <d v="2018-06-29T00:00:00"/>
    <s v="4 meses"/>
    <s v="Contratación Directa - Contratos Interadministrativos"/>
    <s v="SGP"/>
    <n v="25000000"/>
    <n v="25000000"/>
    <s v="NO"/>
    <s v="N/A"/>
    <s v="Rosendo Orozco Cardona"/>
    <s v="Profesional universitario"/>
    <s v="3839905"/>
    <s v="rosendo.orozco@antioquia.gov.co"/>
    <s v="Salud Ambiental"/>
    <s v="Muestras analizadas para evaluar el Índice de Riesgo de la Calidad del Agua para Consumo Humano (IRCA)"/>
    <s v="Fortalecimiento de la Vigilancia epidemiologica, prevención y control de las_x000a_intoxicaciones por sustancias químicas en el Departamento de Antioquia"/>
    <s v=" 01-0026"/>
    <s v="Mejorar lacondiciones ambientales de salud de la población Antioqueña"/>
    <s v="Fomento uso seguro de sustan qcas"/>
    <m/>
    <m/>
    <m/>
    <m/>
    <m/>
    <x v="0"/>
    <m/>
    <m/>
    <m/>
    <s v="Rosendo Eliecer Orozco C."/>
    <s v="Tipo C:  Supervisión"/>
    <s v="Tecnica, Administrativa, Financiera."/>
  </r>
  <r>
    <x v="24"/>
    <n v="80101708"/>
    <s v="Actividades de vigilancia por sustancias químicas - plaguicidas"/>
    <d v="2018-06-29T00:00:00"/>
    <s v="4 meses"/>
    <s v="Contratación Directa - Contratos Interadministrativos"/>
    <s v="SGP"/>
    <n v="25000000"/>
    <n v="25000000"/>
    <s v="NO"/>
    <s v="N/A"/>
    <s v="Rosendo Orozco Cardona"/>
    <s v="Profesional universitario"/>
    <s v="3839905"/>
    <s v="rosendo.orozco@antioquia.gov.co"/>
    <s v="Salud Ambiental"/>
    <s v="Muestras analizadas para evaluar el Índice de Riesgo de la Calidad del Agua para Consumo Humano (IRCA)"/>
    <s v="Fortalecimiento de la Vigilancia epidemiologica, prevención y control de las_x000a_intoxicaciones por sustancias químicas en el Departamento de Antioquia"/>
    <s v=" 01-0026"/>
    <s v="Mejorar lacondiciones ambientales de salud de la población Antioqueña"/>
    <s v="Fomento uso seguro de sustan qcas"/>
    <m/>
    <m/>
    <m/>
    <m/>
    <m/>
    <x v="0"/>
    <m/>
    <m/>
    <m/>
    <s v="Rosendo Eliecer Orozco C."/>
    <s v="Tipo C:  Supervisión"/>
    <s v="Tecnica, Administrativa, Financiera."/>
  </r>
  <r>
    <x v="24"/>
    <s v="85161503 - 81101706"/>
    <s v="Realizar el mantenimiento preventivo y reparación de los microscopios de la Red de Microscopia de Antioquia y estereoscopios de entomología"/>
    <d v="2018-03-23T00:00:00"/>
    <s v="9 meses "/>
    <s v="Selección Abreviada - Subasta Inversa"/>
    <s v="Recursos propios"/>
    <n v="110000000"/>
    <n v="110000000"/>
    <s v="NO"/>
    <s v="N/A"/>
    <s v="Luis Armando Galeano Marín"/>
    <s v="Profesional especializado"/>
    <s v="3839879"/>
    <s v="armando.galeano@antioquia.gov.co"/>
    <s v="Salud Pública"/>
    <s v="Mortalidad por dengue"/>
    <s v="Contribuir en el mejoramiento de las condiciones de salud pública de la población antioqueña,_x000a_a través de estrategias de Atención Primaria en Salud."/>
    <s v="01-0021"/>
    <s v="Contribuir en el mejoramiento de las condiciones de salud pública de la población antioqueña,_x000a_a través de estrategias de Atención Primaria en Salud."/>
    <s v="Fumigación ETV,medidas barrera,intervención de criaderos"/>
    <m/>
    <m/>
    <m/>
    <m/>
    <m/>
    <x v="0"/>
    <m/>
    <m/>
    <m/>
    <s v="Luis Armando Galeano M."/>
    <s v="Tipo C:  Supervisión"/>
    <s v="Tecnica, Administrativa, Financiera."/>
  </r>
  <r>
    <x v="24"/>
    <s v="85161503 - 81101706"/>
    <s v="Realizar la investigacion cientifica del riesgo de las enfermedades transmitidas por vectores y ejecutar las medidas de intervencion para la prevención y control de los mismos en el departamento de Antioquia"/>
    <d v="2018-03-23T00:00:00"/>
    <s v="9 meses "/>
    <s v="Selección Abreviada - Subasta Inversa"/>
    <s v="SGP"/>
    <n v="5350711060"/>
    <n v="5350711060"/>
    <s v="SI"/>
    <s v="N/A"/>
    <s v="Luis Armando Galeano Marín"/>
    <s v="Profesional especializado"/>
    <s v="3839879"/>
    <s v="armando.galeano@antioquia.gov.co"/>
    <s v="Salud Pública"/>
    <s v="Mortalidad por dengue"/>
    <s v="Contribuir en el mejoramiento de las condiciones de salud pública de la población antioqueña,_x000a_a través de estrategias de Atención Primaria en Salud."/>
    <s v="01-0021"/>
    <s v="Contribuir en el mejoramiento de las condiciones de salud pública de la población antioqueña,_x000a_a través de estrategias de Atención Primaria en Salud."/>
    <s v="Fumigación ETV,medidas barrera,intervención de criaderos"/>
    <n v="7640"/>
    <n v="18556"/>
    <d v="2017-10-23T00:00:00"/>
    <s v="Acta No. 043 Consejo de Gobierno"/>
    <n v="4600007723"/>
    <x v="1"/>
    <s v="CORPORACION DE PARTICIPACION MIXTA INSTITUTO COLOMBIANO DE MEDICINA TROPICAL"/>
    <s v="Vigente y en ejecución"/>
    <m/>
    <s v="Luis Armando Galeano M."/>
    <s v="Tipo C:  Supervisión"/>
    <s v="Tecnica, Administrativa, Financiera."/>
  </r>
  <r>
    <x v="24"/>
    <n v="93131703"/>
    <s v="Realizar la investigacion cientifica del riesgo de las enfermedades transmitidas por vectores y ejecutar las medidas de intervencion para la prevención y control de los mismos en el departamento de Antioquia"/>
    <s v="Noviembre 2017 vigencia Futura año 2018"/>
    <s v="10 meses"/>
    <s v="Contratación Directa - Contratos para el Desarrollo de Actividades Científicas y Tecnológicas"/>
    <s v="Recursos propios"/>
    <n v="6499343679"/>
    <n v="10000202"/>
    <s v="SI"/>
    <s v="N/A"/>
    <s v="Luis Armando Galeano Marín"/>
    <s v="Profesional especializado"/>
    <s v="3839879"/>
    <s v="armando.galeano@antioquia.gov.co"/>
    <s v="Salud Pública"/>
    <s v="Mortalidad por dengue"/>
    <s v="Contribuir en el mejoramiento de las condiciones de salud pública de la población antioqueña,_x000a_a través de estrategias de Atención Primaria en Salud."/>
    <s v="01-0021"/>
    <s v="Contribuir en el mejoramiento de las condiciones de salud pública de la población antioqueña,_x000a_a través de estrategias de Atención Primaria en Salud."/>
    <s v="Fumigación ETV,medidas barrera,intervención de criaderos"/>
    <n v="7640"/>
    <n v="18556"/>
    <d v="2017-10-23T00:00:00"/>
    <s v="Acta No. 043 Consejo de Gobierno"/>
    <n v="4600007723"/>
    <x v="1"/>
    <s v="CORPORACION DE PARTICIPACION MIXTA INSTITUTO COLOMBIANO DE MEDICINA TROPICAL"/>
    <s v="Vigente y en ejecución"/>
    <m/>
    <s v="Luis Armando Galeano M."/>
    <s v="Tipo C:  Supervisión"/>
    <s v="Tecnica, Administrativa, Financiera."/>
  </r>
  <r>
    <x v="24"/>
    <s v="85131700 - 85131708"/>
    <s v="investigacion efectividad metodos de control aedes aegypti"/>
    <d v="2018-06-29T00:00:00"/>
    <s v="2 meses"/>
    <s v="Concurso de Méritos"/>
    <s v="Recursos propios"/>
    <n v="529560177"/>
    <n v="0"/>
    <s v="NO"/>
    <s v="N/A"/>
    <s v="Luis Armando Galeano Marín"/>
    <s v="Profesional especializado"/>
    <s v="3839879"/>
    <s v="armando.galeano@antioquia.gov.co"/>
    <s v="Salud Pública"/>
    <s v="Mortalidad por dengue"/>
    <s v="Contribuir en el mejoramiento de las condiciones de salud pública de la población antioqueña,_x000a_a través de estrategias de Atención Primaria en Salud."/>
    <s v="01-0021"/>
    <s v="Contribuir en el mejoramiento de las condiciones de salud pública de la población antioqueña,_x000a_a través de estrategias de Atención Primaria en Salud."/>
    <s v="Fumigación ETV,medidas barrera,intervención de criaderos"/>
    <m/>
    <m/>
    <m/>
    <m/>
    <m/>
    <x v="0"/>
    <m/>
    <m/>
    <m/>
    <s v="Luis Armando Galeano M."/>
    <s v="Tipo C:  Supervisión"/>
    <s v="Tecnica, Administrativa, Financiera."/>
  </r>
  <r>
    <x v="24"/>
    <n v="77102004"/>
    <s v="Apoyar la Inspección y Vigilancia de la Gestión Interna de Residuos Hospitalarios en establecimientos prestadores de servicios de salud y otras actividades  y la vigilancia de la calidad de agua de conusmo humano del Departamento en los municipios categorías 4, 5 y 6"/>
    <d v="2018-06-29T00:00:00"/>
    <s v="6 meses "/>
    <s v="Contratación Directa - Contratos Interadministrativos"/>
    <s v="SGP"/>
    <n v="30400000"/>
    <n v="30400000"/>
    <s v="NO"/>
    <s v="N/A"/>
    <s v="Carlos Samuel Osorio"/>
    <s v="Profesional universitario"/>
    <s v="3839849"/>
    <s v="carlos.osorio@antioquia.gov.co"/>
    <s v="Salud Ambiental"/>
    <s v="Muestras analizadas para evaluar el Índice de Riesgo de la Calidad del Agua para Consumo Humano (IRCA)"/>
    <s v="  Desarrollo de la IVC de la gestión interna de residuos hospitalarios y similares en_x000a_establecimientos generadores Todo El Departamento, Antioquia, Occidente"/>
    <s v="01-0024"/>
    <s v="Mejorar lacondiciones ambientales de salud de la población Antioqueña"/>
    <s v="Verificación GIRHS-Establecim Generad"/>
    <m/>
    <m/>
    <m/>
    <m/>
    <m/>
    <x v="0"/>
    <m/>
    <m/>
    <m/>
    <s v="Carlos Samuel Osorio Céspedes"/>
    <s v="Tipo C:  Supervisión"/>
    <s v="Tecnica, Administrativa, Financiera."/>
  </r>
  <r>
    <x v="24"/>
    <n v="76121901"/>
    <s v="Recolectar, transportar y tratar por incineración, estabilización y/o desnaturalización residuos peligrosos producto de actividades de la SSSA"/>
    <d v="2018-02-28T00:00:00"/>
    <s v="10 meses"/>
    <s v="Mínima Cuantía"/>
    <s v="SGP"/>
    <n v="30540363"/>
    <n v="30540363"/>
    <s v="NO"/>
    <s v="N/A"/>
    <s v="Carlos Samuel Osorio"/>
    <s v="Profesional universitario"/>
    <s v="3839849"/>
    <s v="carlos.osorio@antioquia.gov.co"/>
    <s v="Salud Ambiental"/>
    <s v="Muestras analizadas para evaluar el Índice de Riesgo de la Calidad del Agua para Consumo Humano (IRCA)"/>
    <s v="  Desarrollo de la IVC de la gestión interna de residuos hospitalarios y similares en_x000a_establecimientos generadores Todo El Departamento, Antioquia, Occidente"/>
    <s v="01-0024"/>
    <s v="Mejorar lacondiciones ambientales de salud de la población Antioqueña"/>
    <s v="Verificación GIRHS-Establecim Generad"/>
    <m/>
    <m/>
    <m/>
    <m/>
    <m/>
    <x v="0"/>
    <m/>
    <m/>
    <m/>
    <s v="Carlos Samuel Osorio Céspedes"/>
    <s v="Tipo C:  Supervisión"/>
    <s v="Tecnica, Administrativa, Financiera."/>
  </r>
  <r>
    <x v="24"/>
    <s v="85111509 - 70122006"/>
    <s v="Suministrar los insumos necesarios para realizar jornadas de vacunación antirrábica de caninos y felinos en el departamento de Antioquia"/>
    <d v="2018-03-23T00:00:00"/>
    <s v="7 meses"/>
    <s v="Selección Abreviada - Menor Cuantía"/>
    <s v="SGP"/>
    <n v="200000000"/>
    <n v="200000000"/>
    <s v="NO"/>
    <s v="N/A"/>
    <s v="Iván de Jesús Ruiz Monsalve"/>
    <s v="Profesional universitario"/>
    <s v="3839436"/>
    <s v="ivan.ruiz@antioquia.gov.co"/>
    <s v="Salud Ambiental"/>
    <s v="Muestras analizadas para evaluar el Índice de Riesgo de la Calidad del Agua para Consumo Humano (IRCA)"/>
    <s v=" Fortalecimiento de la gestión integral de las zoonosis Todo El Departamento, Antioquia,_x000a_Occidente_x000a_Antioquia, Occidente"/>
    <s v="01-0023"/>
    <s v="Mejorar lacondiciones ambientales de salud de la población Antioqueña"/>
    <s v="vacunacion caninos y felinos"/>
    <m/>
    <m/>
    <m/>
    <m/>
    <m/>
    <x v="0"/>
    <m/>
    <m/>
    <m/>
    <s v="Iván de Jesús Ruiz Monsalve"/>
    <s v="Tipo C:  Supervisión"/>
    <s v="Tecnica, Administrativa, Financiera."/>
  </r>
  <r>
    <x v="24"/>
    <n v="85111509"/>
    <s v="Contratar un Operador de la Unidad Móvil Quirúrgica Veterinaria (Animóvil), para ejecutar  el programa de control natal en la población canina y felina de los municipios del Departamento de Antioquia"/>
    <d v="2018-03-23T00:00:00"/>
    <s v="7 meses"/>
    <s v="Selección Abreviada - Menor Cuantía"/>
    <s v="Recursos propios"/>
    <n v="500000000"/>
    <n v="500000000"/>
    <s v="NO"/>
    <s v="N/A"/>
    <s v="Iván de Jesús Ruiz Monsalve"/>
    <s v="Profesional universitario"/>
    <s v="3839436"/>
    <s v="ivan.ruiz@antioquia.gov.co"/>
    <s v="Salud Ambiental"/>
    <s v="Muestras analizadas para evaluar el Índice de Riesgo de la Calidad del Agua para Consumo Humano (IRCA)"/>
    <s v=" Fortalecimiento de la gestión integral de las zoonosis Todo El Departamento, Antioquia,_x000a_Occidente_x000a_Antioquia, Occidente"/>
    <s v="01-0023"/>
    <s v="Mejorar lacondiciones ambientales de salud de la población Antioqueña"/>
    <s v="Esterilización de caninos y felinos"/>
    <m/>
    <m/>
    <m/>
    <m/>
    <m/>
    <x v="0"/>
    <m/>
    <m/>
    <m/>
    <s v="Iván de Jesús Ruiz Monsalve"/>
    <s v="Tipo C:  Supervisión"/>
    <s v="Tecnica, Administrativa, Financiera."/>
  </r>
  <r>
    <x v="24"/>
    <n v="85111509"/>
    <s v="Realizar los análisis de laboratorio para el diagnóstico de la rabia en cerebros caninos, felinos y quirópteros tomados en el Departamento de Antioquia, y realizar pruebas especiales de laboratorio para otros eventos zoonóticos"/>
    <d v="2018-06-29T00:00:00"/>
    <s v="6 meses"/>
    <s v="Contratación Directa - No pluralidad de oferentes"/>
    <s v="SGP"/>
    <n v="36394000"/>
    <n v="36394000"/>
    <s v="NO"/>
    <s v="N/A"/>
    <s v="Iván de Jesús Ruiz Monsalve"/>
    <s v="Profesional universitario"/>
    <s v="3839436"/>
    <s v="ivan.ruiz@antioquia.gov.co"/>
    <s v="Salud Ambiental"/>
    <s v="Muestras analizadas para evaluar el Índice de Riesgo de la Calidad del Agua para Consumo Humano (IRCA)"/>
    <s v=" Fortalecimiento de la gestión integral de las zoonosis Todo El Departamento, Antioquia,_x000a_Occidente_x000a_Antioquia, Occidente"/>
    <s v="01-0023"/>
    <s v="Mejorar lacondiciones ambientales de salud de la población Antioqueña"/>
    <s v="Vigilancia Activa de  la rabia"/>
    <m/>
    <m/>
    <m/>
    <m/>
    <m/>
    <x v="0"/>
    <m/>
    <m/>
    <m/>
    <s v="Iván de Jesús Ruiz Monsalve"/>
    <s v="Tipo C:  Supervisión"/>
    <s v="Tecnica, Administrativa, Financiera."/>
  </r>
  <r>
    <x v="24"/>
    <s v="51140000 - 51212209"/>
    <s v="Adquisición de Medicamentos Monopolio del Estado "/>
    <s v="Contrato inicio en 2017 y continua con vigencia futura hasta el 2018"/>
    <s v="7 meses"/>
    <s v="Contratación Directa - No pluralidad de oferentes"/>
    <s v="Recursos propios"/>
    <n v="5500000000"/>
    <n v="3500000000"/>
    <s v="SI"/>
    <s v="Aprobadas"/>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Fondo Rotatorio Estupefacientes"/>
    <n v="7737"/>
    <n v="19233"/>
    <d v="2017-11-06T00:00:00"/>
    <s v="Acta No 045"/>
    <n v="4600007890"/>
    <x v="1"/>
    <s v="FONDO NACIONAL DE ESTUPEFACIENTES"/>
    <s v="Vigente y en ejecución"/>
    <m/>
    <s v="Paola Andrea Gómez"/>
    <s v="Tipo C:  Supervisión"/>
    <s v="Tecnica, Administrativa, Financiera."/>
  </r>
  <r>
    <x v="24"/>
    <s v="51140000 - 51212209"/>
    <s v="Adquisición de Medicamentos Monopolio del Estado "/>
    <d v="2018-04-30T00:00:00"/>
    <s v="12 meses"/>
    <s v="Contratación Directa - No pluralidad de oferentes"/>
    <s v="Recursos propios"/>
    <n v="5337942000"/>
    <n v="337942000"/>
    <s v="SI"/>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Fondo Rotatorio Estupefacientes"/>
    <m/>
    <m/>
    <m/>
    <m/>
    <m/>
    <x v="0"/>
    <m/>
    <m/>
    <m/>
    <s v="Paola Andrea Gómez"/>
    <s v="Tipo C:  Supervisión"/>
    <s v="Tecnica, Administrativa, Financiera."/>
  </r>
  <r>
    <x v="24"/>
    <s v="78101801 - 78101501"/>
    <s v="Prestar servicios de transporte de Medicamentos Monopolio del Estado desde el Fondo Nacional de Estupefacientes Ubicado en Bogotá hasta el Fondo Rotatorio de Estupefacientes del departamento de Antioquia ubicado en Medellín."/>
    <d v="2018-03-23T00:00:00"/>
    <s v="9 meses"/>
    <s v="Mínima Cuantía"/>
    <s v="Recursos propios"/>
    <n v="60000000"/>
    <n v="60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0"/>
    <m/>
    <m/>
    <m/>
    <s v="Paola Andrea Gómez"/>
    <s v="Tipo C:  Supervisión"/>
    <s v="Tecnica, Administrativa, Financiera."/>
  </r>
  <r>
    <x v="24"/>
    <s v="85131604  - 73101701 - 85121803 - 85151508"/>
    <s v="Prestar el servicio de análisis de laboratorio por medio de ensayos fisicoquímicos, microbiológicos a diferentes productos farmacéuticos para acciones de inspección, vigilancia y control."/>
    <d v="2018-02-28T00:00:00"/>
    <s v="10 meses"/>
    <s v="Mínima Cuantía"/>
    <s v="SGP"/>
    <n v="76000000"/>
    <n v="76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Fondo Rotatorio Estupefacientes"/>
    <m/>
    <m/>
    <m/>
    <m/>
    <m/>
    <x v="0"/>
    <m/>
    <m/>
    <m/>
    <s v="Luis Carlos Gaviria G."/>
    <s v="Tipo C:  Supervisión"/>
    <s v="Tecnica, Administrativa, Financiera."/>
  </r>
  <r>
    <x v="24"/>
    <n v="55121802"/>
    <s v="Elaborar y entregar carnets para los operadores de equipos de rayos X inscritos en la Secretaría Seccional de Salud y Protección Social de Antioquia"/>
    <d v="2018-03-23T00:00:00"/>
    <s v="9 meses "/>
    <s v="Mínima Cuantía"/>
    <s v="Recursos propios"/>
    <n v="18394000"/>
    <n v="18394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Promoción de SO y Protección radiológica"/>
    <m/>
    <m/>
    <m/>
    <m/>
    <m/>
    <x v="0"/>
    <m/>
    <m/>
    <m/>
    <s v="María Piedad Martinez Galeano"/>
    <s v="Tipo C:  Supervisión"/>
    <s v="Tecnica, Administrativa, Financiera."/>
  </r>
  <r>
    <x v="24"/>
    <s v="77101804 - 77101505 - 20121921"/>
    <s v="Contratar la realización del control de calidad de equipos de rayos x y los niveles orientativos en las practicas radiologicas"/>
    <d v="2018-06-29T00:00:00"/>
    <s v="6 meses"/>
    <s v="Contratación Directa - No pluralidad de oferentes"/>
    <s v="Recursos propios"/>
    <n v="58096000"/>
    <n v="58096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Control Calidad equipos de Rx  ESE-IPS"/>
    <m/>
    <m/>
    <m/>
    <m/>
    <m/>
    <x v="0"/>
    <m/>
    <m/>
    <m/>
    <s v="María Piedad Martinez Galeano"/>
    <s v="Tipo C:  Supervisión"/>
    <s v="Tecnica, Administrativa, Financiera."/>
  </r>
  <r>
    <x v="24"/>
    <n v="83101503"/>
    <s v="Prestar el servicio de análisis microbiológico y fisicoquímico en aguas de consumo humano y uso recreativo y a diferentes sustancias de interés sanitario que comprometen la salud pública, de los Municipios de las subregiones de Norte, Nordeste, Magdalena Medio, Bajo Cauca, Uraba, Oriente, Suroeste, Occidente y Valle de Aburra del Departamento de Antioquia."/>
    <s v="Contrato inicio en 2017 y continua con vigencia futura hasta el 2018"/>
    <s v="11 meses "/>
    <s v="Contratación Directa - Contratos Interadministrativos"/>
    <s v="SGP"/>
    <n v="1076266647"/>
    <n v="876271135"/>
    <s v="SI"/>
    <s v="N/A"/>
    <s v="John William Tabares Morales"/>
    <s v="Profesional universitario"/>
    <s v="3839883"/>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n v="7725"/>
    <n v="19131"/>
    <d v="2017-10-30T00:00:00"/>
    <s v="Acta 044"/>
    <n v="4600007911"/>
    <x v="1"/>
    <s v="UNIVERSIDAD DE ANTIOQUIA"/>
    <s v="Vigente y en ejecución"/>
    <n v="1"/>
    <s v="John William Tabares Morales"/>
    <s v="Tipo C:  Supervisión"/>
    <s v="Tecnica, Administrativa, Financiera."/>
  </r>
  <r>
    <x v="24"/>
    <n v="83101503"/>
    <s v="Prestar el servicio de análisis microbiológico y fisicoquímico en aguas de consumo humano y uso recreativo y a diferentes sustancias de interés sanitario que comprometen la salud pública, de los Municipios de las subregiones de Norte, Nordeste, Magdalena Medio, Bajo Cauca, Uraba, Oriente, Suroeste, Occidente y Valle de Aburra del Departamento de Antioquia."/>
    <d v="2018-06-29T00:00:00"/>
    <s v="11 meses "/>
    <s v="Contratación Directa - Contratos Interadministrativos"/>
    <s v="SGP"/>
    <n v="293000000"/>
    <n v="60000000"/>
    <s v="SI"/>
    <s v="N/A"/>
    <s v="John William Tabares Morales"/>
    <s v="Profesional universitario"/>
    <s v="3839883"/>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m/>
    <m/>
    <m/>
    <m/>
    <m/>
    <x v="0"/>
    <m/>
    <m/>
    <s v=""/>
    <s v="John William Tabares Morales"/>
    <s v="Tipo C:  Supervisión"/>
    <s v="Tecnica, Administrativa, Financiera."/>
  </r>
  <r>
    <x v="24"/>
    <n v="86111604"/>
    <s v="Asesorar y certificar en operación, mantenimiento de piscinas y estructuras similares a los referentes de aguas en antioquia y realizar la socialización de las guías para la elaboración del certificado de cumplimento de las normas de seguridad por parte de las dependencias que definan los 125 municipios del Departamento de Antioquia"/>
    <d v="2018-03-23T00:00:00"/>
    <s v="9 meses "/>
    <s v="Selección Abreviada - Menor Cuantía"/>
    <s v="SGP"/>
    <n v="130000000"/>
    <n v="130000000"/>
    <s v="NO"/>
    <s v="N/A"/>
    <s v="John William Tabares Morales"/>
    <s v="Profesional universitario"/>
    <s v="3839884"/>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m/>
    <m/>
    <m/>
    <m/>
    <m/>
    <x v="0"/>
    <m/>
    <m/>
    <s v=""/>
    <s v="John William Tabares Morales"/>
    <s v="Tipo C:  Supervisión"/>
    <s v="Tecnica, Administrativa, Financiera."/>
  </r>
  <r>
    <x v="24"/>
    <s v="41121807 - 41122409 - 41113319"/>
    <s v="adquirir reactivos y accesorios para la determinacion de caracteristicas fisico quimicas en aguas de consumo humano y uso recreativo"/>
    <d v="2018-05-31T00:00:00"/>
    <s v="4 meses"/>
    <s v="Selección Abreviada - Subasta Inversa"/>
    <s v="SGP"/>
    <n v="415000000"/>
    <n v="0"/>
    <s v="NO"/>
    <s v="N/A"/>
    <s v="John William Tabares Morales"/>
    <s v="Profesional universitario"/>
    <s v="3839885"/>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10"/>
    <s v="Mejorar lacondiciones ambientales de salud de la población Antioqueña"/>
    <s v="Análisis de calidad del agua"/>
    <m/>
    <m/>
    <m/>
    <m/>
    <m/>
    <x v="0"/>
    <m/>
    <m/>
    <m/>
    <s v="John William Tabares Morales"/>
    <s v="Tipo C:  Supervisión"/>
    <s v="Tecnica, Administrativa, Financiera."/>
  </r>
  <r>
    <x v="24"/>
    <n v="41121807"/>
    <s v="adquirir reactivos colilert, pseudolert insumos, y mantenimiento del equipo del Laboratorio departamental de Salud Publica"/>
    <d v="2018-06-18T00:00:00"/>
    <s v="6 meses"/>
    <s v="contratacion directa - no pluralidad de oferentes"/>
    <s v="SGP"/>
    <n v="135000000"/>
    <n v="0"/>
    <s v="NO"/>
    <s v="N/A"/>
    <s v="John William Tabares Morales"/>
    <s v="Profesional universitario"/>
    <s v="3839886"/>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11"/>
    <s v="Mejorar lacondiciones ambientales de salud de la población Antioqueña"/>
    <s v="Análisis de calidad del agua"/>
    <m/>
    <m/>
    <m/>
    <m/>
    <m/>
    <x v="0"/>
    <m/>
    <m/>
    <m/>
    <s v="John William Tabares Morales"/>
    <s v="Tipo C:  Supervisión"/>
    <s v="Tecnica, Administrativa, Financiera."/>
  </r>
  <r>
    <x v="24"/>
    <n v="41116118"/>
    <s v="Compra de insumos para el programa de muestreo de alimentos y luminometros."/>
    <d v="2018-08-31T00:00:00"/>
    <s v="3 meses"/>
    <s v="Selección Abreviada - Subasta Inversa"/>
    <s v="SGP"/>
    <n v="100000000"/>
    <n v="100000000"/>
    <s v="NO"/>
    <s v="N/A"/>
    <s v="Ivan D Zea Carrasquilla"/>
    <s v="Tecnico Area Salud"/>
    <s v="3839946"/>
    <s v="ivan.zea@antioquia.gov.co"/>
    <s v="Salud Ambiental"/>
    <s v="Muestras analizadas para evaluar el Índice de Riesgo de la Calidad del Agua para Consumo Humano (IRCA)"/>
    <s v="• Fortalecimiento de la vigilancia de la calidad e inocuidad de alimentos y bebidas todo el departamento"/>
    <s v="01-0019"/>
    <s v="Mejorar lacondiciones ambientales de salud de la población Antioqueña"/>
    <s v="% de municipios intervenidos con acciones para el mejoramiento  de la calidad e inocuidad en alimentos"/>
    <m/>
    <m/>
    <m/>
    <m/>
    <m/>
    <x v="0"/>
    <m/>
    <m/>
    <m/>
    <s v="Ivan D Zea Carrasquilla"/>
    <s v="Tipo C:  Supervisión"/>
    <s v="Tecnica, Administrativa, Financiera."/>
  </r>
  <r>
    <x v="24"/>
    <s v="85161503 - 81101706"/>
    <s v="Calibracion de equipos luminometros"/>
    <d v="2018-09-28T00:00:00"/>
    <s v="2 mes"/>
    <s v="Mínima Cuantía"/>
    <s v="SGP"/>
    <n v="10000000"/>
    <n v="10000000"/>
    <s v="NO"/>
    <s v="N/A"/>
    <s v="Ivan D Zea Carrasquilla"/>
    <s v="Tecnico Area Salud"/>
    <s v="3839946"/>
    <s v="ivan.zea@antioquia.gov.co"/>
    <s v="Salud Ambiental"/>
    <s v="Muestras analizadas para evaluar el Índice de Riesgo de la Calidad del Agua para Consumo Humano (IRCA)"/>
    <s v="• Fortalecimiento de la vigilancia de la calidad e inocuidad de alimentos y bebidas todo el departamento"/>
    <s v="01-0019"/>
    <s v="Mejorar lacondiciones ambientales de salud de la población Antioqueña"/>
    <s v="% de municipios intervenidos con acciones para el mejoramiento  de la calidad e inocuidad en alimentos"/>
    <m/>
    <m/>
    <m/>
    <m/>
    <m/>
    <x v="0"/>
    <m/>
    <m/>
    <m/>
    <s v="Ivan D Zea Carrasquilla"/>
    <s v="Tipo C:  Supervisión"/>
    <s v="Tecnica, Administrativa, Financiera."/>
  </r>
  <r>
    <x v="24"/>
    <n v="82101801"/>
    <s v="Crear, diseñar, producir, emitir y publicar material audiovisual y escrito para las campañas de información, educación y comunicación de la Secretaría de Salud y Protección Social de Antioquia. "/>
    <d v="2018-06-29T00:00:00"/>
    <s v="6 meses"/>
    <s v="Contratación Directa - Contratos Interadministrativos"/>
    <s v="Recursos propios"/>
    <n v="100000000"/>
    <n v="36394000"/>
    <s v="NO"/>
    <s v="N/A"/>
    <s v="Rosendo Orozco Cardona"/>
    <s v="Profesional universitario"/>
    <s v="3839906"/>
    <s v="rosendo.orozco@antioquia.gov.co"/>
    <s v="Salud Ambiental"/>
    <s v="Muestras analizadas para evaluar el Índice de Riesgo de la Calidad del Agua para Consumo Humano (IRCA)"/>
    <s v="Fortalecimiento de la Vigilancia epidemiologica, prevención y control de las_x000a_intoxicaciones por sustancias químicas en el Departamento de Antioquia"/>
    <s v=" 01-0026"/>
    <s v="Mejorar lacondiciones ambientales de salud de la población Antioqueña"/>
    <s v="Fomento uso seguro de sustan qcas"/>
    <m/>
    <m/>
    <m/>
    <m/>
    <m/>
    <x v="0"/>
    <m/>
    <m/>
    <s v="Se traslada CDP para Comunicaciones"/>
    <s v="Rosendo Orozco Cardona"/>
    <s v="Tipo C:  Supervisión"/>
    <s v="Tecnica, Administrativa, Financiera."/>
  </r>
  <r>
    <x v="24"/>
    <n v="82101801"/>
    <s v="Crear, diseñar, producir, emitir y publicar material audiovisual y escrito para las campañas de información, educación y comunicación de la Secretaría de Salud y Protección Social de Antioquia. "/>
    <d v="2018-06-29T00:00:00"/>
    <s v="6 meses"/>
    <s v="Contratación Directa - Contratos Interadministrativos"/>
    <s v="SGP"/>
    <n v="31059637"/>
    <n v="31059637"/>
    <s v="NO"/>
    <s v="N/A"/>
    <s v="Carlos Samuel Osorio"/>
    <s v="Profesional universitario"/>
    <s v="3839849"/>
    <s v="carlos.osorio@antioquia.gov.co"/>
    <s v="Salud Ambiental"/>
    <s v="Muestras analizadas para evaluar el Índice de Riesgo de la Calidad del Agua para Consumo Humano (IRCA)"/>
    <s v="  Desarrollo de la IVC de la gestión interna de residuos hospitalarios y similares en_x000a_establecimientos generadores Todo El Departamento, Antioquia, Occidente"/>
    <s v="01-0024"/>
    <s v="Mejorar lacondiciones ambientales de salud de la población Antioqueña"/>
    <s v="Verificación GIRHS-Establecim Generad"/>
    <m/>
    <m/>
    <m/>
    <m/>
    <m/>
    <x v="0"/>
    <m/>
    <m/>
    <s v="Se traslada CDP para Comunicaciones"/>
    <s v="Carlos Samuel Osorio"/>
    <s v="Tipo C:  Supervisión"/>
    <s v="Tecnica, Administrativa, Financiera."/>
  </r>
  <r>
    <x v="24"/>
    <n v="82101801"/>
    <s v="Crear, diseñar, producir, emitir y publicar material audiovisual y escrito para las campañas de información, educación y comunicación de la Secretaría de Salud y Protección Social de Antioquia. "/>
    <d v="2018-06-29T00:00:00"/>
    <s v="6 meses"/>
    <s v="Contratación Directa - Contratos Interadministrativos"/>
    <s v="Recursos propios"/>
    <n v="100000000"/>
    <n v="100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0"/>
    <m/>
    <m/>
    <s v="Se traslada CDP para Comunicaciones"/>
    <s v="Luis Carlos Gaviria G."/>
    <s v="Tipo C:  Supervisión"/>
    <s v="Tecnica, Administrativa, Financiera."/>
  </r>
  <r>
    <x v="24"/>
    <n v="82101801"/>
    <s v="Crear, diseñar, producir, emitir y publicar material audiovisual y escrito para las campañas de información, educación y comunicación de la Secretaría de Salud y Protección Social de Antioquia. "/>
    <d v="2018-06-29T00:00:00"/>
    <s v="6 meses"/>
    <s v="Contratación Directa - Contratos Interadministrativos"/>
    <s v="SGP"/>
    <n v="50000000"/>
    <n v="50000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Promoción de SO y Protección radiológica"/>
    <m/>
    <m/>
    <m/>
    <m/>
    <m/>
    <x v="0"/>
    <m/>
    <m/>
    <s v="Se traslada CDP para Comunicaciones"/>
    <s v="Piedad Martinez Galeano"/>
    <s v="Tipo C:  Supervisión"/>
    <s v="Tecnica, Administrativa, Financiera."/>
  </r>
  <r>
    <x v="24"/>
    <n v="82101801"/>
    <s v="Crear, diseñar, producir, emitir y publicar material audiovisual y escrito para las campañas de información, educación y comunicación de la Secretaría de Salud y Protección Social de Antioquia. "/>
    <d v="2018-06-29T00:00:00"/>
    <s v="6 meses"/>
    <s v="Contratación Directa - Contratos Interadministrativos"/>
    <s v="SGP"/>
    <n v="150000000"/>
    <n v="0"/>
    <s v="NO"/>
    <s v="N/A"/>
    <s v="Ivan de Jesus Ruiz Monsalve"/>
    <s v="Profesional universitaria"/>
    <s v="3839436"/>
    <s v="ivan.ruiz@antioquia.gov.co"/>
    <s v="Salud Ambiental"/>
    <s v="Muestras analizadas para evaluar el Índice de Riesgo de la Calidad del Agua para Consumo Humano (IRCA)"/>
    <s v="Fortaleciomiento de la gestion integral de las zoonosis todo el departamento, Antioquia, occidente"/>
    <s v="01-0023"/>
    <s v="Mejorar lacondiciones ambientales de salud de la población Antioqueña"/>
    <s v="vacunacion caninos y felinos"/>
    <m/>
    <m/>
    <m/>
    <m/>
    <m/>
    <x v="0"/>
    <m/>
    <m/>
    <s v="Se traslada CDP para Comunicaciones"/>
    <s v="Ivan de Jesus Ruiz Monsalve"/>
    <s v="Tipo C:  Supervisión"/>
    <s v="Tecnica, Administrativa, Financiera."/>
  </r>
  <r>
    <x v="24"/>
    <n v="82101801"/>
    <s v="Crear, diseñar, producir, emitir y publicar material audiovisual y escrito para las campañas de información, educación y comunicación de la Secretaría de Salud y Protección Social de Antioquia. "/>
    <d v="2018-06-29T00:00:00"/>
    <s v="6 meses"/>
    <s v="Contratación Directa - Contratos Interadministrativos"/>
    <s v="SGP"/>
    <n v="150000000"/>
    <n v="0"/>
    <s v="NO"/>
    <s v="N/A"/>
    <s v="Ivan Dario Sea Carrasquilla"/>
    <s v="Tecnico área de la salud"/>
    <s v="3839946"/>
    <s v="ivan.sea@antioquia.gov.co"/>
    <s v="Salud Ambiental"/>
    <s v="Muestras analizadas para evaluar el Índice de Riesgo de la Calidad del Agua para Consumo Humano (IRCA)"/>
    <s v="fortalecimento de la vigilancia de la calidad e inocuidad de alimentos y bebidas todo el departamento"/>
    <s v="01-0019"/>
    <s v="Mejorar lacondiciones ambientales de salud de la población Antioqueña"/>
    <s v="% de municipios intervenidos con acciones para el mejoramiento  de la calidad e inocuidad en alimentos"/>
    <m/>
    <m/>
    <m/>
    <m/>
    <m/>
    <x v="0"/>
    <m/>
    <m/>
    <s v="Se traslada CDP para Comunicaciones"/>
    <s v="Ivan Dario Sea Carrasquilla"/>
    <s v="Tipo C:  Supervisión"/>
    <s v="Tecnica, Administrativa, Financiera."/>
  </r>
  <r>
    <x v="24"/>
    <n v="82101801"/>
    <s v="Crear, diseñar, producir, emitir y publicar material audiovisual y escrito para las campañas de información, educación y comunicación de la Secretaría de Salud y Protección Social de Antioquia. "/>
    <d v="2018-06-29T00:00:00"/>
    <s v="6 meses"/>
    <s v="Contratación Directa - Contratos Interadministrativos"/>
    <s v="SGP"/>
    <n v="150000000"/>
    <n v="0"/>
    <s v="NO"/>
    <s v="N/A"/>
    <s v="Yuliana Andrea Barrientos "/>
    <s v="Tecnico área de la salud"/>
    <s v="3835609"/>
    <s v="yuliana.barrientos@antioquia.gov.co"/>
    <s v="Salud Ambiental"/>
    <s v="Muestras analizadas para evaluar el Índice de Riesgo de la Calidad del Agua para Consumo Humano (IRCA)"/>
    <s v="fortalecimiento de la prevencion, vigilancia y control de los factores de riesgo sanitarios, ambientales y del consumo todo el departamento, antioquia, occidente"/>
    <s v="01-0030"/>
    <s v="Mejorar lacondiciones ambientales de salud de la población Antioqueña"/>
    <s v="Planes Salud Ambiental-Gestión Proy"/>
    <m/>
    <m/>
    <m/>
    <m/>
    <m/>
    <x v="0"/>
    <m/>
    <m/>
    <s v="Se traslada CDP para Comunicaciones"/>
    <s v="Yuliana Andrea Barrientos "/>
    <s v="Tipo C:  Supervisión"/>
    <s v="Tecnica, Administrativa, Financiera."/>
  </r>
  <r>
    <x v="24"/>
    <n v="82101801"/>
    <s v="Crear, diseñar, producir, emitir y publicar material audiovisual y escrito para las campañas de información, educación y comunicación de la Secretaría de Salud y Protección Social de Antioquia. "/>
    <d v="2018-06-29T00:00:00"/>
    <s v="6 meses"/>
    <s v="Contratación Directa - Contratos Interadministrativos"/>
    <s v="SGP"/>
    <n v="150000000"/>
    <n v="0"/>
    <s v="NO"/>
    <s v="N/A"/>
    <s v="John William Tabares Morales"/>
    <s v="Profesional universitaria"/>
    <s v="3839881"/>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alisis de calidad del agua"/>
    <m/>
    <m/>
    <m/>
    <m/>
    <m/>
    <x v="0"/>
    <m/>
    <m/>
    <s v="Se traslada CDP para Comunicaciones"/>
    <s v="John William Tabares Morales"/>
    <s v="Tipo C:  Supervisión"/>
    <s v="Tecnica, Administrativa, Financiera."/>
  </r>
  <r>
    <x v="24"/>
    <s v="78101604"/>
    <s v="Prestación de servicios de transporte terrestre automotor para apoyar la gestión de las dependencias  de la Gobernación - Secretaría Seccional de Salud y Protección Social"/>
    <d v="2018-01-31T00:00:00"/>
    <s v="12 meses"/>
    <s v="Selección Abreviada - Subasta Inversa"/>
    <s v="Recursos propios"/>
    <n v="160000000"/>
    <n v="160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0"/>
    <m/>
    <m/>
    <s v="traslada CDP  a la subsecretaria logistica"/>
    <s v="Subsecretaria Logistica"/>
    <s v="Tipo B2: Supervisión colegiada"/>
    <s v="Tecnica, Administrativa, Financiera."/>
  </r>
  <r>
    <x v="24"/>
    <s v="78101604"/>
    <s v="Prestación de servicios de transporte terrestre automotor para apoyar la gestión de las dependencias  de la Gobernación - Secretaría Seccional de Salud y Protección Social"/>
    <d v="2018-01-31T00:00:00"/>
    <s v="12 meses"/>
    <s v="Selección Abreviada - Subasta Inversa"/>
    <s v="Recursos propios"/>
    <n v="220000000"/>
    <n v="60000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Promoción de SO y Protección radiológica"/>
    <m/>
    <m/>
    <m/>
    <m/>
    <m/>
    <x v="0"/>
    <m/>
    <m/>
    <s v="traslada CDP a la subsecretaria logistica"/>
    <s v="Subsecretaria Logistica"/>
    <s v="Tipo B2: Supervisión colegiada"/>
    <s v="Tecnica, Administrativa, Financiera."/>
  </r>
  <r>
    <x v="24"/>
    <n v="81111800"/>
    <s v="Servicios de sistemas y administración de componentes de sistemas"/>
    <d v="2018-03-23T00:00:00"/>
    <s v="9 meses "/>
    <s v="Licitación Pública"/>
    <s v="SGP"/>
    <n v="100000000"/>
    <n v="0"/>
    <s v="NO"/>
    <s v="N/A"/>
    <s v="John William Tabares Morales"/>
    <s v="Profesional universitario"/>
    <s v="3839884"/>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m/>
    <m/>
    <m/>
    <m/>
    <m/>
    <x v="0"/>
    <m/>
    <m/>
    <s v="Responsabilidad de la direccion de Informatica - Subsecretaria Logistica"/>
    <n v="1"/>
    <s v="Tipo C:  Supervisión"/>
    <s v="Tecnica, Administrativa, Financiera."/>
  </r>
  <r>
    <x v="24"/>
    <n v="81111800"/>
    <s v="Servicios de sistemas y administración de componentes de sistemas"/>
    <d v="2018-03-23T00:00:00"/>
    <s v="9 meses "/>
    <s v="Licitación Pública"/>
    <s v="SGP"/>
    <n v="100000000"/>
    <n v="0"/>
    <s v="NO"/>
    <s v="N/A"/>
    <s v="Rosendo Orozco Cardona"/>
    <s v="Profesional universitario"/>
    <s v="3839905"/>
    <s v="rosendo.orozco@antioquia.gov.co"/>
    <s v="Salud Ambiental"/>
    <s v="Muestras analizadas para evaluar el Índice de Riesgo de la Calidad del Agua para Consumo Humano (IRCA)"/>
    <s v="Fortalecimiento de la Vigilancia epidemiologica, prevención y control de las_x000a_intoxicaciones por sustancias químicas en el Departamento de Antioquia"/>
    <s v=" 01-0026"/>
    <s v="Mejorar lacondiciones ambientales de salud de la población Antioqueña"/>
    <s v="Fomento uso seguro de sustan qcas"/>
    <m/>
    <m/>
    <m/>
    <m/>
    <m/>
    <x v="0"/>
    <m/>
    <m/>
    <m/>
    <m/>
    <s v="Tipo C:  Supervisión"/>
    <s v="Tecnica, Administrativa, Financiera."/>
  </r>
  <r>
    <x v="24"/>
    <n v="81111800"/>
    <s v="Servicios de sistemas y administración de componentes de sistemas"/>
    <d v="2018-03-23T00:00:00"/>
    <s v="9 meses "/>
    <s v="Licitación Pública"/>
    <s v="SGP"/>
    <n v="100000000"/>
    <n v="0"/>
    <s v="NO"/>
    <s v="N/A"/>
    <s v="Carlos Samuel Osorio"/>
    <s v="Profesional universitario"/>
    <s v="3839849"/>
    <s v="carlos.osorio@antioquia.gov.co"/>
    <s v="Salud Ambiental"/>
    <s v="Muestras analizadas para evaluar el Índice de Riesgo de la Calidad del Agua para Consumo Humano (IRCA)"/>
    <s v="  Desarrollo de la IVC de la gestión interna de residuos hospitalarios y similares en_x000a_establecimientos generadores Todo El Departamento, Antioquia, Occidente"/>
    <s v="01-0024"/>
    <s v="Mejorar lacondiciones ambientales de salud de la población Antioqueña"/>
    <s v="Verificación GIRHS-Establecim Generad"/>
    <m/>
    <m/>
    <m/>
    <m/>
    <m/>
    <x v="0"/>
    <m/>
    <m/>
    <m/>
    <m/>
    <s v="Tipo C:  Supervisión"/>
    <s v="Tecnica, Administrativa, Financiera."/>
  </r>
  <r>
    <x v="24"/>
    <n v="81111800"/>
    <s v="Servicios de sistemas y administración de componentes de sistemas"/>
    <d v="2018-03-23T00:00:00"/>
    <s v="9 meses "/>
    <s v="Licitación Pública"/>
    <s v="SGP"/>
    <n v="100000000"/>
    <n v="0"/>
    <s v="NO"/>
    <s v="N/A"/>
    <s v="Iván de Jesús Ruiz Monsalve"/>
    <s v="Profesional universitario"/>
    <s v="3839436"/>
    <s v="ivan.ruiz@antioquia.gov.co"/>
    <s v="Salud Ambiental"/>
    <s v="Muestras analizadas para evaluar el Índice de Riesgo de la Calidad del Agua para Consumo Humano (IRCA)"/>
    <s v=" Fortalecimiento de la gestión integral de las zoonosis Todo El Departamento, Antioquia,_x000a_Occidente_x000a_Antioquia, Occidente"/>
    <s v="01-0023"/>
    <s v="Mejorar lacondiciones ambientales de salud de la población Antioqueña"/>
    <s v="vacunacion caninos y felinos"/>
    <m/>
    <m/>
    <m/>
    <m/>
    <m/>
    <x v="0"/>
    <m/>
    <m/>
    <m/>
    <m/>
    <s v="Tipo C:  Supervisión"/>
    <s v="Tecnica, Administrativa, Financiera."/>
  </r>
  <r>
    <x v="24"/>
    <n v="81111800"/>
    <s v="Servicios de sistemas y administración de componentes de sistemas"/>
    <d v="2018-03-23T00:00:00"/>
    <s v="9 meses "/>
    <s v="Licitación Pública"/>
    <s v="SGP"/>
    <n v="275000000"/>
    <n v="275000000"/>
    <s v="NO"/>
    <s v="N/A"/>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0"/>
    <m/>
    <m/>
    <s v=""/>
    <m/>
    <s v="Tipo C:  Supervisión"/>
    <s v="Tecnica, Administrativa, Financiera."/>
  </r>
  <r>
    <x v="24"/>
    <n v="81111800"/>
    <s v="Servicios de sistemas y administración de componentes de sistemas"/>
    <d v="2018-03-23T00:00:00"/>
    <s v="9 meses "/>
    <s v="Licitación Pública"/>
    <s v="Recursos propios"/>
    <n v="400000000"/>
    <n v="400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0"/>
    <m/>
    <m/>
    <s v="CDP traslado a la Secretaría General"/>
    <m/>
    <s v="Tipo C:  Supervisión"/>
    <s v="Tecnica, Administrativa, Financiera."/>
  </r>
  <r>
    <x v="24"/>
    <n v="81111800"/>
    <s v="Servicios de sistemas y administración de componentes de sistemas"/>
    <d v="2018-03-23T00:00:00"/>
    <s v="9 meses "/>
    <s v="Licitación Pública"/>
    <s v="Recursos propios"/>
    <n v="100000000"/>
    <n v="100000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Promoción de SO y Protección radiológica"/>
    <m/>
    <m/>
    <m/>
    <m/>
    <m/>
    <x v="0"/>
    <m/>
    <m/>
    <s v="CDP traslado a la Secretaría General"/>
    <m/>
    <s v="Tipo C:  Supervisión"/>
    <s v="Tecnica, Administrativa, Financiera."/>
  </r>
  <r>
    <x v="24"/>
    <n v="81111800"/>
    <s v="Servicios de sistemas y administración de componentes de sistemas"/>
    <d v="2018-03-23T00:00:00"/>
    <s v="9 meses "/>
    <s v="Licitación Pública"/>
    <s v="SGP"/>
    <n v="110000000"/>
    <n v="110000000"/>
    <s v="NO"/>
    <s v="N/A"/>
    <s v="Ivan D Zea C"/>
    <s v="Tecnico Area Salud"/>
    <s v="3839946"/>
    <s v="ivan.zea@antioquia.gov.co"/>
    <s v="Salud Ambiental"/>
    <s v="Muestras analizadas para evaluar el Índice de Riesgo de la Calidad del Agua para Consumo Humano (IRCA)"/>
    <s v="• Fortalecimiento de la vigilancia de la calidad e inocuidad de alimentos y bebidas todo el departamento"/>
    <s v="01-0019"/>
    <s v="Mejorar lacondiciones ambientales de salud de la población Antioqueña"/>
    <s v="% de municipios intervenidos con acciones para el mejoramiento  de la calidad e inocuidad en alimentos"/>
    <m/>
    <m/>
    <m/>
    <m/>
    <m/>
    <x v="0"/>
    <m/>
    <m/>
    <s v="CDP traslado a la Secretaría General"/>
    <m/>
    <s v="Tipo C:  Supervisión"/>
    <s v="Tecnica, Administrativa, Financiera."/>
  </r>
  <r>
    <x v="24"/>
    <n v="80141607"/>
    <s v="Disponer de espacios y de la operación logística para la realización de eventos académicos (responsabilidad de la oficina de comunicaciones)"/>
    <d v="2018-02-28T00:00:00"/>
    <s v="10 meses"/>
    <s v="Selección Abreviada - Menor Cuantía"/>
    <s v="SGP"/>
    <n v="24000000"/>
    <n v="24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Fondo Rotatorio Estupefacientes"/>
    <m/>
    <m/>
    <m/>
    <m/>
    <m/>
    <x v="0"/>
    <m/>
    <m/>
    <s v="Se traslada CDP para Comunicaciones"/>
    <s v="Luis Carlos Gaviria G."/>
    <s v="Tipo C:  Supervisión"/>
    <s v="Tecnica, Administrativa, Financiera."/>
  </r>
  <r>
    <x v="24"/>
    <n v="80141607"/>
    <s v="Disponer de espacios y de la operación logística para la realización de eventos académicos (responsabilidad de la oficina de comunicaciones)"/>
    <d v="2018-02-28T00:00:00"/>
    <s v="10 meses"/>
    <s v="Selección Abreviada - Menor Cuantía"/>
    <s v="Recursos propios"/>
    <n v="36394000"/>
    <n v="36394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0"/>
    <m/>
    <m/>
    <s v="Se traslada CDP para Comunicaciones"/>
    <s v="Luis Carlos Gaviria G."/>
    <s v="Tipo C:  Supervisión"/>
    <s v="Tecnica, Administrativa, Financiera."/>
  </r>
  <r>
    <x v="24"/>
    <n v="80141607"/>
    <s v="Disponer de espacios y de la operación logística para la realización de eventos académicos (responsabilidad de la oficina de comunicaciones)"/>
    <d v="2018-02-28T00:00:00"/>
    <s v="10 meses"/>
    <s v="Selección Abreviada - Menor Cuantía"/>
    <s v="SGP"/>
    <n v="80000000"/>
    <n v="80000000"/>
    <s v="NO"/>
    <s v="N/A"/>
    <s v="Ivan D Zea C"/>
    <s v="Tecnico Area Salud"/>
    <s v="3839946"/>
    <s v="ivan.zea@antioquia.gov.co"/>
    <s v="Salud Ambiental"/>
    <s v="Muestras analizadas para evaluar el Índice de Riesgo de la Calidad del Agua para Consumo Humano (IRCA)"/>
    <s v="• Fortalecimiento de la vigilancia de la calidad e inocuidad de alimentos y bebidas todo el departamento"/>
    <s v="01-0019"/>
    <s v="Mejorar lacondiciones ambientales de salud de la población Antioqueña"/>
    <s v="% de municipios intervenidos con acciones para el mejoramiento  de la calidad e inocuidad en alimentos"/>
    <m/>
    <m/>
    <m/>
    <m/>
    <m/>
    <x v="0"/>
    <m/>
    <m/>
    <s v="Se traslada CDP para Comunicaciones"/>
    <s v="Ivan D Zea Carrasquilla"/>
    <s v="Tipo C:  Supervisión"/>
    <s v="Tecnica, Administrativa, Financiera."/>
  </r>
  <r>
    <x v="24"/>
    <s v="81112105_x000a_81112210_x000a_81112403_x000a_81111702"/>
    <s v="Prestar los servicios de  HOSTING dedicado y/o virtualizado, Web Master para alojar y publicar información;  y conectividad LAN TO LAN  para las dependencias externas de la Secretaria Seccional de Salud y Protección Social de Antioquia, el  Centro Regional de pronósticos y Alertas (CRPA) del DAPARD - Departamento Administrativo del Sistema de Prevención, Atención y Recuperación de Desastres con el Centro Administrativo Departamental, y suministrar los  servicios de internet e internet móvil."/>
    <d v="2017-11-10T00:00:00"/>
    <s v="12 MESES "/>
    <s v="Contratación Directa - Contratos Interadministrativos"/>
    <s v="Recursos propios"/>
    <n v="394417262"/>
    <n v="313377076"/>
    <s v="SI"/>
    <s v="Aprobadas"/>
    <s v="Patricia Elena Pamplona Amaya "/>
    <s v="Profesional Especializada"/>
    <n v="3839809"/>
    <s v="Patricia.pamplona@antioquia.gov.co "/>
    <s v="Fortalecimiento Autoridad Sanitaria"/>
    <s v="Inspeccionar y vigilar  el 100% de las Direcciones Locales de  Salud, Empresas Administradoras de  Planes de  Beneficios y Prestadores de Servicios de  Salud Sociales del estado."/>
    <s v="Fortalecimiento de las TIC en la Secretaria Seccional de Salud y Protección Social"/>
    <s v="01-0034"/>
    <s v="Inspeccionar y vigilar  el 100% de las Direcciones Locales de  Salud, Empresas Administradoras de  Planes de  Beneficios y Prestadores de Servicios de  Salud Sociales del estado."/>
    <s v="Actualizar plataforma tecnologica de Hardware , software , comunicacines y redes ."/>
    <n v="7742"/>
    <n v="7742"/>
    <d v="2017-11-10T00:00:00"/>
    <s v="Acta 44"/>
    <n v="4600007887"/>
    <x v="1"/>
    <s v="VALOR+ S.A.S"/>
    <s v="En ejecución"/>
    <m/>
    <s v="Jaime Alberto Jimenez _x000a_Angela Jaramillo Blandón "/>
    <s v="Tipo B2: Supervisión Colegiada"/>
    <s v="Tecnica, Administrativa, Financiera"/>
  </r>
  <r>
    <x v="24"/>
    <n v="81112217"/>
    <s v="Realizar el mantenimiento, soporte y actualización de los módulos de nómina SX Advanced y el sistema de administración de muestras del Laboratorio Departamental de Salud Pública."/>
    <d v="2017-11-10T00:00:00"/>
    <s v="12 MESES "/>
    <s v="Contratación Directa - No pluralidad de oferentes"/>
    <s v="Recursos propios"/>
    <n v="47419307"/>
    <n v="39802688"/>
    <s v="SI"/>
    <s v="Aprobadas"/>
    <s v="Patricia Elena Pamplona Amaya "/>
    <s v="Profesional Especializada"/>
    <n v="3839809"/>
    <s v="Patricia.pamplona@antioquia.gov.co "/>
    <s v="Fortalecimiento Autoridad Sanitaria"/>
    <s v="Inspeccionar y vigilar  el 100% de las Direcciones Locales de  Salud, Empresas Administradoras de  Planes de  Beneficios y Prestadores de Servicios de  Salud Sociales del estado."/>
    <s v="Fortalecimiento de las TIC en la Secretaria Seccional de Salud y Protección Social"/>
    <s v="01-0034"/>
    <s v="Inspeccionar y vigilar  el 100% de las Direcciones Locales de  Salud, Empresas Administradoras de  Planes de  Beneficios y Prestadores de Servicios de  Salud Sociales del estado."/>
    <s v="Fortalecer  los componetes  del sistema de información"/>
    <n v="7743"/>
    <n v="7743"/>
    <d v="2017-11-10T00:00:00"/>
    <s v="Acta 44"/>
    <n v="4600007734"/>
    <x v="1"/>
    <s v="XENCO S.A"/>
    <s v="En ejecución"/>
    <m/>
    <s v="Angela Jaramillo Blandon "/>
    <s v="Tipo C:  Supervisión"/>
    <s v="Tecnica, Administrativa, Financiera"/>
  </r>
  <r>
    <x v="24"/>
    <n v="81112217"/>
    <s v="Realizar el mantenimiento, soporte y actualización de los módulos de nómina SX Advanced y el sistema de administración de muestras del Laboratorio Departamental de Salud Pública."/>
    <d v="2017-11-10T00:00:00"/>
    <s v="12 MESES "/>
    <s v="Contratación Directa - No pluralidad de oferentes"/>
    <s v="SGP"/>
    <n v="57692978"/>
    <n v="41766688"/>
    <s v="SI"/>
    <s v="Aprobadas"/>
    <s v="Patricia Elena Pamplona Amaya "/>
    <s v="Profesional Especializada"/>
    <n v="3839809"/>
    <s v="Patricia.pamplona@antioquia.gov.co "/>
    <s v="Fortalecimiento Autoridad Sanitaria"/>
    <s v="Inspeccionar y vigilar  el 100% de las Direcciones Locales de  Salud, Empresas Administradoras de  Planes de  Beneficios y Prestadores de Servicios de  Salud Sociales del estado."/>
    <s v="Fortalecimiento de las TIC en la Secretaria Seccional de Salud y Protección Social"/>
    <s v="01-0034"/>
    <s v="Inspeccionar y vigilar  el 100% de las Direcciones Locales de  Salud, Empresas Administradoras de  Planes de  Beneficios y Prestadores de Servicios de  Salud Sociales del estado."/>
    <s v="Fortalecer  los componetes  del sistema de información"/>
    <n v="7743"/>
    <n v="7743"/>
    <d v="2017-11-10T00:00:00"/>
    <s v="Acta 44"/>
    <n v="4600007734"/>
    <x v="1"/>
    <s v="XENCO S.A"/>
    <s v="En ejecución"/>
    <m/>
    <s v="Angela Jaramillo Blandon "/>
    <s v="Tipo C:  Supervisión"/>
    <s v="Tecnica, Administrativa, Financiera"/>
  </r>
  <r>
    <x v="24"/>
    <m/>
    <s v="Prestar el servicio de acceso a Internet de alta velocidad y/o inalámbrico para las   Direcciones Locales de Salud,  Empresas Sociales del Estado de los 125 municipios del Departamento de Antioquia, funcionarios de la Secretaria de Salud que laboran en los municipios, y dependencias de la Secretaría Seccional de Salud y Protección Social de Antioquia."/>
    <d v="2017-11-10T00:00:00"/>
    <s v="14 MESES"/>
    <s v="Contratación Directa - Contratos Interadministrativos"/>
    <s v="Recursos propios"/>
    <n v="252845821"/>
    <n v="214918948"/>
    <s v="SI"/>
    <s v="Aprobadas"/>
    <s v="Patricia Elena Pamplona Amaya "/>
    <s v="Profesional Especializada"/>
    <n v="3839809"/>
    <s v="Patricia.pamplona@antioquia.gov.co "/>
    <s v="Fortalecimiento Autoridad Sanitaria"/>
    <s v="Inspeccionar y vigilar  el 100% de las Direcciones Locales de  Salud, Empresas Administradoras de  Planes de  Beneficios y Prestadores de Servicios de  Salud Sociales del estado."/>
    <s v="Fortalecimiento de las TIC en la Secretaria Seccional de Salud y Protección Social"/>
    <s v="01-0034"/>
    <s v="Inspeccionar y vigilar  el 100% de las Direcciones Locales de  Salud, Empresas Administradoras de  Planes de  Beneficios y Prestadores de Servicios de  Salud Sociales del estado."/>
    <s v="Actualizar plataforma tecnologica de Hardware , software , comunicacines y redes ."/>
    <n v="7782"/>
    <n v="7782"/>
    <d v="2017-11-10T00:00:00"/>
    <s v="Acta 44"/>
    <n v="4600007763"/>
    <x v="1"/>
    <s v="VALOR+ S.A.S"/>
    <s v="En ejecución"/>
    <m/>
    <s v="Angela Jaramillo Blandon "/>
    <s v="Tipo C:  Supervisión"/>
    <s v="Tecnica, Administrativa, Financiera"/>
  </r>
  <r>
    <x v="24"/>
    <n v="80141607"/>
    <s v="Prestar servicio de apoyo logístico en los eventos programados por la Secretaria Seccional de Salud y Protección Social de Antioquia en su misión de brindar asesoría y asistencia técnica en salud a las Direcciones Locales de Salud (DLS), Empresas Administradoras de planes de benficios, empresas sociales del estado, Instituciones prestadoras de servicios y el Consejo terriotial de Seguridad Social en Salud"/>
    <d v="2018-01-29T00:00:00"/>
    <s v="12 MESES "/>
    <s v="Mínima Cuantía"/>
    <s v="Recursos propios"/>
    <n v="40000000"/>
    <n v="40000000"/>
    <s v="NO"/>
    <s v="N/A"/>
    <s v="MARIA CLAUDIA NOREÑA HENAO"/>
    <s v="P.U"/>
    <n v="3839819"/>
    <s v="maria.norena@antioquia.gov.co"/>
    <s v="Fortalecimiento Autoridad Sanitaria"/>
    <s v="Inspección y vigilancia a las Direcciones Locales de Salud, Empresas Administradoras de Planes de Beneficios y Prestadores de Servicios de Salud "/>
    <s v="Fortalecimiento Institucional de la Secretaria Seccioal de Salud y Protección Socail de Antioquia y de los actores del S.G.S.S.S, todo el departamento, Antioquia, Occidente"/>
    <s v="10-033"/>
    <s v="Inspección y vigilancia a las Direcciones Locales de Salud, Empresas Administradoras de Planes de Beneficios y Prestadores de Servicios de Salud "/>
    <s v="Actividades de asesoria y asistencia técnica a las ESE, DLS, EPS y demàs actores del Sistema General de Seguridad social en Salud. "/>
    <m/>
    <m/>
    <m/>
    <m/>
    <m/>
    <x v="0"/>
    <m/>
    <m/>
    <m/>
    <s v="MARIA CLAUDIA NOREÑA HENAO"/>
    <s v="TIPO C:  Supervisión"/>
    <s v="Vigilancia técnica, juridica, administrativa, contable y finaciera"/>
  </r>
  <r>
    <x v="24"/>
    <n v="45111616"/>
    <s v="Adquisición de medios audiovisuales (proyector) para la secretaria seccional de salud de Antioquia "/>
    <d v="2018-01-29T00:00:00"/>
    <s v="2 MESES"/>
    <s v="Selección Abreviada - Acuerdo Marco de Precios"/>
    <s v="Recursos propios"/>
    <n v="2600000"/>
    <n v="2600000"/>
    <s v="NO"/>
    <s v="N/A"/>
    <s v="JORGE ENRIQUE MEJIA ARENAS"/>
    <s v="P.U."/>
    <n v="3839936"/>
    <s v="jorge.mejia@antioquia.gov.co"/>
    <s v="Foratalecimiento de la Autoridad Sanitaria"/>
    <s v="Inspección y vigilancia a las Direcciones Locales de Salud, Empresas Administradoras de Planes de Beneficios y Prestadores de Servicios de Salud "/>
    <s v="Fortalecimiento Institucional de la Secretaria Seccioal de Salud y Protección Socail de Antioquia y de los actores del S.G.S.S.S, todo el departamento, Antioquia, Occidente"/>
    <s v="10-033"/>
    <s v="Inspección y vigilancia a las Direcciones Locales de Salud, Empresas Administradoras de Planes de Beneficios y Prestadores de Servicios de Salud "/>
    <s v="Actividades de asesoria y asistencia técnica a las ESE, DLS, EPS y demàs actores del Sistema General de Seguridad social en Salud. "/>
    <m/>
    <m/>
    <m/>
    <m/>
    <m/>
    <x v="0"/>
    <m/>
    <m/>
    <s v="CDP trasladado a la Secretaría General"/>
    <s v="SUBSECRETARIA LOGISTICA"/>
    <s v="TIPO C:  Supervisión"/>
    <s v="Vigilancia técnica, juridica, administrativa, contable y finaciera"/>
  </r>
  <r>
    <x v="24"/>
    <n v="85101701"/>
    <s v="Apoyar la gestión territorial  en lo referente al fortalecimiento y sostenibilidad de la Política Pública de Envejecimiento y Vejez,  de los 125 municipios del Departamento de Antioquia en el año 2018"/>
    <d v="2018-03-06T00:00:00"/>
    <s v="9 MESES"/>
    <s v="Selección Abreviada - Menor Cuantía"/>
    <s v="SGP"/>
    <n v="280000000"/>
    <n v="280000000"/>
    <s v="NO"/>
    <s v="N/A"/>
    <s v="Mónica María Vanegas Giraldo"/>
    <s v="Profesional Universitario"/>
    <n v="3839868"/>
    <s v="personasmayores@antioquia.gov.co"/>
    <s v="Envejecimiento y Vejez"/>
    <s v="Municipios con politica publica de Envejecimiento y Vejez fortalecida."/>
    <s v="Envejecimiento y Vejez"/>
    <s v="07-0077"/>
    <s v="Municipios con politica publica de Envejecimiento y Vejez fortalecida."/>
    <s v="Actualización de la Política Pública de Envejecimiento y vejez de los municipios del departamento."/>
    <m/>
    <m/>
    <m/>
    <m/>
    <m/>
    <x v="0"/>
    <m/>
    <m/>
    <m/>
    <s v="MONICA VANEGAS                    "/>
    <s v="Tipo C:  Supervisión"/>
    <s v="Vigilancia técnica, juridica, administrativa, contable y finaciera"/>
  </r>
  <r>
    <x v="24"/>
    <n v="80000000"/>
    <s v="Realizar apoyo a la gestión de la Secretaría Seccional de Salud y Protección Social de Antioquia en las acciones planteadas en el plan territorial de salud en el marco del plan decenal de salud pública en el departamento de antioquia."/>
    <d v="2017-11-21T00:00:00"/>
    <s v="10 MESES"/>
    <s v="Contratación Directa - Contratos Interadministrativos"/>
    <s v="SGP"/>
    <n v="11446717400"/>
    <n v="3338369000"/>
    <s v="SI"/>
    <s v="Aprobadas"/>
    <s v="Luis Fernando Palacio"/>
    <s v="Profesional Especializado"/>
    <n v="3839830"/>
    <s v="luisfernando.palacio@antioquia.gov.co"/>
    <s v="Fortalecimiento Autoridad Sanitaria"/>
    <m/>
    <m/>
    <s v="01-0027"/>
    <m/>
    <m/>
    <n v="7966"/>
    <n v="17329"/>
    <d v="2017-11-10T00:00:00"/>
    <s v="N/A"/>
    <n v="4600007919"/>
    <x v="1"/>
    <s v="UNIVERSIDAD CES"/>
    <s v="En ejecución"/>
    <s v="El aporte es del rubro de talento humano"/>
    <s v="Carlos Mario Tamayo"/>
    <s v="Tipo C:  Supervisión"/>
    <s v="Tecnica, Administrativa, Financiera"/>
  </r>
  <r>
    <x v="24"/>
    <n v="81112200"/>
    <s v="Apoyar la gestión de la Estrategia de Atención Primaria en Salud del Departamento de Antioquia, mediante la disposición de una solución informática que incluya la plataforma de software @STAT - APS y el hardware necesarios para la administración de información relacionada con sus entornos y la interacción con ambientes clínicos y administrativos del sistema de salud que se requieran"/>
    <d v="2018-01-18T00:00:00"/>
    <s v="11 MESES"/>
    <s v="Contratación Directa - prestacino de servicios"/>
    <s v="SGP"/>
    <n v="893312835"/>
    <n v="893312835"/>
    <s v="NO"/>
    <s v="N/A"/>
    <s v="PAULA ANDREA GIRALDO PEREZ "/>
    <s v="Profesional Especializado"/>
    <n v="3839394"/>
    <s v="paola.giraldo@antioquia.gov.co"/>
    <s v="salud pública"/>
    <s v="fortalecimienot de la estrategia de atencion primaria renovada con enfoque integral"/>
    <s v="salud pública"/>
    <s v="01-0046"/>
    <s v="fortalecimiento de la estrategia de atencion primaria renovada con enfoque integral"/>
    <m/>
    <n v="8056"/>
    <n v="20714"/>
    <s v="26-01-2018"/>
    <s v="N/A"/>
    <n v="4600008042"/>
    <x v="1"/>
    <s v="FI 2 NET sucursal Colombia"/>
    <s v="En ejecución"/>
    <m/>
    <s v="PAULA ANDREA GIRALDO PEREZ - MARIA PATRICIA CASTAÑO JIMENEZ - LUZ ESTELLA BUILES BEDOYA"/>
    <s v="Tipo B2: Supervisión Colegiada"/>
    <s v="Tecnica, Administrativa, Financiera"/>
  </r>
  <r>
    <x v="24"/>
    <n v="15101500"/>
    <s v="SUMINISTRAR COMBUSTIBLE DE AVIACIÓN PARA LAS AERONAVES PROPIEDAD DEL DEPARTAMENTO DE ANTIOQUIA."/>
    <d v="2018-01-02T00:00:00"/>
    <s v="12 MESES"/>
    <s v="Contratación Directa - No pluralidad de oferentes"/>
    <s v="Recursos propios"/>
    <n v="230832501"/>
    <n v="230832501"/>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n v="8017"/>
    <n v="19937"/>
    <d v="2018-01-19T00:00:00"/>
    <s v="N/A"/>
    <n v="4600007993"/>
    <x v="1"/>
    <s v="ORGANIZACIÓN TERPEL S.A "/>
    <s v="En ejecución"/>
    <s v="La Secretaría Privada aporta CDP"/>
    <s v="CARLOS EDUARDO GUERRA SUA"/>
    <s v="Tipo C:  Supervisión"/>
    <s v="Supervisor"/>
  </r>
  <r>
    <x v="24"/>
    <n v="15101500"/>
    <s v="SUMINISTRAR COMBUSTIBLE DE AVIACIÓN PARA LAS AERONAVES PROPIEDAD DEL DEPARTAMENTO DE ANTIOQUIA."/>
    <d v="2018-01-31T00:00:00"/>
    <s v="12 MESES"/>
    <s v="Contratación Directa - No pluralidad de oferentes"/>
    <s v="Recursos propios"/>
    <n v="260458062"/>
    <n v="260458062"/>
    <s v="NO"/>
    <s v="N/A"/>
    <s v="ANA CRISTINA URIBE PALACIO"/>
    <s v="Lider Gestor - Oficina Privada"/>
    <n v="3839020"/>
    <s v="anacristina.uribe@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n v="8017"/>
    <n v="19937"/>
    <d v="2018-01-19T00:00:00"/>
    <s v="N/A"/>
    <n v="4600007993"/>
    <x v="1"/>
    <s v="ORGANIZACIÓN TERPEL S.A "/>
    <s v="En ejecución"/>
    <m/>
    <s v="CARLOS EDUARDO GUERRA SUA"/>
    <s v="Tipo C:  Supervisión"/>
    <s v="Supervisor"/>
  </r>
  <r>
    <x v="24"/>
    <n v="78181800"/>
    <s v="REALIZAR EL MANTENIMIENTO GENERAL DEL AVION CESSNA C208B HK 5116G"/>
    <d v="2018-01-02T00:00:00"/>
    <s v="5 MESES"/>
    <s v="Mínima Cuantía"/>
    <s v="Recursos propios"/>
    <n v="60156142"/>
    <n v="60156142"/>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m/>
    <m/>
    <m/>
    <m/>
    <m/>
    <x v="0"/>
    <m/>
    <m/>
    <m/>
    <s v="CARLOS EDUARDO GUERRA SUA"/>
    <s v="Tipo C:  Supervisión"/>
    <s v="Supervisor"/>
  </r>
  <r>
    <x v="24"/>
    <n v="78181800"/>
    <s v="REALIZAR EL MANTENIMIENTO GENERAL DEL HELICÓPTERO BELL 407 - MATRICULA HK 4213G - SERIE NUMERO DE LA AERONAVE 53405, PROPIEDAD DEL DEPARTAMENTO DE ANTIOQUIA"/>
    <d v="2018-01-02T00:00:00"/>
    <s v="4 MESES"/>
    <s v="Contratación Directa - No pluralidad de oferentes"/>
    <s v="Recursos propios"/>
    <n v="238224232"/>
    <n v="238224232"/>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n v="8028"/>
    <n v="20508"/>
    <d v="2018-01-26T00:00:00"/>
    <s v="N/A"/>
    <n v="4600008055"/>
    <x v="1"/>
    <s v="HELICENTRO S.A.S"/>
    <s v="En ejecución"/>
    <m/>
    <s v="LUIS ALEJANDRO ARANGO RIVERA"/>
    <s v="Tipo C:  Supervisión"/>
    <s v="Supervisor"/>
  </r>
  <r>
    <x v="24"/>
    <n v="80111700"/>
    <s v="PRESTACIÓN DE SERVICIOS PROFESIONALES PARA EL SOPORTE DE LA OPERACIÓN AEREA DEL DEPARTAMENTO DE ANTIOQUIA: COMO TRIPULANTE Y APOYO EN LAS ACTIVIDADES REQUERIDAS POR EL PERMISO DE OPERACION DEL DEPARTAMENTO DE ANTIOQUIA – PILOTO 2 / BELL 407 "/>
    <d v="2018-01-02T00:00:00"/>
    <s v="5 MESES"/>
    <s v="Contratación Directa - Prestación de Servicios y de Apoyo a la Gestión Persona Natural"/>
    <s v="Recursos propios"/>
    <n v="67224112"/>
    <n v="67224112"/>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n v="8026"/>
    <n v="20506"/>
    <d v="2018-01-26T00:00:00"/>
    <s v="N/A"/>
    <n v="4600008053"/>
    <x v="1"/>
    <s v="GABRIEL ANGEL MOLINA BALBIN"/>
    <s v="En ejecución"/>
    <m/>
    <s v="LUIS ALEJANDRO ARANGO RIVERA"/>
    <s v="Tipo C:  Supervisión"/>
    <s v="Supervisor"/>
  </r>
  <r>
    <x v="24"/>
    <n v="80131502"/>
    <s v="PERMITIR EL USO Y GOCE EN CALIDAD DE ARRENDAMIENTO DEL HANGAR 71 DEL AEROPUERTO OLAYA HERRERA DEL MUNICIPIO DE MEDELLÍN UBICADO EN LA CARRERA 67 #1B-15."/>
    <d v="2018-01-02T00:00:00"/>
    <s v="12 MESES"/>
    <s v="Contratación Directa - Arrendamiento o Adquisición de Bienes Inmuebles"/>
    <s v="Recursos propios"/>
    <n v="155389692"/>
    <n v="155389692"/>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s v="2018CA160001"/>
    <n v="20081"/>
    <d v="2017-12-20T00:00:00"/>
    <s v="N/A"/>
    <s v="2018CA160001"/>
    <x v="1"/>
    <s v="AIRPLAN S.A"/>
    <s v="En ejecución"/>
    <m/>
    <s v="CARLOS EDUARDO GUERRA SUA"/>
    <s v="Tipo C:  Supervisión"/>
    <s v="Supervisor"/>
  </r>
  <r>
    <x v="24"/>
    <s v="78181800; 80111700"/>
    <s v="PRESTACIÓN DE SERVICIOS PARA APOYAR LA SUPERVISIÓN, SEGUIMIENTO Y CONTROL DEL MANTENIMIENTO GENERAL DE LAS AERONAVES DEL DEPARTAMENTO DE ANTIOQUIA."/>
    <d v="2018-01-02T00:00:00"/>
    <s v="5 MESES"/>
    <s v="Contratación Directa - Prestación de Servicios y de Apoyo a la Gestión Persona Natural"/>
    <s v="Recursos propios"/>
    <n v="31875603"/>
    <n v="31875603"/>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n v="8027"/>
    <n v="20019"/>
    <d v="2018-01-26T00:00:00"/>
    <s v="N/A"/>
    <n v="4600008046"/>
    <x v="1"/>
    <s v="HENRY CHAPARRO CHAPARRO"/>
    <s v="En ejecución"/>
    <m/>
    <s v="LORENZO ALEJANDRO MELO ESTRADA"/>
    <s v="Tipo C:  Supervisión"/>
    <s v="Supervisor"/>
  </r>
  <r>
    <x v="24"/>
    <s v="78181800; 80111700"/>
    <s v="PRESTACIÓN DE SERVICIOS PARA APOYAR LA SUPERVISIÓN, SEGUIMIENTO Y CONTROL DEL MANTENIMIENTO GENERAL DE LAS AERONAVES DEL DEPARTAMENTO DE ANTIOQUIA."/>
    <d v="2018-01-02T00:00:00"/>
    <s v="5 MESES"/>
    <s v="Contratación Directa - Prestación de Servicios y de Apoyo a la Gestión Persona Natural"/>
    <s v="Recursos propios"/>
    <n v="13660973"/>
    <n v="13660973"/>
    <s v="NO"/>
    <s v="N/A"/>
    <s v="ANA CRISTINA URIBE PALACIO"/>
    <s v="Lider Gestor - Oficina Privada"/>
    <n v="3839020"/>
    <s v="anacristina.uribe@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6"/>
    <s v="Población  de dificil acceso atendida a través de brigadas  de salud del programa aéreo de salud"/>
    <s v="Operaciones aéreas, Mantenimiento Aeronáutico, Combustibles, espacio físico. "/>
    <n v="8027"/>
    <n v="20019"/>
    <d v="2018-01-26T00:00:00"/>
    <s v="N/A"/>
    <n v="4600008046"/>
    <x v="1"/>
    <s v="HENRY CHAPARRO CHAPARRO"/>
    <s v="En ejecución"/>
    <m/>
    <s v="JORGE ELIECER VARGAS GARAY"/>
    <s v="Tipo C:  Supervisión"/>
    <s v="Supervisor"/>
  </r>
  <r>
    <x v="24"/>
    <n v="80111700"/>
    <s v="PRESTACIÓN DE SERVICIOS PROFESIONALES PARA EL SOPORTE DE LA OPERACIÓN AÉREA DEL DEPARTAMENTO DE ANTIOQUIA: COMO TRIPULANTE Y APOYO EN LAS ACTIVIDADES REQUERIDAS POR EL PERMISO DE OPERACIÓN DEL DEPARTAMENTO DE ANTIOQUIA: PILOTO 2 / CESSNA 208B."/>
    <d v="2018-01-01T00:00:00"/>
    <s v="6 MESES"/>
    <s v="Contratación Directa - Prestación de Servicios y de Apoyo a la Gestión Persona Natural"/>
    <s v="Recursos propios"/>
    <n v="79273477"/>
    <n v="79273477"/>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n v="8044"/>
    <s v="20743 - 20794"/>
    <d v="2018-01-26T00:00:00"/>
    <s v="N/A"/>
    <n v="460008041"/>
    <x v="1"/>
    <s v="NUKAK S.A.S"/>
    <s v="En ejecución"/>
    <m/>
    <s v="CARLOS EDUARDO GUERRA SUA"/>
    <s v="Tipo C:  Supervisión"/>
    <s v="Supervisor"/>
  </r>
  <r>
    <x v="24"/>
    <n v="85101701"/>
    <s v="Apoyar la gestión territorial en lo referente a  la construcción e implementación de la Política Pública de Discapacidad Municipal y Departamental, en el marco del Sistema Nacional de Discapacidad."/>
    <d v="2018-02-01T00:00:00"/>
    <s v="9 meses"/>
    <s v="Selección Abreviada - Menor Cuantía"/>
    <s v="Recursos propios"/>
    <n v="341248000"/>
    <n v="221248000"/>
    <s v="NO"/>
    <s v="N/A"/>
    <s v="Alexandra Leonor Alvarez Avila"/>
    <s v="profesional Universitario"/>
    <s v="3839751"/>
    <s v="alexandra.alvarez@antioquia.gov.co"/>
    <s v="Población en Situación de Discapacidad"/>
    <s v="Caracterización de personas en situación de discapacidad en el Registro de Localización de Personas con Discapacidad"/>
    <s v="Proteccion a poblacion Vulnerable en el Departamento de Antioquia Etnia, Discapacidad, Genero, Niñez, Adolescencia, Personas Mayores"/>
    <s v="01-0040"/>
    <s v="personas en situación de discapacidad en el Registro de Localización de Personas con Discapacidad"/>
    <s v="Gestion del proyecto"/>
    <m/>
    <m/>
    <m/>
    <m/>
    <m/>
    <x v="0"/>
    <m/>
    <m/>
    <m/>
    <s v="Alexandra Leonor Alvarez Avila"/>
    <s v="Tipo C:  Supervisión"/>
    <s v="Tecnica, Administrativa, Financiera."/>
  </r>
  <r>
    <x v="24"/>
    <n v="85101701"/>
    <s v="Apoyar la gestión territorial en lo referente a  la construcción e implementación de la Política Pública de Discapacidad Municipal y Departamental, en el marco del Sistema Nacional de Discapacidad."/>
    <d v="2018-02-01T00:00:00"/>
    <s v="9 meses"/>
    <s v="Selección Abreviada - Menor Cuantía"/>
    <s v="SGP"/>
    <n v="341248000"/>
    <n v="120000000"/>
    <s v="NO"/>
    <s v="N/A"/>
    <s v="Alexandra Leonor Alvarez Avila"/>
    <s v="profesional Universitario"/>
    <s v="3839751"/>
    <s v="alexandra.alvarez@antioquia.gov.co"/>
    <s v="Población en Situación de Discapacidad"/>
    <s v="Caracterización de personas en situación de discapacidad en el Registro de Localización de Personas con Discapacidad"/>
    <s v="Proteccion a poblacion Vulnerable en el Departamento de Antioquia Etnia, Discapacidad, Genero, Niñez, Adolescencia, Personas Mayores"/>
    <s v="01-0040"/>
    <s v="personas en situación de discapacidad en el Registro de Localización de Personas con Discapacidad"/>
    <s v="Gestion del proyecto"/>
    <m/>
    <m/>
    <m/>
    <m/>
    <m/>
    <x v="0"/>
    <m/>
    <m/>
    <m/>
    <s v="Alexandra Leonor Alvarez Avila"/>
    <s v="Tipo C:  Supervisión"/>
    <s v="Tecnica, Administrativa, Financiera."/>
  </r>
  <r>
    <x v="24"/>
    <n v="85101501"/>
    <s v="Prestar Servicios de Salud de mediana y alta complejidad, dirigidos a la población pobre no cubierta con subsidios a la demanda del Departamento de Antioquia, incluye las atenciones de pacientes de los programas de VIH_SIDA y Tuberculosis y medicamentos. ESE Hospital La María."/>
    <d v="2017-11-10T00:00:00"/>
    <s v="22 meses"/>
    <s v="Contratación Directa - Contratos Interadministrativos"/>
    <s v="SGP"/>
    <n v="5550000000"/>
    <n v="3000000000"/>
    <s v="SI"/>
    <s v="Aprob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y alta complejidad"/>
    <n v="7636"/>
    <n v="18484"/>
    <m/>
    <m/>
    <n v="4600007700"/>
    <x v="5"/>
    <s v="ESE Hospital La María"/>
    <s v="En ejecución"/>
    <s v="Inició en 2017, con vigencia futura aprobada 2018 y se solicitará vigencia futura para darle continuidad en 2019"/>
    <s v="Carlos Arturo Cano Rios"/>
    <s v="Tipo C:  Supervisión"/>
    <s v="Supervisión técnica, administrativa y financiera"/>
  </r>
  <r>
    <x v="24"/>
    <n v="85101501"/>
    <s v="Prestación de Servicios de Salud de mediana y alta complejidad y servicios autorizados por la Secretaría Seccional de Salud y Protección Social de Antioquia, dirigidos a la población pobre no cubierta con subsidios a la demanda del Departamento de Antioquia - ESE Hospital Manuel Uribe Angel de Envigado."/>
    <d v="2017-11-08T00:00:00"/>
    <s v="22 meses"/>
    <s v="Contratación Directa - Contratos Interadministrativos"/>
    <s v="SGP"/>
    <n v="5410908800"/>
    <n v="2405354400"/>
    <s v="SI"/>
    <s v="Aprob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y alta complejidad"/>
    <n v="7569"/>
    <n v="18493"/>
    <m/>
    <m/>
    <n v="4600007650"/>
    <x v="5"/>
    <s v=" ESE Hospital Manuel Uribe Angel de Envigado"/>
    <s v="En ejecución"/>
    <s v="Inició en 2017, con vigencia futura aprobada 2018 y se solicitará vigencia futura para darle continuidad en 2019"/>
    <s v="Fernando Arturo Berrio"/>
    <s v="Tipo C:  Supervisión"/>
    <s v="Supervisión técnica, administrativa y financiera"/>
  </r>
  <r>
    <x v="24"/>
    <n v="85101501"/>
    <s v="Prestación de Servicios de Salud de mediana complejidad y servicios autorizados por la Secretaría Seccional de Salud y Protección Social de Antioquia, dirigidos a la población pobre no cubierta con subsidios a la demanda del departamento de Antioquia- ESE Hospital San Vicente de Paul de Caldas."/>
    <d v="2017-11-07T00:00:00"/>
    <s v="22 meses"/>
    <s v="Contratación Directa - Contratos Interadministrativos"/>
    <s v="SGP"/>
    <n v="432939200"/>
    <n v="219469600"/>
    <s v="SI"/>
    <s v="Aprob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complejidad"/>
    <n v="7562"/>
    <n v="18486"/>
    <m/>
    <m/>
    <n v="46000007651"/>
    <x v="5"/>
    <s v="ESE Hospital San Vicente de Paul de Caldas"/>
    <s v="En ejecución"/>
    <s v="Inició en 2017, con vigencia futura aprobada 2018 y se solicitará vigencia futura para darle continuidad en 2019"/>
    <s v="Carlos Arturo Cano Rios"/>
    <s v="Tipo C:  Supervisión"/>
    <s v="Supervisión técnica, administrativa y financiera"/>
  </r>
  <r>
    <x v="24"/>
    <n v="85101501"/>
    <s v="Prestación de Servicios de Salud de mediana complejidad y servicios autorizados por la Secretaría Seccional de Salud y Protección Social de Antioquia, dirigidos a la población pobre no cubierta con subsidios a la demanda del departamento de Antioquia- ESE METROSALUD"/>
    <d v="2017-11-07T00:00:00"/>
    <s v="20 meses"/>
    <s v="Contratación Directa - Contratos Interadministrativos"/>
    <s v="SGP"/>
    <n v="1290000000"/>
    <n v="560000000"/>
    <s v="SI"/>
    <s v="Aprob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complejidad"/>
    <n v="7560"/>
    <n v="18492"/>
    <m/>
    <m/>
    <n v="46000007633"/>
    <x v="5"/>
    <s v="ESE METROSALUD"/>
    <m/>
    <s v="Inició en 2017, con vigencia futura aprobada 2018 y se solicitará vigencia futura para darle continuidad en 2019"/>
    <s v="Daniel Arbeláez Botero"/>
    <s v="Tipo C:  Supervisión"/>
    <s v="Supervisión técnica, administrativa y financiera"/>
  </r>
  <r>
    <x v="24"/>
    <n v="85101501"/>
    <s v="Prestación de Servicios de Salud de mediana y alta complejidad y servicios autorizados por la Secretaría Seccional de Salud y Protección Social de Antioquia, dirigidos a la población pobre no cubierta con subsidios a la demanda del Departamento de Antioquia. ESE Hospital General de Medellin"/>
    <d v="2018-06-01T00:00:00"/>
    <s v="17 meses"/>
    <s v="Contratación Directa - Contratos Interadministrativos"/>
    <s v="SGP"/>
    <n v="12000000000"/>
    <n v="500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y alta complejidad"/>
    <s v="N/A"/>
    <s v="N/A"/>
    <m/>
    <m/>
    <m/>
    <x v="2"/>
    <m/>
    <m/>
    <m/>
    <s v="Oswaldo Paniagua"/>
    <s v="Tipo C:  Supervisión"/>
    <s v="Supervisión técnica, administrativa y financiera"/>
  </r>
  <r>
    <x v="24"/>
    <n v="85101501"/>
    <s v="Prestación de Servicios de Salud de mediana y alta complejidad y servicios autorizados por la Secretaría Seccional de Salud y Protección Social de Antioquia, dirigidos a la población pobre no cubierta con subsidios a la demanda del departamento de Antioquia. ESE Hospital San Rafael de Itagui"/>
    <d v="2018-06-01T00:00:00"/>
    <s v="17 meses"/>
    <s v="Contratación Directa - Contratos Interadministrativos"/>
    <s v="SGP"/>
    <n v="1000000000"/>
    <n v="40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complejidad"/>
    <s v="N/A"/>
    <s v="N/A"/>
    <m/>
    <m/>
    <m/>
    <x v="2"/>
    <m/>
    <m/>
    <m/>
    <s v="Carlos Arturo Cano Rios"/>
    <s v="Tipo C:  Supervisión"/>
    <s v="Supervisión técnica, administrativa y financiera"/>
  </r>
  <r>
    <x v="24"/>
    <s v="85101604  Y 85101501"/>
    <s v="Prestación de servicios de salud de baja y mediana  complejidad para la  población pobre no cubierta con subsidios a la demanda residente en el municipio de Puerto Berrío."/>
    <d v="2018-06-01T00:00:00"/>
    <s v="11Meses"/>
    <s v="Contratación Directa - Contratos Interadministrativos"/>
    <s v="Recursos propios"/>
    <n v="150000000"/>
    <n v="5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Baja y mediana complejidad"/>
    <s v="N/A"/>
    <s v="N/A"/>
    <m/>
    <m/>
    <m/>
    <x v="2"/>
    <m/>
    <m/>
    <m/>
    <s v="Fernando Arturo Berrio"/>
    <s v="Tipo C:  Supervisión"/>
    <s v="Supervisión técnica, administrativa y financiera"/>
  </r>
  <r>
    <x v="24"/>
    <n v="85101604"/>
    <s v="Prestación de servicios de salud de baja complejidad o de primer nivel de atención para la  población pobre no cubierta con subsidios a la demanda residente en el municipio de Zaragoza"/>
    <d v="2018-06-01T00:00:00"/>
    <s v="17 meses"/>
    <s v="Contratación Directa - Contratos Interadministrativos"/>
    <s v="Recursos propios"/>
    <n v="25000000"/>
    <n v="1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Baja complejidad"/>
    <s v="N/A"/>
    <s v="N/A"/>
    <m/>
    <m/>
    <m/>
    <x v="2"/>
    <m/>
    <m/>
    <m/>
    <s v="Manuel Enrique daza"/>
    <s v="Tipo C:  Supervisión"/>
    <s v="Supervisión técnica, administrativa y financiera"/>
  </r>
  <r>
    <x v="24"/>
    <n v="85101504"/>
    <s v="Garantizar la prestación de los servicios de atención psiquiátrica integral y asistencia social a las personas que sean declaradas jurídicamente inimputables por trastorno mental o inmadurez psicológica. "/>
    <d v="2018-02-01T00:00:00"/>
    <s v="21 meses"/>
    <s v="Selección Abreviada - Menor Cuantía"/>
    <s v="Presupuesto de entidad nacional"/>
    <n v="3800000000"/>
    <n v="180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complejidad"/>
    <s v="N/A"/>
    <s v="N/A"/>
    <m/>
    <m/>
    <m/>
    <x v="2"/>
    <m/>
    <m/>
    <m/>
    <s v="Angela Patricia Palacio Molina"/>
    <s v="Tipo C:  Supervisión"/>
    <s v="Supervisión técnica, administrativa y financiera"/>
  </r>
  <r>
    <x v="24"/>
    <n v="85121902"/>
    <s v="Servicios de salud a través de la dispensación y aplicación de medicamentos y/o insumos de salud para la población pobre en lo no cubierto con subsidios a la demanda, con el fin de  dar respuesta a Acciones de Tutela en contra del Departamento-Secretaría Seccional de Salud y Protección Social y a otras autorizaciones expedidas por el ente territotial departamental"/>
    <d v="2018-02-01T00:00:00"/>
    <s v="21 meses"/>
    <s v="Selección Abreviada - Menor Cuantía"/>
    <s v="SGP"/>
    <n v="7700000000"/>
    <n v="320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complejidad"/>
    <s v="N/A"/>
    <s v="N/A"/>
    <m/>
    <m/>
    <m/>
    <x v="2"/>
    <m/>
    <m/>
    <m/>
    <s v="Celmira Duque Cardona"/>
    <s v="Tipo C:  Supervisión"/>
    <s v="Supervisión técnica, administrativa y financiera"/>
  </r>
  <r>
    <x v="24"/>
    <n v="85101501"/>
    <s v="Prestar servicios de salud de mediana  alta complejidad  para la población pobre  de Antioquia no cubierta con subsidios a la demanda y  dar soporte a la red pública de hospitales de Antioquia y apoyar la referencia y contra referencia de pacientes. "/>
    <d v="2018-02-01T00:00:00"/>
    <s v="21 meses"/>
    <s v="Selección Abreviada - Menor Cuantía"/>
    <s v="SGP"/>
    <n v="5500000000"/>
    <n v="250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y alta complejidad"/>
    <s v="N/A"/>
    <s v="N/A"/>
    <m/>
    <m/>
    <m/>
    <x v="2"/>
    <m/>
    <m/>
    <m/>
    <s v="Diana Ceballos "/>
    <s v="Tipo C:  Supervisión"/>
    <s v="Supervisión técnica, administrativa y financiera"/>
  </r>
  <r>
    <x v="24"/>
    <m/>
    <s v="Realizar la auditoría  de cobros y recobros a la facturación radicada en la SSSA por servicios y tecnologías no cubiertos por el plan de beneficios, para los afiliados al Régimen Subsidiado del Departamento de Antioquia "/>
    <d v="2018-02-01T00:00:00"/>
    <s v="9 meses"/>
    <s v="Concurso de Méritos"/>
    <s v="Recursos propios"/>
    <n v="1359558000"/>
    <n v="1359558000"/>
    <s v="NO"/>
    <s v="N/A"/>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Apoyo administrativo a la prestación de servicos de salud"/>
    <s v="N/A"/>
    <s v="N/A"/>
    <m/>
    <m/>
    <m/>
    <x v="2"/>
    <m/>
    <m/>
    <m/>
    <s v="Jorge Balbín Quiros"/>
    <s v="Tipo C:  Supervisión"/>
    <s v="Supervisión técnica, administrativa y financiera"/>
  </r>
  <r>
    <x v="24"/>
    <m/>
    <s v="Prestar el servicio de transporte terrestre automotor para apoyar la gestión de la Direccion de atención a las personas- . Secretaría Seccional de Salud y Protección Social "/>
    <d v="2018-02-01T00:00:00"/>
    <s v="9 meses"/>
    <s v="Selección Abreviada - Menor Cuantía"/>
    <s v="Recursos propios"/>
    <n v="27000000"/>
    <n v="27000000"/>
    <s v="NO"/>
    <s v="N/A"/>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Apoyo administrativo a la prestación de servicos de salud"/>
    <s v="N/A"/>
    <s v="N/A"/>
    <m/>
    <m/>
    <m/>
    <x v="2"/>
    <m/>
    <m/>
    <s v="Se traslada CDP para Subsecretaría Logistica"/>
    <s v="Beatriz Lopera"/>
    <s v="Tipo C:  Supervisión"/>
    <s v="Supervisión técnica, administrativa y financiera"/>
  </r>
  <r>
    <x v="24"/>
    <n v="80141607"/>
    <s v="Prestar el servicio de apoyo logístico para realizar la asesoría, asistencia técnica e inspección y vigilancia  en la  normatividad que regula el sistema General de Seguridad Social en Salud a los Actores del Sistema en los municipios del Departamento de Antioquia.”"/>
    <d v="2018-02-01T00:00:00"/>
    <s v="9 meses"/>
    <s v="Selección Abreviada - Menor Cuantía"/>
    <s v="Recursos propios"/>
    <n v="100000000"/>
    <n v="100000000"/>
    <s v="NO"/>
    <s v="N/A"/>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Apoyo administrativo a la prestación de servicos de salud"/>
    <s v="N/A"/>
    <s v="N/A"/>
    <m/>
    <m/>
    <m/>
    <x v="2"/>
    <m/>
    <m/>
    <s v="Se hace en conjunto con el Proyecto fortalecimiento del Aseguramiento"/>
    <s v="SOCORRO SALAZAR SANTAMARIA"/>
    <s v="Tipo C:  Supervisión"/>
    <s v="Supervisión técnica, administrativa y financiera"/>
  </r>
  <r>
    <x v="24"/>
    <n v="39121000"/>
    <s v="Suministro de planta eléctrica de  emergencia y conexiones para las dependencias del Hangar 71."/>
    <d v="2018-01-01T00:00:00"/>
    <s v="9 meses"/>
    <s v="Mínima Cuantía"/>
    <s v="Recursos propios"/>
    <n v="50000000"/>
    <n v="50000000"/>
    <s v="NO"/>
    <s v="N/A"/>
    <s v="Nicolás Antonio Montoya Calle"/>
    <s v="Profesional Universitario"/>
    <s v="3838959"/>
    <s v="nicolas.montoy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Gestionar solicitudes servicios de salud"/>
    <m/>
    <m/>
    <m/>
    <m/>
    <m/>
    <x v="0"/>
    <m/>
    <m/>
    <s v="CDP se traslada a la Secretaría General"/>
    <s v="Nicolás Antonio Montoya Calle"/>
    <s v="Tipo C:  Supervisión"/>
    <s v="Tecnica, Administrativa, Financiera."/>
  </r>
  <r>
    <x v="24"/>
    <n v="72101517"/>
    <s v="Mantenimiento preventivo y correctivo con suministro de repuestos de las unidades del sistema ininterrumpido de potencia (UPS) instalados en el Centro Administrativo Departamental CAD y sedes externas."/>
    <d v="2018-01-01T00:00:00"/>
    <s v="9 meses"/>
    <s v="Selección Abreviada - Subasta Inversa"/>
    <s v="Recursos propios"/>
    <n v="20000000"/>
    <n v="20000000"/>
    <s v="NO"/>
    <s v="N/A"/>
    <s v="Nicolás Antonio Montoya Calle"/>
    <s v="Profesional Universitario"/>
    <s v="3838959"/>
    <s v="nicolas.montoy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Gestionar solicitudes servicios de salud"/>
    <m/>
    <m/>
    <m/>
    <m/>
    <m/>
    <x v="0"/>
    <m/>
    <m/>
    <s v="CDP se traslada a la Secretaría General"/>
    <s v="Nicolás Antonio Montoya Calle"/>
    <s v="Tipo C:  Supervisión"/>
    <s v="Tecnica, Administrativa, Financiera."/>
  </r>
  <r>
    <x v="24"/>
    <n v="72101511"/>
    <s v="Modernización del sistema de aire acondicionado del CRUE Departamental y mantenimiento a otros equipos de aire acondicionado del hangar 71"/>
    <d v="2018-01-01T00:00:00"/>
    <s v="9 meses"/>
    <s v="Selección Abreviada - Subasta Inversa"/>
    <s v="Recursos propios"/>
    <n v="30000000"/>
    <n v="30000000"/>
    <s v="NO"/>
    <s v="N/A"/>
    <s v="Santiago Marín"/>
    <s v="Profesional Universitario"/>
    <n v="3835128"/>
    <s v="santiago.marin@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Gestionar solicitudes servicios de salud"/>
    <m/>
    <m/>
    <m/>
    <m/>
    <m/>
    <x v="0"/>
    <m/>
    <m/>
    <s v="CDP se traslada a la Secretaría General"/>
    <s v="Santiago Marin"/>
    <s v="Tipo C:  Supervisión"/>
    <s v="Tecnica, Administrativa, Financiera."/>
  </r>
  <r>
    <x v="24"/>
    <n v="83111603"/>
    <s v="Prestación de servicios de operador de telefonía celular para la Gobernación de Antioquia"/>
    <d v="2018-01-01T00:00:00"/>
    <s v="12 meses"/>
    <s v="Contratación Directa - No pluralidad de oferentes"/>
    <s v="Recursos propios"/>
    <n v="7155167"/>
    <n v="7155167"/>
    <s v="NO"/>
    <s v="N/A"/>
    <s v="Diana David"/>
    <s v="Profesional Universitario"/>
    <n v="3839016"/>
    <s v="diana.david@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_x000a_*Asesoría y Asistecia Técnica_x000a_*Inspección y Vigilancia"/>
    <m/>
    <m/>
    <m/>
    <m/>
    <m/>
    <x v="0"/>
    <m/>
    <m/>
    <s v="CDP se traslada a la Direccion de Bienes"/>
    <s v="Diana David"/>
    <s v="Tipo C:  Supervisión"/>
    <s v="Tecnica, Administrativa, Financiera."/>
  </r>
  <r>
    <x v="24"/>
    <n v="42172002"/>
    <s v="Proveer medicamentos, antídotos e insumos medico quirúrgicos al Centro de Reservas en Salud del Centro Regulador de Urgencias, Emergencias y Desastres –CRUE- del Departamento de Antioquia, para el apoyo a la atención de urgencias, emergencias y desastres."/>
    <d v="2018-01-01T00:00:00"/>
    <s v="5 meses"/>
    <s v="Mínima Cuantía"/>
    <s v="Recursos propios"/>
    <n v="76000000"/>
    <n v="76000000"/>
    <s v="NO"/>
    <s v="N/A"/>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 Gestionar solicitudes de servicios de salud"/>
    <m/>
    <m/>
    <m/>
    <m/>
    <m/>
    <x v="0"/>
    <m/>
    <m/>
    <m/>
    <s v="Luis Fernando Gallego Arango"/>
    <s v="Tipo C:  Supervisión"/>
    <s v="Tecnica, Administrativa, Financiera."/>
  </r>
  <r>
    <x v="24"/>
    <n v="51151903"/>
    <s v="Suministro de dantrolene para la atención de hipertermia maligna en el Departamento de Antioquia"/>
    <d v="2018-01-01T00:00:00"/>
    <s v="9 meses"/>
    <s v="Mínima Cuantía"/>
    <s v="Recursos propios"/>
    <n v="76000000"/>
    <n v="76000000"/>
    <s v="NO"/>
    <s v="N/A"/>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onar solicitudes servicios de salud"/>
    <m/>
    <m/>
    <m/>
    <m/>
    <m/>
    <x v="0"/>
    <m/>
    <m/>
    <m/>
    <s v="Luis Fernando Gallego Arango"/>
    <s v="Tipo C:  Supervisión"/>
    <s v="Tecnica, Administrativa, Financiera."/>
  </r>
  <r>
    <x v="24"/>
    <n v="85131712"/>
    <s v="Prestación de servicios de asesoría especializada en farmacología y toxicología a los actores del Sistema General de Seguridad Social en Salud y al Centro Regulador de Urgencias, Emergencias y Desastres –CRUE- del Departamento de Antioquia."/>
    <d v="2018-01-01T00:00:00"/>
    <s v="9 meses"/>
    <s v="Selección Abreviada - Menor Cuantía"/>
    <s v="Recursos propios"/>
    <n v="450000000"/>
    <n v="450000000"/>
    <s v="SI"/>
    <s v="No solicitadas"/>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_x000a_*Asesoría y Asistencia Técnica"/>
    <m/>
    <m/>
    <m/>
    <m/>
    <m/>
    <x v="0"/>
    <m/>
    <m/>
    <m/>
    <s v="Janeth Fernanda Llano Saavedra"/>
    <s v="Tipo C:  Supervisión"/>
    <s v="Tecnica, Administrativa, Financiera."/>
  </r>
  <r>
    <x v="24"/>
    <n v="80141607"/>
    <s v="Prestar el servicio de apoyo logístico para realizar asesorías y actividades orientadas a mejorar la capacidad de respuesta institucional en salud ante emergencias y desastres."/>
    <d v="2018-01-01T00:00:00"/>
    <s v="9 meses"/>
    <s v="Selección Abreviada - Menor Cuantía"/>
    <s v="Recursos propios"/>
    <n v="120000000"/>
    <n v="120000000"/>
    <s v="NO"/>
    <s v="N/A"/>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Asesoría y Asistecia Técnica"/>
    <m/>
    <m/>
    <m/>
    <m/>
    <m/>
    <x v="0"/>
    <m/>
    <m/>
    <m/>
    <s v="Socorro Stella Salazar Santamaría"/>
    <s v="Tipo C:  Supervisión"/>
    <s v="Tecnica, Administrativa, Financiera."/>
  </r>
  <r>
    <x v="24"/>
    <n v="43191609"/>
    <s v="Adquisición e instalación de diademas telefónicas con sus respectivos adaptadores modular y de corriente, para el Centro Regulador de Urgencias, Emergencias y Desastres -CRUE- del Departamento de Antioquia-Secretaría Seccional de Salud y Protección Social."/>
    <d v="2018-01-01T00:00:00"/>
    <s v="5 meses"/>
    <s v="Mínima Cuantía"/>
    <s v="Recursos propios"/>
    <n v="9397072"/>
    <n v="9397072"/>
    <s v="NO"/>
    <s v="N/A"/>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
    <m/>
    <m/>
    <m/>
    <m/>
    <m/>
    <x v="0"/>
    <m/>
    <m/>
    <m/>
    <s v="Janeth Fernanda Llano Saavedra"/>
    <s v="Tipo C:  Supervisión"/>
    <s v="Tecnica, Administrativa, Financiera."/>
  </r>
  <r>
    <x v="24"/>
    <n v="60104104"/>
    <s v="Adquisición de kits educativos para la promoción de la donación de sangre"/>
    <d v="2018-01-01T00:00:00"/>
    <s v="5 meses"/>
    <s v="Mínima Cuantía"/>
    <s v="Recursos propios"/>
    <n v="51000000"/>
    <n v="51000000"/>
    <s v="NO"/>
    <s v="N/A"/>
    <s v="Victoria Eugenia Villegas Cardenas"/>
    <s v="Profesional Universitario"/>
    <s v="3839950"/>
    <s v="victoria.villegas@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
    <m/>
    <m/>
    <m/>
    <m/>
    <m/>
    <x v="0"/>
    <m/>
    <m/>
    <m/>
    <s v="Victoria Eugenia Villegas Cardenas"/>
    <s v="Tipo C:  Supervisión"/>
    <s v="Tecnica, Administrativa, Financiera."/>
  </r>
  <r>
    <x v="24"/>
    <n v="45111616"/>
    <s v="Adquisición de equipos audiovisuales y accesorios para la sala de crisis del Centro Regulador de Urgencias, Emergencias -CRUE- "/>
    <d v="2018-01-01T00:00:00"/>
    <s v="9 meses"/>
    <s v="Mínima Cuantía"/>
    <s v="Recursos propios"/>
    <n v="26000000"/>
    <n v="26000000"/>
    <s v="NO"/>
    <s v="N/A"/>
    <s v="Servidor de la Subsecretaria Logística"/>
    <s v="Profesional Universitario"/>
    <m/>
    <m/>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
    <m/>
    <m/>
    <m/>
    <m/>
    <m/>
    <x v="0"/>
    <m/>
    <m/>
    <s v="CDP se traslada a la Subsecretaría Logistica"/>
    <s v="Servidor de la subsecretaria logistica"/>
    <s v="Tipo C:  Supervisión"/>
    <s v="Tecnica, Administrativa, Financiera."/>
  </r>
  <r>
    <x v="24"/>
    <n v="83112206"/>
    <s v="Alquiler de infraestructura para el sistema de radiocomunicaciones de la Gobernación de Antioquia"/>
    <d v="2018-09-01T00:00:00"/>
    <s v="6 meses"/>
    <s v="Selección Abreviada - Menor Cuantía"/>
    <s v="Recursos propios"/>
    <n v="870339225"/>
    <n v="418000000"/>
    <s v="SI"/>
    <s v="No solicitadas"/>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Gestionar solicitudes servicios de salud"/>
    <n v="7750"/>
    <n v="19223"/>
    <d v="2017-10-24T00:00:00"/>
    <m/>
    <n v="4600007989"/>
    <x v="5"/>
    <s v="Enlaces Inalámbricos Digitales S.A.S."/>
    <s v="Celebrado sin iniciar"/>
    <s v="Inicia en 2017, con vigencia futura aprobada 2018; se solicitará vigencia futura para adición y prórroga  y darle así continuidad en 2019"/>
    <s v="Luis Fernando Gallego Arango (Financiero - Administrativo)_x000a_Ingeniero sistemas o electrónico (Técnica)"/>
    <s v="Tipo B2: Supervisión Colegiada"/>
    <s v="Tecnica, Administrativa, Financiera."/>
  </r>
  <r>
    <x v="24"/>
    <n v="42172002"/>
    <s v="Proveer al CRUE Departamental,  medicamentos, insumos médico-quirúrgicos, antídotos, equipos y demás elementos que apoyen a la red de prestadores de servicios de salud para la atención oportuna de la población antioqueña afectada por situaciones de urgencia, emergencia o desastre."/>
    <d v="2018-06-01T00:00:00"/>
    <s v="15 meses"/>
    <s v="Selección Abreviada - Menor Cuantía"/>
    <s v="Recursos propios"/>
    <n v="329000000"/>
    <n v="90000000"/>
    <s v="SI"/>
    <s v="No solicitadas"/>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 Gestionar solicitudes de servicios de salud"/>
    <m/>
    <m/>
    <m/>
    <m/>
    <m/>
    <x v="0"/>
    <m/>
    <m/>
    <m/>
    <s v="Luis Fernando Gallego Arango"/>
    <s v="Tipo B2: Supervisión Colegiada"/>
    <s v="Tecnica, Administrativa, Financiera."/>
  </r>
  <r>
    <x v="24"/>
    <m/>
    <s v="Prestar el servicio de asesoría, asistencia técnica y apoyo a la gestión a la secretaría seccional de salud y protección social de Antioquia en las acciones planteadas en el plan territorial de salud en el marco del plan decenal de salud pública en el Departamento (CRUE y Servicios de atención en salud)"/>
    <d v="2017-11-10T00:00:00"/>
    <s v="10  meses"/>
    <s v="Contratación Directa - Prestación de Servicios y de Apoyo a la Gestión Persona Jurídica"/>
    <s v="Recursos propios"/>
    <n v="11446716292"/>
    <n v="2970719000"/>
    <s v="SI"/>
    <s v="Aprobadas"/>
    <s v="Cesar Mauricio Ruiz Chaverra"/>
    <s v="Director Atención a las Personas"/>
    <s v="383 98 21"/>
    <s v="cesarmauricio.ruiz@antioquia.gov.co"/>
    <s v="Fortalecimiento Autoridad Sanitari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_x000a_*Asesoría y Asistencia Técnica"/>
    <n v="7966"/>
    <m/>
    <d v="2017-11-17T00:00:00"/>
    <n v="4600007919"/>
    <n v="4600007919"/>
    <x v="5"/>
    <s v="CES"/>
    <s v="En ejecución"/>
    <m/>
    <s v="Carlos Mario Tamayo"/>
    <s v="Tipo C:  Supervisión"/>
    <s v="Tecnica, Administrativa, Financiera."/>
  </r>
  <r>
    <x v="24"/>
    <n v="85111614"/>
    <s v="Apoyar a la promoción de los estilos de vida saludables - actividad física "/>
    <d v="2018-06-01T00:00:00"/>
    <s v="8 meses"/>
    <s v="Licitación Pública"/>
    <s v="SGP"/>
    <n v="473500000"/>
    <n v="473500000"/>
    <s v="NO"/>
    <s v="N/A"/>
    <s v="Alexandra Jimena Jiménez"/>
    <s v="Profesional Universitaria Area salud "/>
    <s v="3835387"/>
    <s v="alexandra.jimenez@antioquia.gov.co"/>
    <s v="Salud Pública"/>
    <s v="Tasa de mortalidad por infarto agudo de miocardio"/>
    <s v="Fortalecimiento estilos de vida saludable y atención de condiciones no trasmisibles-VIDA SALUDABLE"/>
    <s v="10-0029"/>
    <s v="Incremento de la actividad física en la población antioqueña"/>
    <s v="Promoción de la actividad física en los municipios del departamento de Antioquia"/>
    <m/>
    <m/>
    <m/>
    <m/>
    <m/>
    <x v="0"/>
    <m/>
    <m/>
    <m/>
    <s v="ALEXANDRA JIMENEZ"/>
    <s v="Tipo C:  Supervisión"/>
    <s v="Tecnica, Administrativa, Financiera"/>
  </r>
  <r>
    <x v="24"/>
    <n v="85111602"/>
    <s v="Apoyar a la Secretaría Seccional de Salud y Protección Social de Antioquia en las actividades de vigilancia, prevención y promoción de tumores malignos priorizados en salud pública; para prevenir y mitigar el cáncer en la población infantil y mujeres con cáncer de mama y cérvix"/>
    <d v="2018-02-01T00:00:00"/>
    <s v="8 meses"/>
    <s v="Selección Abreviada - Menor Cuantía"/>
    <s v="SGP"/>
    <n v="473500000"/>
    <n v="473500000"/>
    <s v="NO"/>
    <s v="N/A"/>
    <s v="Mary ruth Brome Bohóquez"/>
    <s v="Profesional Universitaria Area salud "/>
    <s v="3835381"/>
    <s v="mary.brome@antioquia.gov.co"/>
    <s v="Salud Pública"/>
    <s v=" Incidencia de  VIH/SIDA"/>
    <s v="Fortalecimiento estilos de vida saludables y atención de condiciones no trasmisibles"/>
    <s v="10-0029"/>
    <s v="Tasa de mortalidad general, Incidencia de  VIH/SIDA, Implementación de la estrategia de maternidad segura y prevención del aborto inseguro en los municipios "/>
    <s v="Asesoria y asistencia tecnica, viglancia epidemiologiac y gestion de insumos "/>
    <m/>
    <m/>
    <m/>
    <m/>
    <m/>
    <x v="0"/>
    <m/>
    <m/>
    <m/>
    <s v="MARY RUTH BROME"/>
    <s v="Tipo C:  Supervisión"/>
    <s v="Tecnica, Administrativa, Financiera"/>
  </r>
  <r>
    <x v="24"/>
    <n v="93131704"/>
    <s v="Apoyar a los municipios del Departamento de Antioquia con acciones de asesoría y asistencia técnica, en promoción de la salud mental y prevención del consumo de sustancias psicoactivas, en el marco de las acciones de la Política nacional de reducción del consumo de sustancias psicoactivas y su impacto."/>
    <d v="2018-07-01T00:00:00"/>
    <s v="5 meses"/>
    <s v="Contratación Directa - Contratos Interadministrativos"/>
    <s v="SGP"/>
    <n v="300000000"/>
    <n v="300000000"/>
    <s v="NO"/>
    <s v="N/A"/>
    <s v="Dora Gómez"/>
    <s v="Profesional Universitaria Area salud "/>
    <s v="3839910"/>
    <s v="dora.gomez@antioquia.gov.co"/>
    <s v="Salud Pública"/>
    <s v="Municipios con Políticas públicas de salud mental implementadas"/>
    <s v="Fortalecimiento de La Convivencia Social y Salud Mental en Todo El Departamento, Antioquia, Occidente"/>
    <s v="10-0031"/>
    <s v="Porcentaje  de Municipios con Políticas públicas de salud mental implementadas"/>
    <s v="Asesoria y asistencia técnica a los actores del sistema de SGSSS"/>
    <m/>
    <m/>
    <m/>
    <m/>
    <m/>
    <x v="0"/>
    <m/>
    <m/>
    <m/>
    <s v="DORA MARIA GOMEZ"/>
    <s v="Tipo C:  Supervisión"/>
    <s v="Tecnica, Administrativa, Financiera"/>
  </r>
  <r>
    <x v="24"/>
    <n v="851011705"/>
    <s v="Apoyar la Asesoria y Asistencia Tecnica en lo previsto en la dimensión Convivencia y Salud Mental: diferentes violencias, Trastornos Mentales."/>
    <d v="2018-07-01T00:00:00"/>
    <s v="5 meses"/>
    <s v="Contratación Directa - Contratos Interadministrativos"/>
    <s v="SGP"/>
    <n v="250000000"/>
    <n v="250000000"/>
    <s v="NO"/>
    <s v="N/A"/>
    <s v="Dora Gómez"/>
    <s v="Profesional Universitaria Area salud "/>
    <s v="3839910"/>
    <s v="dora.gomez@antioquia.gov.co"/>
    <s v="Salud Pública"/>
    <s v="Municipios con Políticas públicas de salud mental implementadas"/>
    <s v="Fortalecimiento de La Convivencia Social y Salud Mental en Todo El Departamento, Antioquia, Occidente"/>
    <s v="10-0031"/>
    <s v="Porcentaje  de Municipios con Políticas públicas de salud mental implementadas"/>
    <s v="Asesoria y asistencia técnica a los actores del sistema de SGSSS"/>
    <m/>
    <m/>
    <m/>
    <m/>
    <m/>
    <x v="0"/>
    <m/>
    <m/>
    <m/>
    <s v="DORA MARIA GOMEZ"/>
    <s v="Tipo C:  Supervisión"/>
    <s v="Tecnica, Administrativa, Financiera"/>
  </r>
  <r>
    <x v="24"/>
    <n v="47131805"/>
    <s v="Adquirir insumos generales para el funcionamiento del Laboratorio Departamental de Salud Pública de Antioquia"/>
    <d v="2018-08-30T00:00:00"/>
    <s v="4 meses"/>
    <s v="Mínima Cuantía"/>
    <s v="SGP"/>
    <n v="120000000"/>
    <n v="120000000"/>
    <s v="NO"/>
    <s v="N/A"/>
    <s v="Adriana Patricia Echeverri Rios"/>
    <s v="Profesional Universitaria Area salud "/>
    <s v="3835402"/>
    <s v="adriana.echeverri@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Equipos)"/>
    <m/>
    <m/>
    <m/>
    <m/>
    <m/>
    <x v="0"/>
    <m/>
    <m/>
    <m/>
    <s v="ADRIANA GONZALES"/>
    <s v="Tipo C:  Supervisión"/>
    <s v="Tecnica, Administrativa, Financiera"/>
  </r>
  <r>
    <x v="24"/>
    <n v="81000000"/>
    <s v="Suministrar servicios de Mantenimiento de Equipos de Laboratorio"/>
    <d v="2018-02-01T00:00:00"/>
    <s v="10 meses"/>
    <s v="Licitación Pública"/>
    <s v="SGP"/>
    <n v="270000000"/>
    <n v="270000000"/>
    <s v="NO"/>
    <s v="N/A"/>
    <s v="Adriana Patricia Echeverri Rios"/>
    <s v="Profesional Universitaria Area salud "/>
    <s v="3835402"/>
    <s v="adriana.echeverri@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Mantenimiento Equipos de Laboratorio"/>
    <m/>
    <m/>
    <m/>
    <m/>
    <m/>
    <x v="0"/>
    <m/>
    <m/>
    <m/>
    <s v="ADRIANA ECHEVERRI"/>
    <s v="Tipo C:  Supervisión"/>
    <s v="Tecnica, Administrativa, Financiera"/>
  </r>
  <r>
    <x v="24"/>
    <n v="71000000"/>
    <s v="Arrendar el bien inmueble para el funcionamiento del Laboratorio Departamental de Salud Pública de Antioquia."/>
    <d v="2018-01-23T00:00:00"/>
    <s v="9 meses"/>
    <s v="Contratación Directa - Arrendamiento o Adquisición de Bienes Inmuebles"/>
    <s v="Recursos propios"/>
    <n v="870306948"/>
    <n v="870306948"/>
    <s v="NO"/>
    <s v="N/A"/>
    <s v="Jojhan Esdivier Lujan Valencia"/>
    <s v="Profesional Universitario Area salud "/>
    <s v="3835419"/>
    <s v="jhojan.lujan@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Servicios de operación de arriendo"/>
    <n v="6302"/>
    <n v="15684"/>
    <m/>
    <s v="N/A"/>
    <n v="4600006167"/>
    <x v="5"/>
    <s v="Corporación para investigaciones biológicas CIB"/>
    <s v="En ejecución"/>
    <m/>
    <s v="Jojhan Esdivier Lujan Valencia"/>
    <s v="Tipo C:  Supervisión"/>
    <s v="Tecnica, Administrativa, Financiera"/>
  </r>
  <r>
    <x v="24"/>
    <n v="41116010"/>
    <s v="Suministrar reactivos de laboratorio para realización de pruebas relacionada con la vigilancia en salud pública y el control de calidad de enfermedad similar a la influenza (ESI) e infección respiratoria aguda (IRAG) y vigilancia y control de calidad del virus chikungunya, exámenes de interés en salud pública en atención a las personas, como apoyo a la Vigilancia en Salud Pública, adquirir reactivos para sífilis, leptospirosis, dengue y reactivos para realizar control de calidad interno en las areas del Laboratorio Departamental."/>
    <d v="2018-03-01T00:00:00"/>
    <s v="4 meses"/>
    <s v="Licitación Pública"/>
    <s v="SGP"/>
    <n v="312000000"/>
    <n v="312000000"/>
    <s v="NO"/>
    <s v="N/A"/>
    <s v="Adriana Patricia Echeverri Rios"/>
    <s v="Profesional Universitaria Area salud "/>
    <s v="3835414"/>
    <s v="adriana.echeverri@antioquia.gov.co"/>
    <s v="Salud Pública"/>
    <s v="Fortalecimiento del LDSPA de Antioquia"/>
    <s v="Fortalecimiento del LDSA de Antioquia"/>
    <s v="01-0028"/>
    <s v="Laboratorios de la Red del departamento con programa de control de calidad externo implementado"/>
    <s v="Vigilancia, control, asesoria y asistencia tecnica"/>
    <m/>
    <m/>
    <m/>
    <m/>
    <m/>
    <x v="0"/>
    <m/>
    <m/>
    <m/>
    <s v="SETI BELSONI BUITRAGO"/>
    <s v="Tipo C:  Supervisión"/>
    <s v="Tecnica, Administrativa, Financiera y Logistica"/>
  </r>
  <r>
    <x v="24"/>
    <n v="86101606"/>
    <s v="Asesoria externa de Grupo de consultoria en Calidad para el sistema de gestion del Laboratorio Departamental"/>
    <d v="2018-04-03T00:00:00"/>
    <s v="4 meses"/>
    <s v="Licitación Pública"/>
    <s v="SGP"/>
    <n v="150000000"/>
    <n v="150000000"/>
    <s v="NO"/>
    <s v="N/A"/>
    <s v="Adriana Patricia Echeverri Rios"/>
    <s v="Profesional Universitaria Area salud "/>
    <s v="3835414"/>
    <s v="adriana.echeverri@antioquia.gov.co"/>
    <s v="Salud Pública"/>
    <s v="Fortalecimiento del LDSPA de Antioquia"/>
    <s v="Fortalecimiento del LDSA de Antioquia"/>
    <s v="01-0028"/>
    <s v="Laboratorios de la Red del departamento con programa de control de calidad externo implementado"/>
    <s v="Vigilancia, control, asesoria y asistencia tecnica"/>
    <m/>
    <m/>
    <m/>
    <m/>
    <m/>
    <x v="0"/>
    <m/>
    <m/>
    <m/>
    <s v="ADRIANA PATRICIA ECHEVERRRI RIOS"/>
    <s v="Tipo C:  Supervisión"/>
    <s v="Tecnica, Administrativa, Financiera y Logistica"/>
  </r>
  <r>
    <x v="24"/>
    <n v="41116010"/>
    <s v="Adquirir insumos para el área de microbiologia clinica, insumos de biología molecular para las áreas del Laboratorio Departamental y Adquisición de cepas ATCC"/>
    <d v="2018-03-05T00:00:00"/>
    <s v="8 meses"/>
    <s v="Licitación Pública"/>
    <s v="SGP"/>
    <n v="330000000"/>
    <n v="330000000"/>
    <s v="NO"/>
    <s v="N/A"/>
    <s v="Adriana González"/>
    <s v="Profesional Universitaria Area salud "/>
    <s v="3835414"/>
    <s v="adriana.echeverri@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0"/>
    <m/>
    <m/>
    <m/>
    <s v="ADRIANA GONZALES"/>
    <s v="Tipo C:  Supervisión"/>
    <s v="Tecnica, Administrativa, Financiera y Logistica"/>
  </r>
  <r>
    <x v="24"/>
    <n v="41112509"/>
    <s v="Sistema de monitoreo inteligente de temperaturas del Laboratorio Departamental"/>
    <d v="2018-07-06T00:00:00"/>
    <s v="6 meses"/>
    <s v="Licitación Pública"/>
    <s v="SGP"/>
    <n v="180000000"/>
    <n v="180000000"/>
    <s v="NO"/>
    <s v="N/A"/>
    <s v="Adriana Patricia Echeverri Rios"/>
    <s v="Profesional Universitaria Area salud "/>
    <s v="3835414"/>
    <s v="adriana.echeverri@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0"/>
    <m/>
    <m/>
    <m/>
    <s v="MARTHA CECILIA OSPINA OSPINA"/>
    <s v="Tipo C:  Supervisión"/>
    <s v="Tecnica, Administrativa, Financiera y Logistica"/>
  </r>
  <r>
    <x v="24"/>
    <n v="42192400"/>
    <s v="Transporte y envio de muestras biologicas al Instituto Nacional de Salud"/>
    <d v="2018-03-06T00:00:00"/>
    <s v="8 meses"/>
    <s v="Mínima Cuantía"/>
    <s v="SGP"/>
    <n v="40000000"/>
    <n v="40000000"/>
    <s v="NO"/>
    <s v="N/A"/>
    <s v="Adriana Patricia Echeverri Rios"/>
    <s v="Profesional Universitaria Area salud "/>
    <s v="3835414"/>
    <s v="adriana.echeverri@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0"/>
    <m/>
    <m/>
    <m/>
    <s v="LUZ MARINA BERNAL RESTREPO"/>
    <s v="Tipo C:  Supervisión"/>
    <s v="Tecnica, Administrativa, Financiera y Logistica"/>
  </r>
  <r>
    <x v="24"/>
    <n v="86101606"/>
    <s v="Capacitacion en sustancias peligrosas, capacitación en validación de métodos análiticos y capacitación en metodología para el personal del Laboratorio Departamental"/>
    <d v="2018-03-06T00:00:00"/>
    <s v="8 meses"/>
    <s v="Selección Abreviada - Menor Cuantía"/>
    <s v="SGP"/>
    <n v="260000000"/>
    <n v="260000000"/>
    <s v="NO"/>
    <s v="N/A"/>
    <s v="Adriana Patricia Echeverri Rios"/>
    <s v="Profesional Universitaria Area salud "/>
    <s v="3835414"/>
    <s v="adriana.echeverri@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0"/>
    <m/>
    <m/>
    <m/>
    <s v="MARIA DEL PILAR LOPEZ MONTOYA"/>
    <s v="Tipo C:  Supervisión"/>
    <s v="Tecnica, Administrativa, Financiera y Logistica"/>
  </r>
  <r>
    <x v="24"/>
    <n v="73152108"/>
    <s v="Realizar mantenimiento preventivo y/o correctivo de los equipos Vidas Blue, Tempo y dos (2) equipos Vitek del LDSP de Antioquia"/>
    <d v="2018-03-01T00:00:00"/>
    <s v="8 meses"/>
    <s v="Contratación Directa - Contratos Interadministrativos"/>
    <s v="SGP"/>
    <n v="50000000"/>
    <n v="50000000"/>
    <s v="NO"/>
    <s v="N/A"/>
    <s v="Maria del Pilar López Montoya"/>
    <s v="Profesional Universitaria Area salud "/>
    <s v="2622714"/>
    <s v="mariap.lopez@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0"/>
    <m/>
    <m/>
    <m/>
    <s v="MARIA DEL PILAR LOPEZ MONTOYA"/>
    <s v="Tipo C:  Supervisión"/>
    <s v="Tecnica, Administrativa, Financiera y Logistica"/>
  </r>
  <r>
    <x v="24"/>
    <n v="73152108"/>
    <s v="Mantenimiento equipo absorción atomica y de Crioscopio"/>
    <d v="2018-05-05T00:00:00"/>
    <s v="6 meses"/>
    <s v="Contratación Directa - No pluralidad de oferentes"/>
    <s v="SGP"/>
    <n v="20000000"/>
    <n v="20000000"/>
    <s v="NO"/>
    <s v="N/A"/>
    <s v="Angela Jaramillo Blandón"/>
    <s v="Profesional Universitaria Area salud "/>
    <s v="3839807"/>
    <s v="angela.jaramillo@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0"/>
    <m/>
    <m/>
    <m/>
    <s v="ANGELA JARAMILLO BLANDON"/>
    <s v="Tipo C:  Supervisión"/>
    <s v="Tecnica, Administrativa, Financiera y Logistica"/>
  </r>
  <r>
    <x v="24"/>
    <n v="851011705"/>
    <s v="Brindar Atención psicosocial a población víctima del conflicito armado"/>
    <d v="2018-05-01T00:00:00"/>
    <s v="7 meses"/>
    <s v="Contratación Directa - Contratos Interadministrativos"/>
    <s v="SGP"/>
    <n v="494000000"/>
    <n v="494000000"/>
    <s v="NO"/>
    <s v="N/A"/>
    <s v="Alexandra Gallo Tabares"/>
    <s v="Profesional Universitaria Area salud "/>
    <s v="3835169"/>
    <s v="alexandra.gallo@antioquia.gov.co"/>
    <s v="Salud Pública"/>
    <s v="Mantener la tasa de víctimas de violencia intrafamiliar "/>
    <s v="Fortalecimiento de la convicencia social y salud mental en todo el departamento de Antioquia "/>
    <s v="10-0031"/>
    <s v="Número de personas que reciben atención psicosocial a las víctimas del conflicto armado en el Departmento de Antioquia "/>
    <s v="Atención psicosocial a población víctima del conflicito armado"/>
    <m/>
    <m/>
    <m/>
    <m/>
    <m/>
    <x v="0"/>
    <m/>
    <m/>
    <m/>
    <s v="ALEXANDRA GALLO"/>
    <s v="Tipo C:  Supervisión"/>
    <s v="Tecnica, Administrativa, Financiera y Logistica"/>
  </r>
  <r>
    <x v="24"/>
    <n v="85111614"/>
    <s v="Apoyar la gestión de vigilancia en Salud Pública, Asesoría, Asistencia Técnica, de la Infancia y la  Salud Sexual y Reproductiva del Departamento de Antioquia"/>
    <d v="2018-01-01T00:00:00"/>
    <s v="8 meses"/>
    <s v="Contratación Directa - Contratos Interadministrativos"/>
    <s v="SGP"/>
    <n v="1206589461"/>
    <n v="965271569"/>
    <s v="SI"/>
    <s v="Aprobadas"/>
    <s v="Luz Myriam Cano Velásquez"/>
    <s v="Profesional Universitaria Area salud "/>
    <n v="3839907"/>
    <s v="luzmyriam.cano@antioquia.gov.co"/>
    <s v="Salud Pública"/>
    <s v="Mortalidad General"/>
    <s v="Protección al desarrollo integral de los niños y niñas del Todo El Departamento, Antioquia, Occidente"/>
    <s v="07-0078"/>
    <s v="Mortalidad en menores de 1 año y en menores de 5 años"/>
    <s v="Asesoría y Asistencia Técnica y Vigilancia Epidemiológica de los eventos de interés en la infancia"/>
    <s v="7965"/>
    <n v="19523"/>
    <d v="2017-11-10T00:00:00"/>
    <s v="NA"/>
    <n v="4600007909"/>
    <x v="1"/>
    <s v="Universidad de Antioquia - Grupo NACER"/>
    <s v="En ejecución"/>
    <m/>
    <s v="Luz Myriam Cano Velásquez"/>
    <s v="Tipo B2: Supervisión Colegiada"/>
    <s v="Tecnica, Administrativa, Financiera y Logistica"/>
  </r>
  <r>
    <x v="24"/>
    <n v="85111507"/>
    <s v="Adquirir preservativos para apoyar las acciones de promoción de la salud y prevención de la enfermedad en temas de salud sexual y reproductiva,  en los municipios de Antioquia."/>
    <d v="2018-10-01T00:00:00"/>
    <s v="1 mes "/>
    <s v="Mínima Cuantía"/>
    <s v="SGP"/>
    <n v="73000000"/>
    <n v="73000000"/>
    <s v="NO"/>
    <s v="N/A"/>
    <s v="Juan Esteban Apraez"/>
    <s v="Profesional Universitario Area salud "/>
    <s v="3835381"/>
    <s v="luzmyriam.cano@antioquia.gov.co"/>
    <s v="Salud Pública"/>
    <s v="Tasa de mortalidad general, Razón de mortalidad materna por causas directas, Embarazos de 10 a 14 años, Embarazos de 15 a 19 años, Incidencia de  VIH/SIDA, Implementación de la estrategia de maternidad segura y prevención del aborto inseguro en los municipios, Servicios en Salud Amigables implementados para Adolescentes y Jóvenes. Estrategia de información, educación y comunicación para la prevención basada en información correcta sobre la situación de VIH/SIDA y comportamientos de riesgo en los municipios "/>
    <s v="Fortalecimiento de la sexualidad y de los derechos sexuales y reproductivos "/>
    <s v="01-0037"/>
    <s v="Tasa de mortalidad general, Razón de mortalidad materna por causas directas, Embarazos de 10 a 14 años, Embarazos de 15 a 19 años, Incidencia de  VIH/SIDA, Implementación de la estrategia de maternidad segura y prevención del aborto inseguro en los municipios ,  Servicios en Salud Amigables implementados para Adolescentes y Jóvenes. Estrategia de información, educación y comunicación para la prevención basada en información correcta sobre la situación de VIH/SIDA y comportamientos de riesgo en los municipios "/>
    <s v="Asesoria y asistencia tecnica, vigilancia epidemiologica,  campaña IEC VIH  , Gestion de insumos "/>
    <m/>
    <m/>
    <m/>
    <m/>
    <m/>
    <x v="0"/>
    <m/>
    <m/>
    <m/>
    <s v="ALEXANDRA PORRAS"/>
    <s v="Tipo C:  Supervisión"/>
    <s v="Tecnica, Administrativa, Financiera y Logistica"/>
  </r>
  <r>
    <x v="24"/>
    <n v="41116126"/>
    <s v="Suministrar pruebas rápidas para VIH y SÍFILIS, para la reducción de la brecha al acceso al diagnóstico temprano del VIH y la SÍFILIS"/>
    <d v="2018-10-01T00:00:00"/>
    <s v="1 mes "/>
    <s v="Mínima Cuantía"/>
    <s v="SGP"/>
    <n v="50000000"/>
    <n v="50000000"/>
    <s v="NO"/>
    <s v="N/A"/>
    <s v="Juan Esteban Apraez"/>
    <s v="Profesional Universitario Area salud "/>
    <s v="3835381"/>
    <s v="luzmyriam.cano@antioquia.gov.co"/>
    <s v="Salud Pública"/>
    <s v="Tasa de mortalidad general, Razón de mortalidad materna por causas directas,  Incidencia de  VIH/SIDA, Implementación de la estrategia de maternidad segura y prevención del aborto inseguro en los municipios ,  Servicios en Salud Amigables implementados para Adolescentes y Jóvenes. Estrategia de información, educación y comunicación para la prevención basada en información correcta sobre la situación de VIH/SIDA y comportamientos de riesgo en los municipios "/>
    <s v="Fortalecimiento de la sexualidad y de los derechos sexuales y reproductivos "/>
    <s v="01-0037"/>
    <s v="Tasa de mortalidad general, Razón de mortalidad materna por causas directas, Embarazos de 10 a 14 años, Embarazos de 15 a 19 años, Incidencia de  VIH/SIDA, Implementación de la estrategia de maternidad segura y prevención del aborto inseguro en los municipios ,  Servicios en Salud Amigables implementados para Adolescentes y Jóvenes. Estrategia de información, educación y comunicación para la prevención basada en información correcta sobre la situación de VIH/SIDA y comportamientos de riesgo en los municipios "/>
    <s v="Asesoria y asistencia tecnica, vigilancia epidemiologica,  campaña IEC VIH  , Gestion de insumos "/>
    <m/>
    <m/>
    <m/>
    <m/>
    <m/>
    <x v="0"/>
    <m/>
    <m/>
    <m/>
    <s v="ALEXANDRA PORRAS"/>
    <s v="Tipo C:  Supervisión"/>
    <s v="Tecnica, Administrativa, Financiera y Logistica"/>
  </r>
  <r>
    <x v="24"/>
    <n v="85151600"/>
    <s v="Fortaleceminiento en la implementación de la estrategia de IAMI Integral"/>
    <d v="2018-04-01T00:00:00"/>
    <s v="9 meses"/>
    <s v="Selección Abreviada - Menor Cuantía"/>
    <s v="SGP"/>
    <n v="150000000"/>
    <n v="150000000"/>
    <s v="NO"/>
    <s v="N/A"/>
    <s v="Johana Elena Cortés"/>
    <s v="Profesional Universitaria Area salud "/>
    <s v="3835385"/>
    <s v="saludpublica.san@antioquia.gov.co"/>
    <s v="Salud Pública"/>
    <s v="Proporción de Bajo Peso al Nacer_x000a__x000a_Instituciones Públicas Prestadoras de Servicios de Salud con asistencia técnica e implementación de la normatividad vigente de la vigilancia nutricional y atención de la mujer gestante y el bajo peso al nacer_x000a__x000a_Instituciones Públicas Prestadoras de Servicios de salud con asistencia técnica para la implementación en la normatividad vigente para la vigilancia de la morbilidad y mortalidad por desnutrición en los menores de 5 años_x000a__x000a_Instituciones Públicas Prestadoras de Servicios de salud con vigilancia nutricional de los eventos de notificación obligatoria en los municipios"/>
    <s v="Fortalecimiento en alimentación y nutrición desde la salud Pública "/>
    <s v="07-0080"/>
    <s v="Actores del sistema aplicando el conocimiento técnico para la detección oportuna  y atención con calidad  de la malnutrición en la población materno - infantil_x000a__x000a_Secretarías de Salud  e IPS Municipales  con procesos de Vigilancia nutricional implementados para los eventos de notificación obligatoria, necesarios para la toma de decisiones con enfoque intersectorial _x000a_"/>
    <s v="Apoyar el proceso de gestión - desarrollo de capacidades en los actores del sistema, a través de asesoría y asistencia técnica directa en los  municipios del Departamento _x000a__x000a_Apoyar el proceso de vigilancia nutricional en salud pública  de los eventos nutricionales  de interés en salud pública, según lineamientos del Instituto Nacional de Salud en los municipios del Departamento "/>
    <m/>
    <m/>
    <m/>
    <m/>
    <m/>
    <x v="0"/>
    <m/>
    <m/>
    <m/>
    <s v="GLADIS BEDOYA"/>
    <s v="Tipo C:  Supervisión"/>
    <s v="Tecnica, Administrativa, Financiera y Logistica"/>
  </r>
  <r>
    <x v="24"/>
    <n v="85101705"/>
    <s v="Desarrollar acciones para apoyar la gestión del Programa Control de Tuberculosis, Lepra y Programa Ampliado de Inmunizaciones en el marco del Plan Decenal de Salud Pública, Dimensión 6 Vida Saludable y Enfermedades Transmisibles, en el Departamento de Antioquia"/>
    <d v="2017-12-01T00:00:00"/>
    <s v="6 meses"/>
    <s v="Contratación Directa - Contratos Interadministrativos"/>
    <s v="SGP"/>
    <n v="2766194230"/>
    <n v="620000000"/>
    <s v="SI"/>
    <s v="Aprobadas"/>
    <s v="Marcela Arrubla Villa"/>
    <s v="Profesional Universitaria Area salud "/>
    <s v="3839882"/>
    <s v="marcela.arrubla@antioquia.gov.co"/>
    <s v="Salud Pública"/>
    <s v="Coberturas de triple viral en niños de 1 año de edad."/>
    <s v="Fortalecimiento del PAI en los componentes de vacunación,vigilancia epidemiologica de inmunoprevenibles, tuberculosis y lepra en los actores del SGSSS Todo El Departamento, Antioquia, Occidente"/>
    <s v="01-0036"/>
    <s v="Actores asesorados y Acciones de vigilancia SP"/>
    <s v="Asesoría para competencias PAI y otras. Vigilancia SP PAI y otras. Gestionar insumos PAI y otras. "/>
    <n v="7264"/>
    <n v="18103"/>
    <d v="2017-07-06T00:00:00"/>
    <s v="NA"/>
    <n v="4600007140"/>
    <x v="1"/>
    <s v="ESE Hospital La María"/>
    <s v="En ejecución"/>
    <m/>
    <s v="Marcela Arrubla Villa"/>
    <s v="Tipo C:  Supervisión"/>
    <s v="Tecnica, Administrativa, Financiera y Logistica"/>
  </r>
  <r>
    <x v="24"/>
    <n v="85101705"/>
    <s v="Elaboración de seminario para la prevencion de infecciones asociadas a la atención en salud (IAAS)"/>
    <d v="2018-05-01T00:00:00"/>
    <s v="7 meses"/>
    <s v="Mínima Cuantía"/>
    <s v="SGP"/>
    <n v="40000000"/>
    <n v="40000000"/>
    <s v="NO"/>
    <s v="N/A"/>
    <s v="Omaira Marzola"/>
    <s v="Profesional Universitaria Area salud "/>
    <s v="3835175"/>
    <s v="dmarzolam@antioquia.gov.co"/>
    <s v="Salud Pública"/>
    <s v="Acciones de vigilancia en salud publica"/>
    <s v="Fortalecimiento de la gestión de las enfermedades inmunoprevenibles, Emergentes, Reemergentes y Desatendidas en Todo El Departamento Antioquia."/>
    <s v="01-0036"/>
    <s v="Fortalecer las actividades de promoción y control de las IAAS contribuyendo a la disminución de las mismas"/>
    <s v="Asesoría y asistencia técnica, seguimiento a planes de mejora, realización de diagnósticos iniciales y finales, convocatorias educativas"/>
    <m/>
    <m/>
    <m/>
    <m/>
    <m/>
    <x v="0"/>
    <m/>
    <m/>
    <m/>
    <s v="OMAIRA MARZOLA"/>
    <s v="Tipo C:  Supervisión"/>
    <s v="Tecnica, Administrativa, Financiera y Logistica"/>
  </r>
  <r>
    <x v="24"/>
    <n v="85101701"/>
    <s v="Levantar la línea base para la construcción de la ruta integral de atención en salud con enfoque étnico diferencial, respetando las particularidades socioculturales de cada grupo étnico mediante la asesoría y la asistencia técnica a los enlaces municipales de asuntos étnicos de 20 municipios priorizados."/>
    <d v="2018-01-01T00:00:00"/>
    <s v="10 meses"/>
    <s v="Mínima Cuantía"/>
    <s v="SGP"/>
    <n v="64760000"/>
    <n v="64760000"/>
    <s v="NO"/>
    <s v="N/A"/>
    <s v="Norelly Areiza Ramirez "/>
    <s v="Profesional Universitaria Area salud "/>
    <s v="3835377"/>
    <s v="norelly.areiza@antioquia.gov.co"/>
    <s v="Salud Pública"/>
    <s v="Acciones de vigilancia en salud publica"/>
    <s v="Fortalecimiento de la vigilancia en salud pública a los actores SGSSS Todo El_x000a_Departamento, Antioquia, Occidente"/>
    <s v="07-0079"/>
    <s v="Protección de la salud con perspectivas de género y enfoque étnico diferencial "/>
    <s v="Protección de la salud con perspectivas de género y enfoque étnico diferencial "/>
    <m/>
    <m/>
    <m/>
    <m/>
    <m/>
    <x v="0"/>
    <m/>
    <m/>
    <m/>
    <s v="NORELY AREIZA"/>
    <s v="Tipo C:  Supervisión"/>
    <s v="Tecnica, Administrativa, Financiera y Logistica"/>
  </r>
  <r>
    <x v="24"/>
    <n v="851011705"/>
    <s v="Realizar monitoreo y seguimiento a la gestión en Salud Pública de las Direcciones Locales de Salud (DLS), Entidades Administradoras de Planes de Beneficios (EAPB) e Instituciones Prestadoras de Servicios Públicas y Privada (IPS) del Departamento de Antioquia, específicamente con relación a la ejecución de las acciones de promoción de la salud, gestión del riesgo individual y colectivo y la gestión de la salud pública"/>
    <d v="2018-09-22T00:00:00"/>
    <s v="8 meses"/>
    <s v="Selección Abreviada - Menor Cuantía"/>
    <s v="SGP"/>
    <n v="450000000"/>
    <n v="450000000"/>
    <s v="NO"/>
    <s v="N/A"/>
    <s v="Gustavo Adolfo Posada"/>
    <s v="Profesional Universitario Area salud "/>
    <s v="3835386"/>
    <s v="gustavo.posada@antioquia.gov.co"/>
    <s v="Salud Pública"/>
    <s v="Tasa Mortalidad Genera"/>
    <s v="Fortalecimiento de la vigilancia en salud pública a los actores SGSSS Todo El_x000a_Departamento, Antioquia, Occidente"/>
    <s v="01-0045"/>
    <s v="Numero de actores de SGSSS vigilados"/>
    <s v="Monitoreo y seguimiento a la gestión de las acciones de salud pública en las EAPB e IPS"/>
    <m/>
    <m/>
    <m/>
    <m/>
    <m/>
    <x v="0"/>
    <m/>
    <m/>
    <m/>
    <s v="GUSTAVO POSADA"/>
    <s v="Tipo C:  Supervisión"/>
    <s v="Tecnica, Administrativa, Financiera y Logistica"/>
  </r>
  <r>
    <x v="24"/>
    <n v="41103011"/>
    <s v="Adquirir equipo para análisis de ionfluor"/>
    <d v="2018-05-01T00:00:00"/>
    <s v="5 meses"/>
    <s v="Selección Abreviada - Menor Cuantía"/>
    <s v="SGP"/>
    <n v="150000000"/>
    <n v="150000000"/>
    <s v="NO"/>
    <s v="N/A"/>
    <s v="Adriana Patricia Echeverri Rios"/>
    <s v="Profesional Universitaria Area salud "/>
    <s v="3835414"/>
    <s v="adriana.echeverri@antioquia.gov.co"/>
    <s v="Salud Pública"/>
    <s v="Fortalecimiento del LDSPA de Antioqui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 de pruebas (Insumos)"/>
    <m/>
    <m/>
    <m/>
    <m/>
    <m/>
    <x v="0"/>
    <m/>
    <m/>
    <m/>
    <s v="ANGELA JARAMILLO BLANDON"/>
    <s v="Tipo C:  Supervisión"/>
    <s v="Tecnica, Administrativa, Financiera y Logistica"/>
  </r>
  <r>
    <x v="24"/>
    <n v="80000000"/>
    <s v="Realizar apoyo a la gestión de la Secretaría Seccional de Salud y Protección Social de Antioquia en las acciones planteadas en el plan territorial de salud en el marco del plan decenal de salud pública en el departamento de antioquia."/>
    <d v="2017-11-21T00:00:00"/>
    <s v="10 meses"/>
    <s v="Contratación Directa - Contratos Interadministrativos"/>
    <s v="SGP"/>
    <n v="11446716929"/>
    <n v="97985000"/>
    <s v="SI"/>
    <s v="Aprobadas"/>
    <s v="Johana Elena Cortés"/>
    <s v="Profesional Universitaria Area salud "/>
    <s v="3835385"/>
    <s v="saludpublica.san@antioquia.gov.co"/>
    <s v="Salud Pública"/>
    <s v="Proporción de Bajo Peso al Nacer_x000a__x000a_Instituciones Públicas Prestadoras de Servicios de Salud con asistencia técnica e implementación de la normatividad vigente de la vigilancia nutricional y atención de la mujer gestante y el bajo peso al nacer_x000a__x000a_Instituciones Públicas Prestadoras de Servicios de salud con asistencia técnica para la implementación en la normatividad vigente para la vigilancia de la morbilidad y mortalidad por desnutrición en los menores de 5 años_x000a__x000a_Instituciones Públicas Prestadoras de Servicios de salud con vigilancia nutricional de los eventos de notificación obligatoria en los municipios"/>
    <s v="Fortalecimiento en alimentación y nutrición desde la salud Pública "/>
    <s v="07-0080"/>
    <s v="Actores del sistema aplicando el conocimiento técnico para la detección oportuna  y atención con calidad  de la malnutrición en la población materno - infantil_x000a__x000a_Secretarías de Salud  e IPS Municipales  con procesos de Vigilancia nutricional implementados para los eventos de notificación obligatoria, necesarios para la toma de decisiones con enfoque intersectorial _x000a_"/>
    <s v="Apoyar el proceso de gestión - desarrollo de capacidades en los actores del sistema, a través de asesoría y asistencia técnica directa en los  municipios del Departamento _x000a__x000a_Apoyar el proceso de vigilancia nutricional en salud pública  de los eventos nutricionales  de interés en salud pública, según lineamientos del Instituto Nacional de Salud en los municipios del Departamento "/>
    <n v="7966"/>
    <n v="17329"/>
    <d v="2017-11-10T00:00:00"/>
    <s v="N/A"/>
    <n v="4600007919"/>
    <x v="1"/>
    <s v="UNIVERSIDAD CES"/>
    <s v="En ejecución"/>
    <m/>
    <s v="Carlos Mario Tamayo"/>
    <s v="Tipo C:  Supervisión"/>
    <s v="Tecnica, Administrativa, Financiera"/>
  </r>
  <r>
    <x v="24"/>
    <n v="80000000"/>
    <s v="Realizar apoyo a la gestión de la Secretaría Seccional de Salud y Protección Social de Antioquia en las acciones planteadas en el plan territorial de salud en el marco del plan decenal de salud pública en el departamento de antioquia."/>
    <d v="2017-11-21T00:00:00"/>
    <s v="10 meses"/>
    <s v="Contratación Directa - Contratos Interadministrativos"/>
    <s v="SGP"/>
    <n v="11446716929"/>
    <n v="97985000"/>
    <s v="SI"/>
    <s v="Aprobadas"/>
    <s v="Norelly Areiza Ramirez "/>
    <s v="Profesional Universitaria Area salud "/>
    <s v="3835377"/>
    <s v="norelly.areiza@antioquia.gov.co"/>
    <s v="Salud Pública"/>
    <s v="Acciones de vigilancia en salud publica"/>
    <s v="Fortalecimiento de la vigilancia en salud pública a los actores SGSSS Todo El_x000a_Departamento, Antioquia, Occidente"/>
    <s v="07-0079"/>
    <s v="Protección de la salud con perspectivas de género y enfoque étnico diferencial "/>
    <s v="Protección de la salud con perspectivas de género y enfoque étnico diferencial "/>
    <n v="7966"/>
    <n v="17329"/>
    <d v="2017-11-10T00:00:00"/>
    <s v="N/A"/>
    <n v="4600007919"/>
    <x v="1"/>
    <s v="UNIVERSIDAD CES"/>
    <s v="En ejecución"/>
    <m/>
    <s v="Carlos Mario Tamayo"/>
    <s v="Tipo C:  Supervisión"/>
    <s v="Tecnica, Administrativa, Financiera"/>
  </r>
  <r>
    <x v="24"/>
    <n v="20102301"/>
    <s v="Prestación de servicio de transporte terrestre automotor para apoyar la gestión de la Gobernación de Antioquia"/>
    <d v="2018-01-02T00:00:00"/>
    <s v="12 meses"/>
    <s v="Selección Abreviada - Subasta Inversa"/>
    <s v="Recursos propios"/>
    <n v="130000000"/>
    <n v="130000000"/>
    <s v="NO"/>
    <s v="N/A"/>
    <s v="Beatriz I Lopera Montoya"/>
    <s v="profesional universitaria area de salud"/>
    <s v="3839941"/>
    <s v="beatriz.loperamontoya@antioquia.gov.co"/>
    <s v="Fortalecimiento Autoridad Sanitaria"/>
    <s v="inspección y vigilancia a las  Direcciones locales de salud, empreasasadministradoras de planes de beneficio y de prestadores de servicios de salud"/>
    <s v="Fortalecimiento de la Inspección, Vigilancia y Control Prestadores del Sistema Obligatorio de Salud"/>
    <s v="01-0042"/>
    <s v="inspección y vigilancia a las  Direcciones locales de salud, empreasasadministradoras de planes de beneficio y de prestadores de servicios de salud"/>
    <s v="visitas de inspección vigilancia y control y de asesoria y asistencia tecnica a los actores del SGSSS"/>
    <m/>
    <m/>
    <m/>
    <m/>
    <m/>
    <x v="0"/>
    <m/>
    <m/>
    <s v="El cdp trasladado a Secretaria General"/>
    <s v="Beatriz I Lopera M"/>
    <s v="Tipo C:  Supervisión"/>
    <s v="Tecnica, Juridica y Financiera"/>
  </r>
  <r>
    <x v="24"/>
    <n v="20102301"/>
    <s v="Prestación de servicio de transporte terrestre automotor para apoyar la gestión de la Gobernación de Antioquia"/>
    <d v="2018-01-02T00:00:00"/>
    <s v="12 meses"/>
    <s v="Selección Abreviada - Subasta Inversa"/>
    <s v="Recursos propios"/>
    <n v="100000000"/>
    <n v="100000000"/>
    <s v="NO"/>
    <s v="N/A"/>
    <s v="Beatriz I Lopera Montoya"/>
    <s v="profesional universitaria area de salud"/>
    <s v="3839941"/>
    <s v="beatriz.loperamontoya@antioquia.gov.co"/>
    <s v="Fortalecimiento Autoridad Sanitaria"/>
    <s v="inspección y vigilancia a las  Direcciones locales de salud, empreasasadministradoras de planes de beneficio y de prestadores de servicios de salud"/>
    <s v="Modernización de la Red Prestadora de Servicios de Salud"/>
    <s v="01-0041"/>
    <s v="inspección y vigilancia a las  Direcciones locales de salud, empreasasadministradoras de planes de beneficio y de prestadores de servicios de salud"/>
    <s v="visitas de inspección vigilancia y control y de asesoria y asistencia tecnica a los actores del SGSSS"/>
    <m/>
    <m/>
    <m/>
    <m/>
    <m/>
    <x v="0"/>
    <m/>
    <m/>
    <s v="El cdp trasladado a Secretaria General"/>
    <s v="Beatriz I Lopera M"/>
    <s v="Tipo C:  Supervisión"/>
    <s v="Tecnica, Juridica y Financiera"/>
  </r>
  <r>
    <x v="24"/>
    <n v="85121800"/>
    <s v="En el marco de la celebración del Día Mundial del  Donante voluntario realizar el reconocimiento a los Donantes voluntario y Habitual de Sangre y a Entidades e Instituciones Amigas de la Donación."/>
    <d v="2018-04-15T00:00:00"/>
    <s v="8 meses"/>
    <s v="Mínima Cuantía"/>
    <s v="Recursos propios"/>
    <n v="100000000"/>
    <n v="100000000"/>
    <s v="NO"/>
    <s v="N/A"/>
    <s v="Victoria Eugenia Villegas"/>
    <s v="profesional universitario "/>
    <s v="3839950"/>
    <s v="victoria.villegas@antioquia.gov.co"/>
    <s v="Fortalecimiento Autoridad Sanitaria"/>
    <s v="inspección y vigilancia a las  Direcciones locales de salud, empreasasadministradoras de planes de beneficio y de prestadores de servicios de salud"/>
    <s v="Modernización de la Red Prestadora de Servicios de Salud"/>
    <s v=" 01-0041"/>
    <s v="inspección y vigilancia a las  Direcciones locales de salud, empreasasadministradoras de planes de beneficio y de prestadores de servicios de salud"/>
    <s v="Celebar el dia mundial del donante voluntario"/>
    <m/>
    <m/>
    <m/>
    <m/>
    <m/>
    <x v="0"/>
    <m/>
    <m/>
    <m/>
    <s v="Victoria Eugenia villegas"/>
    <s v="Tipo C:  Supervisión"/>
    <s v="Tecnica, Juridica y Financiera"/>
  </r>
  <r>
    <x v="24"/>
    <n v="95122001"/>
    <s v="Fortalecer la red publica hospitalaria del Departamento de Antioquia mediante la construcción de la fase final del Hospital Cesar Uribe Piedrahita del Municipio de Caucasia a traves de la SSSA en interacción con la Secretaría de Infraestructura"/>
    <d v="2018-01-01T00:00:00"/>
    <s v="8 meses"/>
    <s v="Licitación Pública"/>
    <s v="Recursos propios"/>
    <n v="7887402972"/>
    <n v="4046000000"/>
    <s v="SI"/>
    <s v="Aprobadas"/>
    <s v="Sandra Angulo"/>
    <s v="LNR"/>
    <s v="3839950"/>
    <s v="sandra.angulo@antioquia.gov.co"/>
    <s v="Fortalecimiento Autoridad Sanitaria"/>
    <s v="inspección y vigilancia a las  Direcciones locales de salud, empreasasadministradoras de planes de beneficio y de prestadores de servicios de salud"/>
    <s v="Modernización de la Red Prestadora de Servicios de Salud"/>
    <s v=" 01-0041"/>
    <s v="ESE intervenidas en infraestructura física"/>
    <m/>
    <m/>
    <m/>
    <m/>
    <m/>
    <m/>
    <x v="0"/>
    <m/>
    <m/>
    <m/>
    <s v="Sandra Angulo"/>
    <s v="Tipo B1: Supervisión e Interventoría Técnica "/>
    <s v="Tecnica, Juridica y Financiera, administrativa, Interventoria"/>
  </r>
  <r>
    <x v="24"/>
    <n v="95122001"/>
    <s v="Fortalecer la red publica hospitalaria del Departamento de Antioquia mediante la construcción de la fase final del Hospital Cesar Uribe Piedrahita del Municipio de Caucasia a traves de la SSSA en interacción con la Secretaría de Infraestructura"/>
    <d v="2018-01-01T00:00:00"/>
    <s v="8 meses"/>
    <s v="Licitación Pública"/>
    <s v="Recursos propios"/>
    <n v="7887402972"/>
    <n v="3841402972"/>
    <s v="SI"/>
    <s v="Aprobadas"/>
    <s v="Sandra Angulo"/>
    <s v="LNR"/>
    <s v="3839950"/>
    <s v="sandra.angulo@antioquia.gov.co"/>
    <s v="Fortalecimiento Autoridad Sanitaria"/>
    <s v="inspección y vigilancia a las  Direcciones locales de salud, empreasasadministradoras de planes de beneficio y de prestadores de servicios de salud"/>
    <s v="ortalecimiento de la Inspección, Vigilancia y Control Prestadores del Sistema Obligatorio de Salud"/>
    <s v="01-0042"/>
    <s v="ESE intervenidas en infraestructura física"/>
    <m/>
    <m/>
    <m/>
    <m/>
    <m/>
    <m/>
    <x v="0"/>
    <m/>
    <m/>
    <m/>
    <s v="Sandra Angulo"/>
    <s v="Tipo B1: Supervisión e Interventoría Técnica "/>
    <s v="Tecnica, Juridica y Financiera, administrativa, Interventoria"/>
  </r>
  <r>
    <x v="24"/>
    <n v="93141506"/>
    <s v="Contratar los servicios de un operador logístico que ejecute los programas de bienestar social y mejoramiento de la calidad de vida de los servidores publicos, los jubilados y pensionsados y sus beneficiarios directos, adscritos a la Secretaría Seccional de Salud y Protección Social de Antioquia. COMFENALCO ANTIOQUIA"/>
    <d v="2018-01-01T00:00:00"/>
    <s v="11 MESES"/>
    <s v="Contratación Directa - Prestación de Servicios y de Apoyo a la Gestión Persona Jurídica"/>
    <s v="Recursos propios"/>
    <n v="370000000"/>
    <n v="370000000"/>
    <s v="NO"/>
    <s v="N/A"/>
    <s v="ERIKA MARIA TORRES FLOREZ"/>
    <s v="PROFESIONAL UNIVERSITARIO"/>
    <s v="3839888"/>
    <s v="erika.torres@antioquia.gov.co"/>
    <s v="Línea Estratégica 7: Gobernanza y buen Gobierno_x000a_"/>
    <s v="Componente:Bienestar laboral y calidad de vida"/>
    <s v="Programa 1: Fortalecimiento del bienestar laboral y mejoramiento de la  calidad de vida."/>
    <s v="10-0030"/>
    <s v="Personas atendidas en  los programas de bienestar laboral y calidad de vida"/>
    <s v="Capacitación y adiestramiento del recurso humano de la SSSA."/>
    <n v="8037"/>
    <s v="20499 Y 20501"/>
    <d v="2018-01-26T00:00:00"/>
    <s v="N/A"/>
    <n v="4600008047"/>
    <x v="1"/>
    <s v="COMFENALCO ANTIOQUIA"/>
    <s v="En ejecución"/>
    <m/>
    <s v="ERIKA MARIA TORRES FLOREZ"/>
    <s v="Tipo C:  Supervisión"/>
    <s v="Tecnica, Juridica y Financiera"/>
  </r>
  <r>
    <x v="24"/>
    <n v="93141506"/>
    <s v="Suministrar el apoyo logistico necasario para el desarrollo de los programa de capacitacion, adiestramiento y preparación para el retiro laboral  para los servidores públicos de la Secretaria Seccional de Salud y Protección Social de de Antioquia."/>
    <d v="2018-01-01T00:00:00"/>
    <s v="11 MESES"/>
    <s v="Mínima Cuantía"/>
    <s v="Recursos propios"/>
    <n v="76000000"/>
    <n v="76000000"/>
    <s v="NO"/>
    <s v="N/A"/>
    <s v="GLORIA ISABEL ESCOBAR MORALES"/>
    <s v="PROFESIONAL UNIVERSITARIO"/>
    <s v="3839734"/>
    <s v="gloriaisabel.escobar@antioquia.gov.co"/>
    <s v="Línea Estratégica 7: Gobernanza y buen Gobierno_x000a_"/>
    <s v="Componente:Bienestar laboral y calidad de vida"/>
    <s v="Programa 1: Fortalecimiento del bienestar laboral y mejoramiento de la  calidad de vida."/>
    <s v="10-0030"/>
    <s v="Personas atendidas en  los programas de bienestar laboral y calidad de vida"/>
    <s v="Satisfacer las necesidades de bienestar social y aprovechamiento del tiempo libre de los servidores, jubilados y beneficiarios directos de la Secretaria Seccional de Salud y Protección Social de Antioquia._x000a_"/>
    <m/>
    <m/>
    <m/>
    <m/>
    <m/>
    <x v="0"/>
    <m/>
    <m/>
    <s v="CDP trasladado a Gestión Humana"/>
    <s v="GLORIA ISABEL ESCOBAR MORALES"/>
    <s v="Tipo C:  Supervisión"/>
    <s v="Tecnica, Juridica y Financiera"/>
  </r>
  <r>
    <x v="24"/>
    <n v="93141506"/>
    <s v="Prestar servicios para la iniciación deportiva, desarrollo de las actividades deportivas y recreativas, implementación deportiva y de actividad física para los servidores públicos adscritos a la Secretaria Seccional de Salud y Protección Social de Antioquia y sus beneficiarios directos.  FEDELIAN"/>
    <d v="2018-01-01T00:00:00"/>
    <s v="11 MESES"/>
    <s v="Contratación Directa - Prestación de Servicios y de Apoyo a la Gestión Persona Jurídica"/>
    <s v="Recursos propios"/>
    <n v="70000000"/>
    <n v="70000000"/>
    <s v="NO"/>
    <s v="N/A"/>
    <s v="ERIKA MARIA TORRES FLOREZ"/>
    <s v="PROFESIONAL UNIVERSITARIO"/>
    <s v="3839888"/>
    <s v="erika.torres@antioquia.gov.co"/>
    <s v="Línea Estratégica 7: Gobernanza y buen Gobierno_x000a_"/>
    <s v="Componente:Bienestar laboral y calidad de vida"/>
    <s v="Programa 1: Fortalecimiento del bienestar laboral y mejoramiento de la  calidad de vida."/>
    <s v="10-0030"/>
    <s v="Personas atendidas en  los programas de bienestar laboral y calidad de vida"/>
    <s v="Aprovechamiento del tiempo libre de los servidores y beneficiarios directos de la Secretaria Seccional de Salud y Protección Social de Antioquia. Decreto No.20150000908 de marzo 10 de 2015 (nómina)_x000a_"/>
    <n v="8038"/>
    <n v="20056"/>
    <d v="2018-01-26T00:00:00"/>
    <s v="N/A"/>
    <n v="4600008049"/>
    <x v="1"/>
    <s v="ASOCIACION DE ORGANIZACIONES DEPORTIVAS EN ANTIOQUIA - FEDELIAN"/>
    <s v="En ejecución"/>
    <m/>
    <s v="ERIKA MARIA TORRES FLOREZ"/>
    <s v="Tipo C:  Supervisión"/>
    <s v="Tecnica, Juridica y Financiera"/>
  </r>
  <r>
    <x v="24"/>
    <n v="72154110"/>
    <s v="Realizar el mantenimiento preventivo, correctivo, calibración de equipos y suministro de repuestos para los equipos de la cadena de frío de la SSSA"/>
    <d v="2018-01-01T00:00:00"/>
    <s v="11 meses"/>
    <s v="Mínima Cuantía"/>
    <s v="Recursos propios"/>
    <n v="44375100"/>
    <n v="44375100"/>
    <s v="NO"/>
    <s v="N/A"/>
    <s v="Maria del Rosario Manrique Alzate "/>
    <s v="Profesional"/>
    <n v="3839713"/>
    <s v="rosario.manrique@antioquia.gov.co"/>
    <m/>
    <m/>
    <m/>
    <s v="99-9999"/>
    <m/>
    <m/>
    <m/>
    <m/>
    <m/>
    <m/>
    <m/>
    <x v="0"/>
    <m/>
    <m/>
    <m/>
    <s v="Blana Isabel Restrepo"/>
    <s v="Tipo C:  Supervisión"/>
    <s v="Tecnica, Administrativa, Financiera."/>
  </r>
  <r>
    <x v="24"/>
    <n v="44120000"/>
    <s v="Suministro y distribucion de elementos de papeleria y utilies de oficina"/>
    <d v="2018-01-01T00:00:00"/>
    <s v="10 meses"/>
    <s v="Selección Abreviada - Subasta Inversa"/>
    <s v="Recursos propios"/>
    <n v="170000000"/>
    <n v="170000000"/>
    <s v="NO"/>
    <s v="N/A"/>
    <s v="Maria del Rosario Manrique Alzate "/>
    <s v="Profesional"/>
    <n v="3839713"/>
    <s v="rosario.manrique@antioquia.gov.co"/>
    <m/>
    <m/>
    <m/>
    <s v="99-9999"/>
    <m/>
    <m/>
    <m/>
    <m/>
    <m/>
    <m/>
    <m/>
    <x v="0"/>
    <m/>
    <m/>
    <s v="CDP trasladado a la Secretaría General"/>
    <s v="Maria Ines Ochoa"/>
    <s v="Tipo C:  Supervisión"/>
    <s v="Tecnica, Administrativa, Financiera."/>
  </r>
  <r>
    <x v="24"/>
    <n v="44120000"/>
    <s v="Suministro y distribucion de elementos de cafeteria"/>
    <d v="2018-01-01T00:00:00"/>
    <s v="10 meses"/>
    <s v="Selección Abreviada - Subasta Inversa"/>
    <s v="Recursos propios"/>
    <n v="49000000"/>
    <n v="49000000"/>
    <s v="NO"/>
    <s v="N/A"/>
    <s v="Maria del Rosario Manrique Alzate "/>
    <s v="Profesional"/>
    <n v="3839713"/>
    <s v="rosario.manrique@antioquia.gov.co"/>
    <m/>
    <m/>
    <m/>
    <s v="99-9999"/>
    <m/>
    <m/>
    <m/>
    <m/>
    <m/>
    <m/>
    <m/>
    <x v="0"/>
    <m/>
    <m/>
    <s v="CDP trasladado a la Secretaría General"/>
    <s v="Maria Ines Ochoa"/>
    <s v="Tipo C:  Supervisión"/>
    <s v="Tecnica, Administrativa, Financiera."/>
  </r>
  <r>
    <x v="24"/>
    <n v="47131700"/>
    <s v="Suministro y distribucion de elementos de aseo"/>
    <d v="2018-01-01T00:00:00"/>
    <s v="10 meses"/>
    <s v="Selección Abreviada - Subasta Inversa"/>
    <s v="Recursos propios"/>
    <n v="46000000"/>
    <n v="46000000"/>
    <s v="NO"/>
    <s v="N/A"/>
    <s v="Maria del Rosario Manrique Alzate "/>
    <s v="Profesional"/>
    <n v="3839713"/>
    <s v="rosario.manrique@antioquia.gov.co"/>
    <m/>
    <m/>
    <m/>
    <s v="99-9999"/>
    <m/>
    <m/>
    <m/>
    <m/>
    <m/>
    <m/>
    <m/>
    <x v="0"/>
    <m/>
    <m/>
    <s v="CDP trasladado a la Secretaría General"/>
    <s v="Luz Marina Martinez"/>
    <s v="Tipo C:  Supervisión"/>
    <s v="Tecnica, Administrativa, Financiera."/>
  </r>
  <r>
    <x v="24"/>
    <n v="44120000"/>
    <s v="Elborar otros materiales (papeleria)"/>
    <d v="2018-03-01T00:00:00"/>
    <s v="9 meses"/>
    <s v="Mínima Cuantía"/>
    <s v="Recursos propios"/>
    <n v="5000000"/>
    <n v="5000000"/>
    <s v="NO"/>
    <s v="N/A"/>
    <s v="Maria del Rosario Manrique Alzate "/>
    <s v="Profesional"/>
    <n v="3839713"/>
    <s v="rosario.manrique@antioquia.gov.co"/>
    <m/>
    <m/>
    <m/>
    <s v="99-9999"/>
    <m/>
    <m/>
    <m/>
    <m/>
    <m/>
    <m/>
    <m/>
    <x v="0"/>
    <m/>
    <m/>
    <s v="CDP trasladado a la Secretaría General"/>
    <s v="Maria del Rosario Manrique"/>
    <s v="Tipo C:  Supervisión"/>
    <s v="Tecnica, Administrativa, Financiera."/>
  </r>
  <r>
    <x v="24"/>
    <n v="44102900"/>
    <s v="Suministro equipos y bienes muebles  para las dependencias de la Gobernacion de Antioquia."/>
    <d v="2018-02-01T00:00:00"/>
    <s v="9 meses"/>
    <s v="Selección Abreviada - Acuerdo Marco de Precios"/>
    <s v="Recursos propios"/>
    <n v="380000000"/>
    <n v="380000000"/>
    <s v="NO"/>
    <s v="N/A"/>
    <s v="Maria del Rosario Manrique Alzate "/>
    <s v="Profesional"/>
    <n v="3839713"/>
    <s v="rosario.manrique@antioquia.gov.co"/>
    <m/>
    <m/>
    <m/>
    <s v="99-9999"/>
    <m/>
    <m/>
    <m/>
    <m/>
    <m/>
    <m/>
    <m/>
    <x v="0"/>
    <m/>
    <m/>
    <s v="CDP trasladado a la Secretaría General"/>
    <s v="Mria Ines Ochoa"/>
    <s v="Tipo C:  Supervisión"/>
    <s v="Tecnica, Administrativa, Financiera."/>
  </r>
  <r>
    <x v="24"/>
    <n v="78181500"/>
    <s v="Mantenimiento integral (preventivo y/o correctivo) con suministro de repuestos para los vehiculos de propiedad del Departamento"/>
    <d v="2018-01-01T00:00:00"/>
    <s v="12 meses"/>
    <s v="Selección Abreviada - Subasta Inversa"/>
    <s v="Recursos propios"/>
    <n v="80144667"/>
    <n v="19928480"/>
    <s v="SI"/>
    <s v="Aprobadas"/>
    <s v="Maria del Rosario Manrique Alzate "/>
    <s v="Profesional"/>
    <n v="3839713"/>
    <s v="rosario.manrique@antioquia.gov.co"/>
    <m/>
    <m/>
    <m/>
    <s v="99-9999"/>
    <m/>
    <m/>
    <m/>
    <m/>
    <m/>
    <m/>
    <m/>
    <x v="0"/>
    <m/>
    <m/>
    <s v="CDP trasladado a la Secretaría General"/>
    <s v="Babinton Florez"/>
    <s v="Tipo C:  Supervisión"/>
    <s v="Tecnica, Administrativa, Financiera."/>
  </r>
  <r>
    <x v="24"/>
    <n v="72102900"/>
    <s v="Mantenimiento planta fisica de la Gobernacion  y de las sedes alternas"/>
    <d v="2018-02-01T00:00:00"/>
    <s v="9 meses"/>
    <s v="Selección Abreviada - Menor Cuantía"/>
    <s v="Recursos propios"/>
    <n v="200000000"/>
    <n v="200000000"/>
    <s v="NO"/>
    <s v="N/A"/>
    <s v="Maria del Rosario Manrique Alzate "/>
    <s v="Profesional"/>
    <n v="3839713"/>
    <s v="rosario.manrique@antioquia.gov.co"/>
    <m/>
    <m/>
    <m/>
    <s v="99-9999"/>
    <m/>
    <m/>
    <m/>
    <m/>
    <m/>
    <m/>
    <m/>
    <x v="0"/>
    <m/>
    <m/>
    <s v="CDP trasladado a la Secretaría General"/>
    <s v="Babinton Florez"/>
    <s v="Tipo C:  Supervisión"/>
    <s v="Tecnica, Administrativa, Financiera."/>
  </r>
  <r>
    <x v="24"/>
    <n v="15101500"/>
    <s v="Suministro de combustible para los vehiculos de propiedad del Departamento"/>
    <d v="2018-01-01T00:00:00"/>
    <s v="12 meses"/>
    <s v="Selección Abreviada - Menor Cuantía"/>
    <s v="Recursos propios"/>
    <n v="43664038"/>
    <n v="12295573"/>
    <s v="SI"/>
    <s v="Aprobadas"/>
    <s v="Maria del Rosario Manrique Alzate "/>
    <s v="Profesional"/>
    <n v="3839713"/>
    <s v="rosario.manrique@antioquia.gov.co"/>
    <m/>
    <m/>
    <m/>
    <s v="99-9999"/>
    <m/>
    <m/>
    <m/>
    <m/>
    <m/>
    <m/>
    <m/>
    <x v="0"/>
    <m/>
    <m/>
    <s v="CDP trasladado a la Secretaría General"/>
    <s v="Babinton Florez"/>
    <s v="Tipo C:  Supervisión"/>
    <s v="Tecnica, Administrativa, Financiera."/>
  </r>
  <r>
    <x v="24"/>
    <n v="15101500"/>
    <s v="Suministro de combustible gas natural comprimido para uso vehicular y rectificacion "/>
    <d v="2018-01-01T00:00:00"/>
    <s v="12 meses"/>
    <s v="Contratación Directa - No pluralidad de oferentes"/>
    <s v="Recursos propios"/>
    <n v="15968687"/>
    <n v="5756695"/>
    <s v="SI"/>
    <s v="Aprobadas"/>
    <s v="Maria del Rosario Manrique Alzate "/>
    <s v="Profesional"/>
    <n v="3839713"/>
    <s v="rosario.manrique@antioquia.gov.co"/>
    <m/>
    <m/>
    <m/>
    <s v="99-9999"/>
    <m/>
    <m/>
    <m/>
    <m/>
    <m/>
    <m/>
    <m/>
    <x v="0"/>
    <m/>
    <m/>
    <s v="CDP trasladado a la Secretaría General"/>
    <s v="Babinton Florez"/>
    <s v="Tipo C:  Supervisión"/>
    <s v="Tecnica, Administrativa, Financiera."/>
  </r>
  <r>
    <x v="24"/>
    <n v="92121500"/>
    <s v="Contratar el servicio de vigilancia privada, fija, armada,canina y sin arma para el Centro Administrativo Departamental, sus sedes alternas y la Fabrica de Licores y Alcoholes de Antioquia "/>
    <d v="2018-01-01T00:00:00"/>
    <s v="12 meses"/>
    <s v="Selección Abreviada - Menor Cuantía"/>
    <s v="Recursos propios"/>
    <n v="422898399"/>
    <n v="43660689"/>
    <s v="SI"/>
    <s v="Aprobadas"/>
    <s v="Maria del Rosario Manrique Alzate "/>
    <s v="Profesional"/>
    <n v="3839713"/>
    <s v="rosario.manrique@antioquia.gov.co"/>
    <m/>
    <m/>
    <m/>
    <s v="99-9999"/>
    <m/>
    <m/>
    <m/>
    <m/>
    <m/>
    <m/>
    <m/>
    <x v="0"/>
    <m/>
    <m/>
    <s v="CDP trasladado a la Secretaría General"/>
    <s v="Sergio Alexander Romero"/>
    <s v="Tipo C:  Supervisión"/>
    <s v="Tecnica, Administrativa, Financiera."/>
  </r>
  <r>
    <x v="24"/>
    <n v="78102200"/>
    <s v="Prestacion del servicio de mensajeria expresa que comprenda la recepcion, recoleccion, acopio y entrega personalizada de envios de correspondencia de la Gobernacion de Antioquia y demas objetos postales a nivel local, nacional e internacional, baqjo estandares de celeridad y garantias del servicio in house."/>
    <d v="2018-01-01T00:00:00"/>
    <s v="12 meses"/>
    <s v="Selección Abreviada - Menor Cuantía"/>
    <s v="Recursos propios"/>
    <n v="104414559"/>
    <n v="25000000"/>
    <s v="SI"/>
    <s v="Aprobadas"/>
    <s v="Maria del Rosario Manrique Alzate "/>
    <s v="Profesional"/>
    <n v="3839713"/>
    <s v="rosario.manrique@antioquia.gov.co"/>
    <m/>
    <m/>
    <m/>
    <s v="99-9999"/>
    <m/>
    <m/>
    <m/>
    <m/>
    <m/>
    <m/>
    <m/>
    <x v="0"/>
    <m/>
    <m/>
    <s v="CDP trasladado a la Secretaría General"/>
    <s v="Marino Gutierrez"/>
    <s v="Tipo C:  Supervisión"/>
    <s v="Tecnica, Administrativa, Financiera."/>
  </r>
  <r>
    <x v="24"/>
    <n v="82121700"/>
    <s v="Servicio de impresión, fotocopiado fax y scaner, bajo la modalidad de outsourcing para atender la demanda de las distintas dependencias de la Gobernacion de Antioquia, incluyendo Hardware y software, administracion, insumos, papel y recurso humano."/>
    <d v="2018-01-01T00:00:00"/>
    <s v="9 meses"/>
    <s v="Selección Abreviada - Menor Cuantía"/>
    <s v="Recursos propios"/>
    <n v="283812876"/>
    <n v="66280422"/>
    <s v="SI"/>
    <s v="Aprobadas"/>
    <s v="Maria del Rosario Manrique Alzate "/>
    <s v="Profesional"/>
    <n v="3839713"/>
    <s v="rosario.manrique@antioquia.gov.co"/>
    <m/>
    <m/>
    <m/>
    <s v="99-9999"/>
    <m/>
    <m/>
    <m/>
    <m/>
    <m/>
    <m/>
    <m/>
    <x v="0"/>
    <m/>
    <m/>
    <s v="CDP trasladado a la Secretaría General"/>
    <s v="Ruth Natalia Restrepo"/>
    <s v="Tipo C:  Supervisión"/>
    <s v="Tecnica, Administrativa, Financiera."/>
  </r>
  <r>
    <x v="24"/>
    <n v="84131500"/>
    <s v="Contratar los seguros que garanticen la proteccion de los activos e intereses patrimoniales, bienes propios y de aquellos por los cuales es legalmente responsable la SSSA."/>
    <d v="2018-12-01T00:00:00"/>
    <s v="12 meses"/>
    <s v="Licitación Pública"/>
    <s v="Recursos propios"/>
    <n v="1600000000"/>
    <n v="1600000000"/>
    <s v="NO"/>
    <s v="N/A"/>
    <s v="Maria del Rosario Manrique Alzate "/>
    <s v="Profesional"/>
    <n v="3839713"/>
    <s v="rosario.manrique@antioquia.gov.co"/>
    <m/>
    <m/>
    <m/>
    <s v="99-9999"/>
    <m/>
    <m/>
    <m/>
    <m/>
    <m/>
    <m/>
    <m/>
    <x v="0"/>
    <m/>
    <m/>
    <s v="CDP trasladado a la Secretaría General"/>
    <s v="Diana Marcela David"/>
    <s v="Tipo C:  Supervisión"/>
    <s v="Tecnica, Administrativa, Financiera."/>
  </r>
  <r>
    <x v="24"/>
    <n v="82101504"/>
    <s v="Suscripcion a prensa informativa-El Colombiano"/>
    <d v="2018-03-01T00:00:00"/>
    <s v="9 meses"/>
    <s v="Contratación Directa - No pluralidad de oferentes"/>
    <s v="Recursos propios"/>
    <n v="340000"/>
    <n v="340000"/>
    <s v="NO"/>
    <s v="N/A"/>
    <s v="Maria del Rosario Manrique Alzate "/>
    <s v="Profesional"/>
    <n v="3839713"/>
    <s v="rosario.manrique@antioquia.gov.co"/>
    <m/>
    <m/>
    <m/>
    <s v="99-9999"/>
    <m/>
    <m/>
    <m/>
    <m/>
    <m/>
    <m/>
    <m/>
    <x v="0"/>
    <m/>
    <m/>
    <s v="CDP trasladado a la Secretaría General"/>
    <s v="Maria Victoria Hoyos Velasquez"/>
    <s v="Tipo C:  Supervisión"/>
    <s v="Tecnica, Administrativa, Financiera."/>
  </r>
  <r>
    <x v="24"/>
    <n v="72102100"/>
    <s v="Contrato de prestacion de servicios de fumigacion integral contra plagas nocivas a la salud publica en las instalaciones del Centro Administrativo Departamental y en las sedes externas."/>
    <d v="2018-02-01T00:00:00"/>
    <s v="10 meses"/>
    <s v="Mínima Cuantía"/>
    <s v="Recursos propios"/>
    <n v="5350000"/>
    <n v="5350000"/>
    <s v="NO"/>
    <s v="N/A"/>
    <s v="Maria del Rosario Manrique Alzate "/>
    <s v="Profesional"/>
    <n v="3839713"/>
    <s v="rosario.manrique@antioquia.gov.co"/>
    <m/>
    <m/>
    <m/>
    <s v="99-9999"/>
    <m/>
    <m/>
    <m/>
    <m/>
    <m/>
    <m/>
    <m/>
    <x v="0"/>
    <m/>
    <m/>
    <s v="CDP trasladado a la Secretaría General"/>
    <s v="Luz Marina Martinez"/>
    <s v="Tipo C:  Supervisión"/>
    <s v="Tecnica, Administrativa, Financiera."/>
  </r>
  <r>
    <x v="24"/>
    <n v="92121700"/>
    <s v="Prestar el servicio de recarga de extintores"/>
    <d v="2018-03-01T00:00:00"/>
    <s v="9 meses"/>
    <s v="Mínima Cuantía"/>
    <s v="Recursos propios"/>
    <n v="3500000"/>
    <n v="3500000"/>
    <s v="NO"/>
    <s v="N/A"/>
    <s v="Maria del Rosario Manrique Alzate "/>
    <s v="Profesional"/>
    <n v="3839713"/>
    <s v="rosario.manrique@antioquia.gov.co"/>
    <m/>
    <m/>
    <m/>
    <s v="99-9999"/>
    <m/>
    <m/>
    <m/>
    <m/>
    <m/>
    <m/>
    <m/>
    <x v="0"/>
    <m/>
    <m/>
    <s v="CDP trasladado a la Secretaría General"/>
    <s v="Luz Marina Martinez"/>
    <s v="Tipo C:  Supervisión"/>
    <s v="Tecnica, Administrativa, Financiera."/>
  </r>
  <r>
    <x v="24"/>
    <n v="42131600"/>
    <s v="Dotar a los funcionarios del almacén y de la SSSA de los elementos de protección personal necesarios para realizar actividades de recepción, almacenamiento y distribución de materiales, que son indispensables para la conservación de los biológicos del PAI."/>
    <d v="2018-03-01T00:00:00"/>
    <s v="9 meses"/>
    <s v="Mínima Cuantía"/>
    <s v="Recursos propios"/>
    <n v="18000000"/>
    <n v="18000000"/>
    <s v="NO"/>
    <s v="N/A"/>
    <s v="Maria del Rosario Manrique Alzate "/>
    <s v="Profesional"/>
    <n v="3839713"/>
    <s v="rosario.manrique@antioquia.gov.co"/>
    <m/>
    <m/>
    <m/>
    <s v="99-9999"/>
    <m/>
    <m/>
    <m/>
    <m/>
    <m/>
    <m/>
    <m/>
    <x v="0"/>
    <m/>
    <m/>
    <s v="CDP trasladado a la Secretaría General"/>
    <s v="Roberto Hernadez"/>
    <s v="Tipo C:  Supervisión"/>
    <s v="Tecnica, Administrativa, Financiera."/>
  </r>
  <r>
    <x v="24"/>
    <n v="83110000"/>
    <s v="Prestacion de servicios de operador de telefonia celular con suministro y/o reposicion de equipo"/>
    <d v="2018-01-01T00:00:00"/>
    <s v="12 meses"/>
    <s v="Contratación Directa - No pluralidad de oferentes"/>
    <s v="Recursos propios"/>
    <n v="5645066"/>
    <n v="1800000"/>
    <s v="SI"/>
    <s v="Aprobadas"/>
    <s v="Maria del Rosario Manrique Alzate "/>
    <s v="Profesional"/>
    <n v="3839713"/>
    <s v="rosario.manrique@antioquia.gov.co"/>
    <m/>
    <m/>
    <m/>
    <s v="99-9999"/>
    <m/>
    <m/>
    <m/>
    <m/>
    <m/>
    <m/>
    <m/>
    <x v="0"/>
    <m/>
    <m/>
    <s v="CDP trasladado a la Secretaría General"/>
    <s v="Diana Marcela David"/>
    <s v="Tipo C:  Supervisión"/>
    <s v="Tecnica, Administrativa, Financiera."/>
  </r>
  <r>
    <x v="24"/>
    <n v="78111502"/>
    <s v="Suministrar tiquetes aéreos para garantizar el desplazamiento de los servidores de la Secretaria Seccional de Salud y Protección Social de Antioquia en comisión oficial y/ o eventos de capacitación"/>
    <d v="2018-01-01T00:00:00"/>
    <s v="12 meses"/>
    <s v="Selección Abreviada - Acuerdo Marco de Precios"/>
    <s v="Recursos propios"/>
    <n v="105400000"/>
    <n v="20000000"/>
    <s v="SI"/>
    <s v="Aprobadas"/>
    <s v="Maria del Rosario Manrique Alzate "/>
    <s v="Profesional"/>
    <n v="3839713"/>
    <s v="rosario.manrique@antioquia.gov.co"/>
    <m/>
    <m/>
    <m/>
    <s v="99-9999"/>
    <m/>
    <m/>
    <m/>
    <m/>
    <m/>
    <m/>
    <m/>
    <x v="0"/>
    <m/>
    <m/>
    <s v="CDP trasladado a la Secretaría General"/>
    <s v="Erika Torres Florez"/>
    <s v="Tipo C:  Supervisión"/>
    <s v="Tecnica, Administrativa, Financiera."/>
  </r>
  <r>
    <x v="24"/>
    <n v="78121600"/>
    <s v="Clasificacion, ordenacion descripcion y servicio de almacenaje de documentos correspondientes a los fondos documentales de la Gobernacion de Antioquia, incluyendo materiales y unidades de conservacion"/>
    <d v="2018-01-01T00:00:00"/>
    <s v="12 meses"/>
    <s v="Selección Abreviada - Menor Cuantía"/>
    <s v="Recursos propios"/>
    <n v="112099614"/>
    <n v="9000000"/>
    <s v="SI"/>
    <s v="Aprobadas"/>
    <s v="Maria del Rosario Manrique Alzate "/>
    <s v="Profesional"/>
    <n v="3839713"/>
    <s v="rosario.manrique@antioquia.gov.co"/>
    <m/>
    <m/>
    <m/>
    <s v="99-9999"/>
    <m/>
    <m/>
    <m/>
    <m/>
    <m/>
    <m/>
    <m/>
    <x v="0"/>
    <m/>
    <m/>
    <s v="CDP trasladado a la Secretaría General"/>
    <s v="Ruth Natalia Restrepo"/>
    <s v="Tipo C:  Supervisión"/>
    <s v="Tecnica, Administrativa, Financiera."/>
  </r>
  <r>
    <x v="24"/>
    <n v="81111902"/>
    <s v="Clasificacion, ordenacion descripcion digitalizacion certificada, idexacion, cargue en el sistema de gestion documental mercurio correspondientes a los documentos de archivos de gestion de las diferentes dependencias de la Gobernacion de Antioquia bajo la modalidad"/>
    <d v="2018-02-01T00:00:00"/>
    <s v="9 meses"/>
    <s v="Selección Abreviada - Menor Cuantía"/>
    <s v="Recursos propios"/>
    <n v="187900386"/>
    <n v="187900386"/>
    <s v="NO"/>
    <s v="N/A"/>
    <s v="Maria del Rosario Manrique Alzate "/>
    <s v="Profesional"/>
    <n v="3839713"/>
    <s v="rosario.manrique@antioquia.gov.co"/>
    <m/>
    <m/>
    <m/>
    <s v="99-9999"/>
    <m/>
    <m/>
    <m/>
    <m/>
    <m/>
    <m/>
    <m/>
    <x v="0"/>
    <m/>
    <m/>
    <m/>
    <s v="Ruth Natalia Restrepo"/>
    <s v="Tipo C:  Supervisión"/>
    <s v="Tecnica, Administrativa, Financiera."/>
  </r>
  <r>
    <x v="24"/>
    <n v="82101504"/>
    <s v="Prestar servicios de apoyo a la gestión mediante la realización de publicaciones en prensa"/>
    <d v="2018-03-01T00:00:00"/>
    <s v="9 meses"/>
    <s v="Mínima Cuantía"/>
    <s v="Recursos propios"/>
    <n v="28800000"/>
    <n v="28800000"/>
    <s v="NO"/>
    <s v="N/A"/>
    <s v="Maria del Rosario Manrique Alzate "/>
    <s v="Profesional"/>
    <n v="3839713"/>
    <s v="rosario.manrique@antioquia.gov.co"/>
    <m/>
    <m/>
    <m/>
    <m/>
    <m/>
    <m/>
    <m/>
    <m/>
    <m/>
    <m/>
    <m/>
    <x v="0"/>
    <m/>
    <m/>
    <m/>
    <s v="Sebastian Espinosa"/>
    <s v="Tipo C:  Supervisión"/>
    <s v="Tecnica, Administrativa, Financier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6"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H30" firstHeaderRow="1" firstDataRow="2" firstDataCol="1"/>
  <pivotFields count="33">
    <pivotField axis="axisRow" showAll="0">
      <items count="30">
        <item x="12"/>
        <item x="1"/>
        <item x="2"/>
        <item x="4"/>
        <item x="0"/>
        <item x="16"/>
        <item x="20"/>
        <item x="18"/>
        <item x="9"/>
        <item x="14"/>
        <item x="7"/>
        <item x="17"/>
        <item x="15"/>
        <item x="3"/>
        <item m="1" x="27"/>
        <item x="5"/>
        <item x="19"/>
        <item x="6"/>
        <item m="1" x="25"/>
        <item x="8"/>
        <item x="10"/>
        <item x="21"/>
        <item x="22"/>
        <item x="11"/>
        <item x="23"/>
        <item x="13"/>
        <item m="1" x="28"/>
        <item x="24"/>
        <item m="1" x="2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77">
        <item x="2"/>
        <item m="1" x="36"/>
        <item m="1" x="24"/>
        <item x="3"/>
        <item x="4"/>
        <item x="1"/>
        <item m="1" x="19"/>
        <item m="1" x="14"/>
        <item m="1" x="71"/>
        <item m="1" x="26"/>
        <item m="1" x="52"/>
        <item m="1" x="6"/>
        <item m="1" x="32"/>
        <item m="1" x="59"/>
        <item m="1" x="61"/>
        <item m="1" x="41"/>
        <item m="1" x="17"/>
        <item m="1" x="20"/>
        <item m="1" x="69"/>
        <item m="1" x="70"/>
        <item m="1" x="25"/>
        <item m="1" x="74"/>
        <item m="1" x="51"/>
        <item m="1" x="29"/>
        <item m="1" x="75"/>
        <item m="1" x="54"/>
        <item m="1" x="31"/>
        <item m="1" x="7"/>
        <item m="1" x="56"/>
        <item m="1" x="34"/>
        <item m="1" x="58"/>
        <item m="1" x="37"/>
        <item m="1" x="11"/>
        <item m="1" x="60"/>
        <item m="1" x="40"/>
        <item m="1" x="15"/>
        <item m="1" x="43"/>
        <item m="1" x="18"/>
        <item m="1" x="65"/>
        <item m="1" x="45"/>
        <item m="1" x="67"/>
        <item m="1" x="48"/>
        <item m="1" x="50"/>
        <item m="1" x="72"/>
        <item m="1" x="27"/>
        <item m="1" x="53"/>
        <item m="1" x="55"/>
        <item m="1" x="9"/>
        <item m="1" x="57"/>
        <item m="1" x="10"/>
        <item m="1" x="39"/>
        <item m="1" x="62"/>
        <item m="1" x="12"/>
        <item m="1" x="63"/>
        <item m="1" x="22"/>
        <item m="1" x="30"/>
        <item m="1" x="8"/>
        <item m="1" x="35"/>
        <item m="1" x="38"/>
        <item m="1" x="13"/>
        <item m="1" x="42"/>
        <item m="1" x="44"/>
        <item m="1" x="66"/>
        <item m="1" x="46"/>
        <item m="1" x="73"/>
        <item m="1" x="16"/>
        <item m="1" x="64"/>
        <item m="1" x="47"/>
        <item m="1" x="21"/>
        <item m="1" x="68"/>
        <item m="1" x="49"/>
        <item m="1" x="23"/>
        <item m="1" x="28"/>
        <item m="1" x="33"/>
        <item x="0"/>
        <item x="5"/>
        <item t="default"/>
      </items>
    </pivotField>
    <pivotField showAll="0"/>
    <pivotField showAll="0"/>
    <pivotField showAll="0"/>
    <pivotField showAll="0"/>
    <pivotField showAll="0"/>
    <pivotField showAll="0"/>
  </pivotFields>
  <rowFields count="1">
    <field x="0"/>
  </rowFields>
  <rowItems count="26">
    <i>
      <x/>
    </i>
    <i>
      <x v="1"/>
    </i>
    <i>
      <x v="2"/>
    </i>
    <i>
      <x v="3"/>
    </i>
    <i>
      <x v="4"/>
    </i>
    <i>
      <x v="5"/>
    </i>
    <i>
      <x v="6"/>
    </i>
    <i>
      <x v="7"/>
    </i>
    <i>
      <x v="8"/>
    </i>
    <i>
      <x v="9"/>
    </i>
    <i>
      <x v="10"/>
    </i>
    <i>
      <x v="11"/>
    </i>
    <i>
      <x v="12"/>
    </i>
    <i>
      <x v="13"/>
    </i>
    <i>
      <x v="15"/>
    </i>
    <i>
      <x v="16"/>
    </i>
    <i>
      <x v="17"/>
    </i>
    <i>
      <x v="19"/>
    </i>
    <i>
      <x v="20"/>
    </i>
    <i>
      <x v="21"/>
    </i>
    <i>
      <x v="22"/>
    </i>
    <i>
      <x v="23"/>
    </i>
    <i>
      <x v="24"/>
    </i>
    <i>
      <x v="25"/>
    </i>
    <i>
      <x v="27"/>
    </i>
    <i t="grand">
      <x/>
    </i>
  </rowItems>
  <colFields count="1">
    <field x="26"/>
  </colFields>
  <colItems count="7">
    <i>
      <x/>
    </i>
    <i>
      <x v="3"/>
    </i>
    <i>
      <x v="4"/>
    </i>
    <i>
      <x v="5"/>
    </i>
    <i>
      <x v="74"/>
    </i>
    <i>
      <x v="75"/>
    </i>
    <i t="grand">
      <x/>
    </i>
  </colItems>
  <dataFields count="1">
    <dataField name="Cuenta de Porcentaje de cumplimiento" fld="26" subtotal="count" baseField="0" baseItem="0"/>
  </dataFields>
  <formats count="1">
    <format dxfId="17">
      <pivotArea dataOnly="0" labelOnly="1" fieldPosition="0">
        <references count="1">
          <reference field="26" count="5">
            <x v="0"/>
            <x v="3"/>
            <x v="4"/>
            <x v="5"/>
            <x v="7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17" Type="http://schemas.openxmlformats.org/officeDocument/2006/relationships/hyperlink" Target="mailto:natalia.ruiz@fla.com.co" TargetMode="External"/><Relationship Id="rId671" Type="http://schemas.openxmlformats.org/officeDocument/2006/relationships/hyperlink" Target="mailto:carlos.escobar@antioquia.gov.co" TargetMode="External"/><Relationship Id="rId769" Type="http://schemas.openxmlformats.org/officeDocument/2006/relationships/hyperlink" Target="mailto:cyomara.rios@antioquia.gov.co" TargetMode="External"/><Relationship Id="rId21" Type="http://schemas.openxmlformats.org/officeDocument/2006/relationships/hyperlink" Target="mailto:juan.velez@antioquia.gov.co" TargetMode="External"/><Relationship Id="rId324" Type="http://schemas.openxmlformats.org/officeDocument/2006/relationships/hyperlink" Target="https://www.contratos.gov.co/consultas/detalleProceso.do?numConstancia=18-1-186149" TargetMode="External"/><Relationship Id="rId531" Type="http://schemas.openxmlformats.org/officeDocument/2006/relationships/hyperlink" Target="mailto:henry.carvajal@antioquia.gov.co" TargetMode="External"/><Relationship Id="rId629" Type="http://schemas.openxmlformats.org/officeDocument/2006/relationships/hyperlink" Target="mailto:hugo.parra@antioquia.gov.co" TargetMode="External"/><Relationship Id="rId170" Type="http://schemas.openxmlformats.org/officeDocument/2006/relationships/hyperlink" Target="mailto:jorge.patino@antioquia.gov.co" TargetMode="External"/><Relationship Id="rId836" Type="http://schemas.openxmlformats.org/officeDocument/2006/relationships/hyperlink" Target="mailto:santiago.morales@antioquia.gov.co" TargetMode="External"/><Relationship Id="rId268" Type="http://schemas.openxmlformats.org/officeDocument/2006/relationships/hyperlink" Target="mailto:dianapatricia.lopez@antioquia.gov.co" TargetMode="External"/><Relationship Id="rId475" Type="http://schemas.openxmlformats.org/officeDocument/2006/relationships/hyperlink" Target="https://www.contratos.gov.co/consultas/detalleProceso.do?numConstancia=18-12-7545428" TargetMode="External"/><Relationship Id="rId682" Type="http://schemas.openxmlformats.org/officeDocument/2006/relationships/hyperlink" Target="mailto:carlos.escobar@antioquia.gov.co" TargetMode="External"/><Relationship Id="rId32" Type="http://schemas.openxmlformats.org/officeDocument/2006/relationships/hyperlink" Target="mailto:luis.mesa@antioquia.gov.co" TargetMode="External"/><Relationship Id="rId128" Type="http://schemas.openxmlformats.org/officeDocument/2006/relationships/hyperlink" Target="mailto:natalia.ruiz@fla.com.co" TargetMode="External"/><Relationship Id="rId335" Type="http://schemas.openxmlformats.org/officeDocument/2006/relationships/hyperlink" Target="https://www.contratos.gov.co/consultas/detalleProceso.do?numConstancia=18-15-7715546" TargetMode="External"/><Relationship Id="rId542" Type="http://schemas.openxmlformats.org/officeDocument/2006/relationships/hyperlink" Target="mailto:henry.carvajal@antioquia.gov.co" TargetMode="External"/><Relationship Id="rId181" Type="http://schemas.openxmlformats.org/officeDocument/2006/relationships/hyperlink" Target="mailto:norman.harry@antioquia.gov.co" TargetMode="External"/><Relationship Id="rId402" Type="http://schemas.openxmlformats.org/officeDocument/2006/relationships/hyperlink" Target="mailto:maria.ortega@antioquia.gov.co" TargetMode="External"/><Relationship Id="rId279" Type="http://schemas.openxmlformats.org/officeDocument/2006/relationships/hyperlink" Target="mailto:dianapatricia.lopez@antioquia.gov.co" TargetMode="External"/><Relationship Id="rId486" Type="http://schemas.openxmlformats.org/officeDocument/2006/relationships/hyperlink" Target="mailto:luz.martinez@antioquia.gov.co" TargetMode="External"/><Relationship Id="rId693" Type="http://schemas.openxmlformats.org/officeDocument/2006/relationships/hyperlink" Target="mailto:carlos.escobar@antioquia.gov.co" TargetMode="External"/><Relationship Id="rId707" Type="http://schemas.openxmlformats.org/officeDocument/2006/relationships/hyperlink" Target="mailto:carlos.escobar@antioquia.gov.co" TargetMode="External"/><Relationship Id="rId43" Type="http://schemas.openxmlformats.org/officeDocument/2006/relationships/hyperlink" Target="mailto:natalia.ruiz@fla.com.co" TargetMode="External"/><Relationship Id="rId139" Type="http://schemas.openxmlformats.org/officeDocument/2006/relationships/hyperlink" Target="mailto:natalia.ruiz@fla.com.co" TargetMode="External"/><Relationship Id="rId346" Type="http://schemas.openxmlformats.org/officeDocument/2006/relationships/hyperlink" Target="mailto:dianapatricia.lopez@antioquia.gov.co" TargetMode="External"/><Relationship Id="rId553" Type="http://schemas.openxmlformats.org/officeDocument/2006/relationships/hyperlink" Target="mailto:javier.montoya@antioquia.gov.co" TargetMode="External"/><Relationship Id="rId760" Type="http://schemas.openxmlformats.org/officeDocument/2006/relationships/hyperlink" Target="mailto:gonzalo.duque@antioquia.gov.co" TargetMode="External"/><Relationship Id="rId192" Type="http://schemas.openxmlformats.org/officeDocument/2006/relationships/hyperlink" Target="mailto:jhonatan.suarez@antioquia.gov.co" TargetMode="External"/><Relationship Id="rId206" Type="http://schemas.openxmlformats.org/officeDocument/2006/relationships/hyperlink" Target="mailto:gloria.munera@antioquia.gov.co" TargetMode="External"/><Relationship Id="rId413" Type="http://schemas.openxmlformats.org/officeDocument/2006/relationships/hyperlink" Target="mailto:franciscojavier.benjumea@antioquia.gov.co&#59159;" TargetMode="External"/><Relationship Id="rId497" Type="http://schemas.openxmlformats.org/officeDocument/2006/relationships/hyperlink" Target="https://community.secop.gov.co/Public/Tendering/ContractNoticeManagement/Index?currentLanguage=es-CO&amp;Page=login&amp;Country=CO&amp;SkinName=CCE" TargetMode="External"/><Relationship Id="rId620" Type="http://schemas.openxmlformats.org/officeDocument/2006/relationships/hyperlink" Target="mailto:hugo.parra@antioquia.gov.co" TargetMode="External"/><Relationship Id="rId718" Type="http://schemas.openxmlformats.org/officeDocument/2006/relationships/hyperlink" Target="mailto:carlos.escobar@antioquia.gov.co" TargetMode="External"/><Relationship Id="rId357" Type="http://schemas.openxmlformats.org/officeDocument/2006/relationships/hyperlink" Target="mailto:dianapatricia.lopez@antioquia.gov.co" TargetMode="External"/><Relationship Id="rId54" Type="http://schemas.openxmlformats.org/officeDocument/2006/relationships/hyperlink" Target="mailto:natalia.ruiz@fla.com.co" TargetMode="External"/><Relationship Id="rId217" Type="http://schemas.openxmlformats.org/officeDocument/2006/relationships/hyperlink" Target="mailto:dianapatricia.lopez@antioquia.gov.co" TargetMode="External"/><Relationship Id="rId564" Type="http://schemas.openxmlformats.org/officeDocument/2006/relationships/hyperlink" Target="mailto:jesus.zapata@antioquia.gov.co" TargetMode="External"/><Relationship Id="rId771" Type="http://schemas.openxmlformats.org/officeDocument/2006/relationships/hyperlink" Target="mailto:santiago.morales@antioquia.gov.co" TargetMode="External"/><Relationship Id="rId424" Type="http://schemas.openxmlformats.org/officeDocument/2006/relationships/hyperlink" Target="mailto:fernando.henao@antioquia.gov.co" TargetMode="External"/><Relationship Id="rId631" Type="http://schemas.openxmlformats.org/officeDocument/2006/relationships/hyperlink" Target="mailto:hugo.parra@antioquia.gov.co" TargetMode="External"/><Relationship Id="rId729" Type="http://schemas.openxmlformats.org/officeDocument/2006/relationships/hyperlink" Target="mailto:carlos.escobar@antioquia.gov.co" TargetMode="External"/><Relationship Id="rId270" Type="http://schemas.openxmlformats.org/officeDocument/2006/relationships/hyperlink" Target="mailto:dianapatricia.lopez@antioquia.gov.co" TargetMode="External"/><Relationship Id="rId65" Type="http://schemas.openxmlformats.org/officeDocument/2006/relationships/hyperlink" Target="mailto:natalia.ruiz@fla.com.co" TargetMode="External"/><Relationship Id="rId130" Type="http://schemas.openxmlformats.org/officeDocument/2006/relationships/hyperlink" Target="mailto:natalia.ruiz@fla.com.co" TargetMode="External"/><Relationship Id="rId368" Type="http://schemas.openxmlformats.org/officeDocument/2006/relationships/hyperlink" Target="https://www.contratos.gov.co/consultas/detalleProceso.do?numConstancia=18-1-187486" TargetMode="External"/><Relationship Id="rId575" Type="http://schemas.openxmlformats.org/officeDocument/2006/relationships/hyperlink" Target="mailto:libardo.castrillon@antioquia.gov.co" TargetMode="External"/><Relationship Id="rId782" Type="http://schemas.openxmlformats.org/officeDocument/2006/relationships/hyperlink" Target="mailto:santiago.morales@antioquia.gov.co" TargetMode="External"/><Relationship Id="rId228" Type="http://schemas.openxmlformats.org/officeDocument/2006/relationships/hyperlink" Target="https://www.contratos.gov.co/consultas/detalleProceso.do?numConstancia=17-4-7272540" TargetMode="External"/><Relationship Id="rId435" Type="http://schemas.openxmlformats.org/officeDocument/2006/relationships/hyperlink" Target="mailto:jose.mesa@antioquia.gov.co" TargetMode="External"/><Relationship Id="rId642" Type="http://schemas.openxmlformats.org/officeDocument/2006/relationships/hyperlink" Target="mailto:hugo.parra@antioquia.gov.co" TargetMode="External"/><Relationship Id="rId281" Type="http://schemas.openxmlformats.org/officeDocument/2006/relationships/hyperlink" Target="mailto:dianapatricia.lopez@antioquia.gov.co" TargetMode="External"/><Relationship Id="rId502" Type="http://schemas.openxmlformats.org/officeDocument/2006/relationships/hyperlink" Target="mailto:jose.mesa@antioquia.gov.co" TargetMode="External"/><Relationship Id="rId76" Type="http://schemas.openxmlformats.org/officeDocument/2006/relationships/hyperlink" Target="mailto:natalia.ruiz@fla.com.co" TargetMode="External"/><Relationship Id="rId141" Type="http://schemas.openxmlformats.org/officeDocument/2006/relationships/hyperlink" Target="mailto:natalia.ruiz@fla.com.co" TargetMode="External"/><Relationship Id="rId379" Type="http://schemas.openxmlformats.org/officeDocument/2006/relationships/hyperlink" Target="https://www.contratos.gov.co/consultas/detalleProceso.do?numConstancia=18-1-187505" TargetMode="External"/><Relationship Id="rId586" Type="http://schemas.openxmlformats.org/officeDocument/2006/relationships/hyperlink" Target="mailto:gloria.bibiana@antioquia.gov.co" TargetMode="External"/><Relationship Id="rId793" Type="http://schemas.openxmlformats.org/officeDocument/2006/relationships/hyperlink" Target="mailto:santiago.morales@antioquia.gov.co" TargetMode="External"/><Relationship Id="rId807" Type="http://schemas.openxmlformats.org/officeDocument/2006/relationships/hyperlink" Target="mailto:santiago.morales@antioquia.gov.co" TargetMode="External"/><Relationship Id="rId7" Type="http://schemas.openxmlformats.org/officeDocument/2006/relationships/hyperlink" Target="mailto:luis.mesa@antioquia.gov.co" TargetMode="External"/><Relationship Id="rId239" Type="http://schemas.openxmlformats.org/officeDocument/2006/relationships/hyperlink" Target="mailto:dianapatricia.lopez@antioquia.gov.co" TargetMode="External"/><Relationship Id="rId446" Type="http://schemas.openxmlformats.org/officeDocument/2006/relationships/hyperlink" Target="mailto:william.vegaa@antioquia.gov.co" TargetMode="External"/><Relationship Id="rId653" Type="http://schemas.openxmlformats.org/officeDocument/2006/relationships/hyperlink" Target="mailto:carlos.escobar@antioquia.gov.co" TargetMode="External"/><Relationship Id="rId292" Type="http://schemas.openxmlformats.org/officeDocument/2006/relationships/hyperlink" Target="mailto:dianapatricia.lopez@antioquia.gov.co" TargetMode="External"/><Relationship Id="rId306" Type="http://schemas.openxmlformats.org/officeDocument/2006/relationships/hyperlink" Target="mailto:dianapatricia.lopez@antioquia.gov.co" TargetMode="External"/><Relationship Id="rId87" Type="http://schemas.openxmlformats.org/officeDocument/2006/relationships/hyperlink" Target="mailto:natalia.ruiz@fla.com.co" TargetMode="External"/><Relationship Id="rId513" Type="http://schemas.openxmlformats.org/officeDocument/2006/relationships/hyperlink" Target="mailto:henry.carvajal@antioquia.gov.co" TargetMode="External"/><Relationship Id="rId597" Type="http://schemas.openxmlformats.org/officeDocument/2006/relationships/hyperlink" Target="mailto:juan.hurtado@antioquia.gov.co" TargetMode="External"/><Relationship Id="rId720" Type="http://schemas.openxmlformats.org/officeDocument/2006/relationships/hyperlink" Target="mailto:carlos.escobar@antioquia.gov.co" TargetMode="External"/><Relationship Id="rId818" Type="http://schemas.openxmlformats.org/officeDocument/2006/relationships/hyperlink" Target="mailto:santiago.morales@antioquia.gov.co" TargetMode="External"/><Relationship Id="rId152" Type="http://schemas.openxmlformats.org/officeDocument/2006/relationships/hyperlink" Target="mailto:jorge.patino@antioquia.gov.co" TargetMode="External"/><Relationship Id="rId457" Type="http://schemas.openxmlformats.org/officeDocument/2006/relationships/hyperlink" Target="https://www.contratos.gov.co/consultas/detalleProceso.do?numConstancia=17-12-6962613" TargetMode="External"/><Relationship Id="rId664" Type="http://schemas.openxmlformats.org/officeDocument/2006/relationships/hyperlink" Target="mailto:carlos.escobar@antioquia.gov.co" TargetMode="External"/><Relationship Id="rId14" Type="http://schemas.openxmlformats.org/officeDocument/2006/relationships/hyperlink" Target="mailto:angela.ortega@antioquia.gov.co" TargetMode="External"/><Relationship Id="rId317" Type="http://schemas.openxmlformats.org/officeDocument/2006/relationships/hyperlink" Target="https://www.contratos.gov.co/consultas/detalleProceso.do?numConstancia=18-1-186122" TargetMode="External"/><Relationship Id="rId524" Type="http://schemas.openxmlformats.org/officeDocument/2006/relationships/hyperlink" Target="mailto:henry.carvajal@antioquia.gov.co" TargetMode="External"/><Relationship Id="rId731" Type="http://schemas.openxmlformats.org/officeDocument/2006/relationships/hyperlink" Target="mailto:carlos.escobar@antioquia.gov.co" TargetMode="External"/><Relationship Id="rId98" Type="http://schemas.openxmlformats.org/officeDocument/2006/relationships/hyperlink" Target="mailto:natalia.ruiz@fla.com.co" TargetMode="External"/><Relationship Id="rId163" Type="http://schemas.openxmlformats.org/officeDocument/2006/relationships/hyperlink" Target="mailto:jorge.patino@antioquia.gov.co" TargetMode="External"/><Relationship Id="rId370" Type="http://schemas.openxmlformats.org/officeDocument/2006/relationships/hyperlink" Target="https://www.contratos.gov.co/consultas/detalleProceso.do?numConstancia=18-1-187490" TargetMode="External"/><Relationship Id="rId829" Type="http://schemas.openxmlformats.org/officeDocument/2006/relationships/hyperlink" Target="mailto:santiago.morales@antioquia.gov.co" TargetMode="External"/><Relationship Id="rId230" Type="http://schemas.openxmlformats.org/officeDocument/2006/relationships/hyperlink" Target="https://www.contratos.gov.co/consultas/detalleProceso.do?numConstancia=17-4-7273604" TargetMode="External"/><Relationship Id="rId468" Type="http://schemas.openxmlformats.org/officeDocument/2006/relationships/hyperlink" Target="mailto:jose.mesa@antioquia.gov.co" TargetMode="External"/><Relationship Id="rId675" Type="http://schemas.openxmlformats.org/officeDocument/2006/relationships/hyperlink" Target="mailto:carlos.escobar@antioquia.gov.co" TargetMode="External"/><Relationship Id="rId25" Type="http://schemas.openxmlformats.org/officeDocument/2006/relationships/hyperlink" Target="mailto:juaneugenio.maya@antioquia.gov.co" TargetMode="External"/><Relationship Id="rId328" Type="http://schemas.openxmlformats.org/officeDocument/2006/relationships/hyperlink" Target="https://www.contratos.gov.co/consultas/detalleProceso.do?numConstancia=18-15-7706125" TargetMode="External"/><Relationship Id="rId535" Type="http://schemas.openxmlformats.org/officeDocument/2006/relationships/hyperlink" Target="mailto:henry.carvajal@antioquia.gov.co" TargetMode="External"/><Relationship Id="rId742" Type="http://schemas.openxmlformats.org/officeDocument/2006/relationships/hyperlink" Target="mailto:juan.castano@antioquia.gov.co" TargetMode="External"/><Relationship Id="rId174" Type="http://schemas.openxmlformats.org/officeDocument/2006/relationships/hyperlink" Target="mailto:jorge.patino@antioquia.gov.co" TargetMode="External"/><Relationship Id="rId381" Type="http://schemas.openxmlformats.org/officeDocument/2006/relationships/hyperlink" Target="https://www.contratos.gov.co/consultas/detalleProceso.do?numConstancia=18-1-187507" TargetMode="External"/><Relationship Id="rId602" Type="http://schemas.openxmlformats.org/officeDocument/2006/relationships/hyperlink" Target="mailto:camila.zapata@antioquia.gov.co" TargetMode="External"/><Relationship Id="rId241" Type="http://schemas.openxmlformats.org/officeDocument/2006/relationships/hyperlink" Target="mailto:Lucas.Jaramillo@antioquia.gov.co" TargetMode="External"/><Relationship Id="rId479" Type="http://schemas.openxmlformats.org/officeDocument/2006/relationships/hyperlink" Target="https://www.contratos.gov.co/consultas/detalleProceso.do?numConstancia=18-12-7606779" TargetMode="External"/><Relationship Id="rId686" Type="http://schemas.openxmlformats.org/officeDocument/2006/relationships/hyperlink" Target="mailto:carlos.escobar@antioquia.gov.co" TargetMode="External"/><Relationship Id="rId36" Type="http://schemas.openxmlformats.org/officeDocument/2006/relationships/hyperlink" Target="mailto:juan.velez@antioquia.gov.co" TargetMode="External"/><Relationship Id="rId339" Type="http://schemas.openxmlformats.org/officeDocument/2006/relationships/hyperlink" Target="mailto:dianapatricia.lopez@antioquia.gov.co" TargetMode="External"/><Relationship Id="rId546" Type="http://schemas.openxmlformats.org/officeDocument/2006/relationships/hyperlink" Target="mailto:lorenzo.portocarrero@antioquia.gov.co" TargetMode="External"/><Relationship Id="rId753" Type="http://schemas.openxmlformats.org/officeDocument/2006/relationships/hyperlink" Target="mailto:piedaddelpilar.aragon@antioquia.gov.co" TargetMode="External"/><Relationship Id="rId101" Type="http://schemas.openxmlformats.org/officeDocument/2006/relationships/hyperlink" Target="mailto:natalia.ruiz@fla.com.co" TargetMode="External"/><Relationship Id="rId185" Type="http://schemas.openxmlformats.org/officeDocument/2006/relationships/hyperlink" Target="mailto:norman.harry@antioquia.gov.co" TargetMode="External"/><Relationship Id="rId406" Type="http://schemas.openxmlformats.org/officeDocument/2006/relationships/hyperlink" Target="mailto:jorge.duran@antioquia.gov.co" TargetMode="External"/><Relationship Id="rId392" Type="http://schemas.openxmlformats.org/officeDocument/2006/relationships/hyperlink" Target="https://www.contratos.gov.co/consultas/detalleProceso.do?numConstancia=18-1-188066" TargetMode="External"/><Relationship Id="rId613" Type="http://schemas.openxmlformats.org/officeDocument/2006/relationships/hyperlink" Target="mailto:aicardo.urrego@antioquia.gov.co" TargetMode="External"/><Relationship Id="rId697" Type="http://schemas.openxmlformats.org/officeDocument/2006/relationships/hyperlink" Target="mailto:carlos.escobar@antioquia.gov.co" TargetMode="External"/><Relationship Id="rId820" Type="http://schemas.openxmlformats.org/officeDocument/2006/relationships/hyperlink" Target="mailto:santiago.morales@antioquia.gov.co" TargetMode="External"/><Relationship Id="rId252" Type="http://schemas.openxmlformats.org/officeDocument/2006/relationships/hyperlink" Target="https://www.contratos.gov.co/consultas/detalleProceso.do?numConstancia=17-1-181545" TargetMode="External"/><Relationship Id="rId47" Type="http://schemas.openxmlformats.org/officeDocument/2006/relationships/hyperlink" Target="mailto:natalia.ruiz@fla.com.co" TargetMode="External"/><Relationship Id="rId112" Type="http://schemas.openxmlformats.org/officeDocument/2006/relationships/hyperlink" Target="mailto:natalia.ruiz@fla.com.co" TargetMode="External"/><Relationship Id="rId557" Type="http://schemas.openxmlformats.org/officeDocument/2006/relationships/hyperlink" Target="mailto:luis.uribe@antioquia.gov.co" TargetMode="External"/><Relationship Id="rId764" Type="http://schemas.openxmlformats.org/officeDocument/2006/relationships/hyperlink" Target="mailto:bancodelagente@antioquia.gov.co" TargetMode="External"/><Relationship Id="rId196" Type="http://schemas.openxmlformats.org/officeDocument/2006/relationships/hyperlink" Target="mailto:norman.harry@antioquia.gov.co" TargetMode="External"/><Relationship Id="rId417" Type="http://schemas.openxmlformats.org/officeDocument/2006/relationships/hyperlink" Target="mailto:franciscojavier.benjumea@antioquia.gov.co&#59159;" TargetMode="External"/><Relationship Id="rId624" Type="http://schemas.openxmlformats.org/officeDocument/2006/relationships/hyperlink" Target="mailto:hugo.parra@antioquia.gov.co" TargetMode="External"/><Relationship Id="rId831" Type="http://schemas.openxmlformats.org/officeDocument/2006/relationships/hyperlink" Target="mailto:santiago.morales@antioquia.gov.co" TargetMode="External"/><Relationship Id="rId263" Type="http://schemas.openxmlformats.org/officeDocument/2006/relationships/hyperlink" Target="mailto:dianapatricia.lopez@antioquia.gov.co" TargetMode="External"/><Relationship Id="rId470" Type="http://schemas.openxmlformats.org/officeDocument/2006/relationships/hyperlink" Target="mailto:juan.canas@antioquia.gov.co" TargetMode="External"/><Relationship Id="rId58" Type="http://schemas.openxmlformats.org/officeDocument/2006/relationships/hyperlink" Target="mailto:natalia.ruiz@fla.com.co" TargetMode="External"/><Relationship Id="rId123" Type="http://schemas.openxmlformats.org/officeDocument/2006/relationships/hyperlink" Target="mailto:natalia.ruiz@fla.com.co" TargetMode="External"/><Relationship Id="rId330" Type="http://schemas.openxmlformats.org/officeDocument/2006/relationships/hyperlink" Target="https://www.contratos.gov.co/consultas/detalleProceso.do?numConstancia=18-15-7711897" TargetMode="External"/><Relationship Id="rId568" Type="http://schemas.openxmlformats.org/officeDocument/2006/relationships/hyperlink" Target="mailto:jesus.palacios@antioquia.gov.co" TargetMode="External"/><Relationship Id="rId775" Type="http://schemas.openxmlformats.org/officeDocument/2006/relationships/hyperlink" Target="mailto:santiago.morales@antioquia.gov.co" TargetMode="External"/><Relationship Id="rId428" Type="http://schemas.openxmlformats.org/officeDocument/2006/relationships/hyperlink" Target="mailto:juan.gallegoosorio@antioquia.gov.co" TargetMode="External"/><Relationship Id="rId635" Type="http://schemas.openxmlformats.org/officeDocument/2006/relationships/hyperlink" Target="mailto:carlosalberto.marin@antioquia.gov.co" TargetMode="External"/><Relationship Id="rId842" Type="http://schemas.openxmlformats.org/officeDocument/2006/relationships/hyperlink" Target="mailto:santiago.morales@antioquia.gov.co" TargetMode="External"/><Relationship Id="rId274" Type="http://schemas.openxmlformats.org/officeDocument/2006/relationships/hyperlink" Target="mailto:dianapatricia.lopez@antioquia.gov.co" TargetMode="External"/><Relationship Id="rId481" Type="http://schemas.openxmlformats.org/officeDocument/2006/relationships/hyperlink" Target="https://www.contratos.gov.co/consultas/detalleProceso.do?numConstancia=18-12-7591035" TargetMode="External"/><Relationship Id="rId702" Type="http://schemas.openxmlformats.org/officeDocument/2006/relationships/hyperlink" Target="mailto:carlos.escobar@antioquia.gov.co" TargetMode="External"/><Relationship Id="rId69" Type="http://schemas.openxmlformats.org/officeDocument/2006/relationships/hyperlink" Target="mailto:natalia.ruiz@fla.com.co" TargetMode="External"/><Relationship Id="rId134" Type="http://schemas.openxmlformats.org/officeDocument/2006/relationships/hyperlink" Target="mailto:natalia.ruiz@fla.com.co" TargetMode="External"/><Relationship Id="rId579" Type="http://schemas.openxmlformats.org/officeDocument/2006/relationships/hyperlink" Target="mailto:libardo.castrillon@antioquia.gov.co" TargetMode="External"/><Relationship Id="rId786" Type="http://schemas.openxmlformats.org/officeDocument/2006/relationships/hyperlink" Target="mailto:santiago.morales@antioquia.gov.co" TargetMode="External"/><Relationship Id="rId341" Type="http://schemas.openxmlformats.org/officeDocument/2006/relationships/hyperlink" Target="mailto:dianapatricia.lopez@antioquia.gov.co" TargetMode="External"/><Relationship Id="rId439" Type="http://schemas.openxmlformats.org/officeDocument/2006/relationships/hyperlink" Target="mailto:donaldy.giraldo@antioquia.gov.co" TargetMode="External"/><Relationship Id="rId646" Type="http://schemas.openxmlformats.org/officeDocument/2006/relationships/hyperlink" Target="mailto:victoria.ramirez@antioquia.gov.co" TargetMode="External"/><Relationship Id="rId201" Type="http://schemas.openxmlformats.org/officeDocument/2006/relationships/hyperlink" Target="mailto:berta.ochoa@antioquia.gov.co" TargetMode="External"/><Relationship Id="rId285" Type="http://schemas.openxmlformats.org/officeDocument/2006/relationships/hyperlink" Target="mailto:dianapatricia.lopez@antioquia.gov.co" TargetMode="External"/><Relationship Id="rId506" Type="http://schemas.openxmlformats.org/officeDocument/2006/relationships/hyperlink" Target="mailto:santiago.marin@antioquia.gov.co" TargetMode="External"/><Relationship Id="rId492" Type="http://schemas.openxmlformats.org/officeDocument/2006/relationships/hyperlink" Target="mailto:juan.gallegoosorio@antioquia.gov.co" TargetMode="External"/><Relationship Id="rId713" Type="http://schemas.openxmlformats.org/officeDocument/2006/relationships/hyperlink" Target="mailto:carlos.escobar@antioquia.gov.co" TargetMode="External"/><Relationship Id="rId797" Type="http://schemas.openxmlformats.org/officeDocument/2006/relationships/hyperlink" Target="mailto:santiago.morales@antioquia.gov.co" TargetMode="External"/><Relationship Id="rId145" Type="http://schemas.openxmlformats.org/officeDocument/2006/relationships/hyperlink" Target="mailto:natalia.ruiz@fla.com.co" TargetMode="External"/><Relationship Id="rId352" Type="http://schemas.openxmlformats.org/officeDocument/2006/relationships/hyperlink" Target="mailto:dianapatricia.lopez@antioquia.gov.co" TargetMode="External"/><Relationship Id="rId212" Type="http://schemas.openxmlformats.org/officeDocument/2006/relationships/hyperlink" Target="mailto:grecia.morales@antioquia.gov.co" TargetMode="External"/><Relationship Id="rId657" Type="http://schemas.openxmlformats.org/officeDocument/2006/relationships/hyperlink" Target="mailto:carlos.escobar@antioquia.gov.co" TargetMode="External"/><Relationship Id="rId296" Type="http://schemas.openxmlformats.org/officeDocument/2006/relationships/hyperlink" Target="mailto:dianapatricia.lopez@antioquia.gov.co" TargetMode="External"/><Relationship Id="rId517" Type="http://schemas.openxmlformats.org/officeDocument/2006/relationships/hyperlink" Target="mailto:henry.carvajal@antioquia.gov.co" TargetMode="External"/><Relationship Id="rId724" Type="http://schemas.openxmlformats.org/officeDocument/2006/relationships/hyperlink" Target="mailto:carlos.escobar@antioquia.gov.co" TargetMode="External"/><Relationship Id="rId60" Type="http://schemas.openxmlformats.org/officeDocument/2006/relationships/hyperlink" Target="mailto:natalia.ruiz@fla.com.co" TargetMode="External"/><Relationship Id="rId156" Type="http://schemas.openxmlformats.org/officeDocument/2006/relationships/hyperlink" Target="mailto:jorge.patino@antioquia.gov.co" TargetMode="External"/><Relationship Id="rId363" Type="http://schemas.openxmlformats.org/officeDocument/2006/relationships/hyperlink" Target="mailto:dianapatricia.lopez@antioquia.gov.co" TargetMode="External"/><Relationship Id="rId570" Type="http://schemas.openxmlformats.org/officeDocument/2006/relationships/hyperlink" Target="mailto:jesus.palacios@antioquia.gov.co" TargetMode="External"/><Relationship Id="rId223" Type="http://schemas.openxmlformats.org/officeDocument/2006/relationships/hyperlink" Target="https://www.contratos.gov.co/consultas/detalleProceso.do?numConstancia=17-13-7314786" TargetMode="External"/><Relationship Id="rId430" Type="http://schemas.openxmlformats.org/officeDocument/2006/relationships/hyperlink" Target="mailto:juan.gallegoosorio@antioquia.gov.co" TargetMode="External"/><Relationship Id="rId668" Type="http://schemas.openxmlformats.org/officeDocument/2006/relationships/hyperlink" Target="mailto:carlos.escobar@antioquia.gov.co" TargetMode="External"/><Relationship Id="rId18" Type="http://schemas.openxmlformats.org/officeDocument/2006/relationships/hyperlink" Target="mailto:jaime.bocanegra@antioquia.gov.co" TargetMode="External"/><Relationship Id="rId528" Type="http://schemas.openxmlformats.org/officeDocument/2006/relationships/hyperlink" Target="mailto:henry.carvajal@antioquia.gov.co" TargetMode="External"/><Relationship Id="rId735" Type="http://schemas.openxmlformats.org/officeDocument/2006/relationships/hyperlink" Target="mailto:carlos.escobar@antioquia.gov.co" TargetMode="External"/><Relationship Id="rId167" Type="http://schemas.openxmlformats.org/officeDocument/2006/relationships/hyperlink" Target="mailto:jorge.patino@antioquia.gov.co" TargetMode="External"/><Relationship Id="rId374" Type="http://schemas.openxmlformats.org/officeDocument/2006/relationships/hyperlink" Target="https://www.contratos.gov.co/consultas/detalleProceso.do?numConstancia=18-1-187501" TargetMode="External"/><Relationship Id="rId581" Type="http://schemas.openxmlformats.org/officeDocument/2006/relationships/hyperlink" Target="mailto:juan.montoya@antioquia.gov.co" TargetMode="External"/><Relationship Id="rId71" Type="http://schemas.openxmlformats.org/officeDocument/2006/relationships/hyperlink" Target="mailto:natalia.ruiz@fla.com.co" TargetMode="External"/><Relationship Id="rId234" Type="http://schemas.openxmlformats.org/officeDocument/2006/relationships/hyperlink" Target="https://www.contratos.gov.co/consultas/detalleProceso.do?numConstancia=17-4-7275500" TargetMode="External"/><Relationship Id="rId679" Type="http://schemas.openxmlformats.org/officeDocument/2006/relationships/hyperlink" Target="mailto:carlos.escobar@antioquia.gov.co" TargetMode="External"/><Relationship Id="rId802" Type="http://schemas.openxmlformats.org/officeDocument/2006/relationships/hyperlink" Target="mailto:santiago.morales@antioquia.gov.co" TargetMode="External"/><Relationship Id="rId2" Type="http://schemas.openxmlformats.org/officeDocument/2006/relationships/hyperlink" Target="https://www.contratos.gov.co/consultas/detalleProceso.do?numConstancia=18-9-441092" TargetMode="External"/><Relationship Id="rId29" Type="http://schemas.openxmlformats.org/officeDocument/2006/relationships/hyperlink" Target="mailto:luis.mesa@antioquia.gov.co" TargetMode="External"/><Relationship Id="rId441" Type="http://schemas.openxmlformats.org/officeDocument/2006/relationships/hyperlink" Target="mailto:juan.canas@antioquia.gov.co" TargetMode="External"/><Relationship Id="rId539" Type="http://schemas.openxmlformats.org/officeDocument/2006/relationships/hyperlink" Target="mailto:henry.carvajal@antioquia.gov.co" TargetMode="External"/><Relationship Id="rId746" Type="http://schemas.openxmlformats.org/officeDocument/2006/relationships/hyperlink" Target="mailto:juanesteban.serna@antioquia.gov.co" TargetMode="External"/><Relationship Id="rId178" Type="http://schemas.openxmlformats.org/officeDocument/2006/relationships/hyperlink" Target="mailto:luz.correa@antioquia.gov.co" TargetMode="External"/><Relationship Id="rId301" Type="http://schemas.openxmlformats.org/officeDocument/2006/relationships/hyperlink" Target="mailto:dianapatricia.lopez@antioquia.gov.co" TargetMode="External"/><Relationship Id="rId82" Type="http://schemas.openxmlformats.org/officeDocument/2006/relationships/hyperlink" Target="mailto:natalia.ruiz@fla.com.co" TargetMode="External"/><Relationship Id="rId385" Type="http://schemas.openxmlformats.org/officeDocument/2006/relationships/hyperlink" Target="https://www.contratos.gov.co/consultas/detalleProceso.do?numConstancia=15-1-140110" TargetMode="External"/><Relationship Id="rId592" Type="http://schemas.openxmlformats.org/officeDocument/2006/relationships/hyperlink" Target="mailto:jorge.canas@antioquia.gov.co" TargetMode="External"/><Relationship Id="rId606" Type="http://schemas.openxmlformats.org/officeDocument/2006/relationships/hyperlink" Target="mailto:camila.zapata@antioquia.gov.co" TargetMode="External"/><Relationship Id="rId813" Type="http://schemas.openxmlformats.org/officeDocument/2006/relationships/hyperlink" Target="mailto:santiago.morales@antioquia.gov.co" TargetMode="External"/><Relationship Id="rId245" Type="http://schemas.openxmlformats.org/officeDocument/2006/relationships/hyperlink" Target="https://www.contratos.gov.co/consultas/detalleProceso.do?numConstancia=17-15-7236116" TargetMode="External"/><Relationship Id="rId452" Type="http://schemas.openxmlformats.org/officeDocument/2006/relationships/hyperlink" Target="https://www.contratos.gov.co/consultas/detalleProceso.do?numConstancia=17-12-7387742" TargetMode="External"/><Relationship Id="rId105" Type="http://schemas.openxmlformats.org/officeDocument/2006/relationships/hyperlink" Target="mailto:natalia.ruiz@fla.com.co" TargetMode="External"/><Relationship Id="rId312" Type="http://schemas.openxmlformats.org/officeDocument/2006/relationships/hyperlink" Target="mailto:dianapatricia.lopez@antioquia.gov.co" TargetMode="External"/><Relationship Id="rId757" Type="http://schemas.openxmlformats.org/officeDocument/2006/relationships/hyperlink" Target="mailto:harlinton.arango@antioquia.gov.co" TargetMode="External"/><Relationship Id="rId93" Type="http://schemas.openxmlformats.org/officeDocument/2006/relationships/hyperlink" Target="mailto:natalia.ruiz@fla.com.co" TargetMode="External"/><Relationship Id="rId189" Type="http://schemas.openxmlformats.org/officeDocument/2006/relationships/hyperlink" Target="mailto:norman.harry@antioquia.gov.co" TargetMode="External"/><Relationship Id="rId396" Type="http://schemas.openxmlformats.org/officeDocument/2006/relationships/hyperlink" Target="mailto:clara.ortiz@antioquia.gov.co" TargetMode="External"/><Relationship Id="rId617" Type="http://schemas.openxmlformats.org/officeDocument/2006/relationships/hyperlink" Target="mailto:hugo.parra@antioquia.gov.co" TargetMode="External"/><Relationship Id="rId824" Type="http://schemas.openxmlformats.org/officeDocument/2006/relationships/hyperlink" Target="mailto:santiago.morales@antioquia.gov.co" TargetMode="External"/><Relationship Id="rId256" Type="http://schemas.openxmlformats.org/officeDocument/2006/relationships/hyperlink" Target="mailto:dianapatricia.lopez@antioquia.gov.co" TargetMode="External"/><Relationship Id="rId463" Type="http://schemas.openxmlformats.org/officeDocument/2006/relationships/hyperlink" Target="https://www.contratos.gov.co/consultas/detalleProceso.do?numConstancia=17-13-7410195" TargetMode="External"/><Relationship Id="rId670" Type="http://schemas.openxmlformats.org/officeDocument/2006/relationships/hyperlink" Target="mailto:carlos.escobar@antioquia.gov.co" TargetMode="External"/><Relationship Id="rId116" Type="http://schemas.openxmlformats.org/officeDocument/2006/relationships/hyperlink" Target="mailto:natalia.ruiz@fla.com.co" TargetMode="External"/><Relationship Id="rId323" Type="http://schemas.openxmlformats.org/officeDocument/2006/relationships/hyperlink" Target="https://www.contratos.gov.co/consultas/detalleProceso.do?numConstancia=18-1-186143" TargetMode="External"/><Relationship Id="rId530" Type="http://schemas.openxmlformats.org/officeDocument/2006/relationships/hyperlink" Target="mailto:henry.carvajal@antioquia.gov.co" TargetMode="External"/><Relationship Id="rId768" Type="http://schemas.openxmlformats.org/officeDocument/2006/relationships/hyperlink" Target="mailto:juandavid.garcia@antioquia.gov.co" TargetMode="External"/><Relationship Id="rId20" Type="http://schemas.openxmlformats.org/officeDocument/2006/relationships/hyperlink" Target="mailto:juan.velez@antioquia.gov.co" TargetMode="External"/><Relationship Id="rId628" Type="http://schemas.openxmlformats.org/officeDocument/2006/relationships/hyperlink" Target="mailto:aicardo.urrego@antioquia.gov.co" TargetMode="External"/><Relationship Id="rId835" Type="http://schemas.openxmlformats.org/officeDocument/2006/relationships/hyperlink" Target="mailto:santiago.morales@antioquia.gov.co" TargetMode="External"/><Relationship Id="rId267" Type="http://schemas.openxmlformats.org/officeDocument/2006/relationships/hyperlink" Target="mailto:dianapatricia.lopez@antioquia.gov.co" TargetMode="External"/><Relationship Id="rId474" Type="http://schemas.openxmlformats.org/officeDocument/2006/relationships/hyperlink" Target="https://community.secop.gov.co/Public/Tendering/ContractNoticeManagement/Index?SkinName=CCE%C2%A4tLanguage=es-CO&amp;Page=login&amp;Country=CO" TargetMode="External"/><Relationship Id="rId127" Type="http://schemas.openxmlformats.org/officeDocument/2006/relationships/hyperlink" Target="mailto:natalia.ruiz@fla.com.co" TargetMode="External"/><Relationship Id="rId681" Type="http://schemas.openxmlformats.org/officeDocument/2006/relationships/hyperlink" Target="mailto:carlos.escobar@antioquia.gov.co" TargetMode="External"/><Relationship Id="rId779" Type="http://schemas.openxmlformats.org/officeDocument/2006/relationships/hyperlink" Target="mailto:santiago.morales@antioquia.gov.co" TargetMode="External"/><Relationship Id="rId31" Type="http://schemas.openxmlformats.org/officeDocument/2006/relationships/hyperlink" Target="mailto:sulmapatricia.rodriguez@antioquia.gov.co" TargetMode="External"/><Relationship Id="rId334" Type="http://schemas.openxmlformats.org/officeDocument/2006/relationships/hyperlink" Target="https://www.contratos.gov.co/consultas/detalleProceso.do?numConstancia=18-15-7714089" TargetMode="External"/><Relationship Id="rId541" Type="http://schemas.openxmlformats.org/officeDocument/2006/relationships/hyperlink" Target="mailto:henry.carvajal@antioquia.gov.co" TargetMode="External"/><Relationship Id="rId639" Type="http://schemas.openxmlformats.org/officeDocument/2006/relationships/hyperlink" Target="mailto:hugo.parra@antioquia.gov.co" TargetMode="External"/><Relationship Id="rId180" Type="http://schemas.openxmlformats.org/officeDocument/2006/relationships/hyperlink" Target="mailto:norman.harry@antioquia.gov.co" TargetMode="External"/><Relationship Id="rId278" Type="http://schemas.openxmlformats.org/officeDocument/2006/relationships/hyperlink" Target="mailto:dianapatricia.lopez@antioquia.gov.co" TargetMode="External"/><Relationship Id="rId401" Type="http://schemas.openxmlformats.org/officeDocument/2006/relationships/hyperlink" Target="mailto:efraim.buitrago@antioquia.gov.co" TargetMode="External"/><Relationship Id="rId846" Type="http://schemas.openxmlformats.org/officeDocument/2006/relationships/comments" Target="../comments1.xml"/><Relationship Id="rId485" Type="http://schemas.openxmlformats.org/officeDocument/2006/relationships/hyperlink" Target="https://www.contratos.gov.co/consultas/detalleProceso.do?numConstancia=18-11-7792352" TargetMode="External"/><Relationship Id="rId692" Type="http://schemas.openxmlformats.org/officeDocument/2006/relationships/hyperlink" Target="mailto:carlos.escobar@antioquia.gov.co" TargetMode="External"/><Relationship Id="rId706" Type="http://schemas.openxmlformats.org/officeDocument/2006/relationships/hyperlink" Target="mailto:carlos.escobar@antioquia.gov.co" TargetMode="External"/><Relationship Id="rId42" Type="http://schemas.openxmlformats.org/officeDocument/2006/relationships/hyperlink" Target="mailto:natalia.ruiz@fla.com.co" TargetMode="External"/><Relationship Id="rId138" Type="http://schemas.openxmlformats.org/officeDocument/2006/relationships/hyperlink" Target="mailto:natalia.ruiz@fla.com.co" TargetMode="External"/><Relationship Id="rId345" Type="http://schemas.openxmlformats.org/officeDocument/2006/relationships/hyperlink" Target="mailto:dianapatricia.lopez@antioquia.gov.co" TargetMode="External"/><Relationship Id="rId552" Type="http://schemas.openxmlformats.org/officeDocument/2006/relationships/hyperlink" Target="mailto:paula.trujillo@antioquia.gov.co" TargetMode="External"/><Relationship Id="rId191" Type="http://schemas.openxmlformats.org/officeDocument/2006/relationships/hyperlink" Target="mailto:jhonatan.suarez@antioquia.gov.co" TargetMode="External"/><Relationship Id="rId205" Type="http://schemas.openxmlformats.org/officeDocument/2006/relationships/hyperlink" Target="mailto:ana.cruz@antioquia.gov.co" TargetMode="External"/><Relationship Id="rId412" Type="http://schemas.openxmlformats.org/officeDocument/2006/relationships/hyperlink" Target="mailto:franciscojavier.benjumea@antioquia.gov.co&#59159;" TargetMode="External"/><Relationship Id="rId289" Type="http://schemas.openxmlformats.org/officeDocument/2006/relationships/hyperlink" Target="mailto:dianapatricia.lopez@antioquia.gov.co" TargetMode="External"/><Relationship Id="rId496" Type="http://schemas.openxmlformats.org/officeDocument/2006/relationships/hyperlink" Target="mailto:diana.david@antioquia.gov.co" TargetMode="External"/><Relationship Id="rId717" Type="http://schemas.openxmlformats.org/officeDocument/2006/relationships/hyperlink" Target="mailto:carlos.escobar@antioquia.gov.co" TargetMode="External"/><Relationship Id="rId53" Type="http://schemas.openxmlformats.org/officeDocument/2006/relationships/hyperlink" Target="mailto:natalia.ruiz@fla.com.co" TargetMode="External"/><Relationship Id="rId149" Type="http://schemas.openxmlformats.org/officeDocument/2006/relationships/hyperlink" Target="mailto:jorge.patino@antioquia.gov.co" TargetMode="External"/><Relationship Id="rId356" Type="http://schemas.openxmlformats.org/officeDocument/2006/relationships/hyperlink" Target="mailto:dianapatricia.lopez@antioquia.gov.co" TargetMode="External"/><Relationship Id="rId563" Type="http://schemas.openxmlformats.org/officeDocument/2006/relationships/hyperlink" Target="mailto:jaime.fernandez@antioquia.gov.co" TargetMode="External"/><Relationship Id="rId770" Type="http://schemas.openxmlformats.org/officeDocument/2006/relationships/hyperlink" Target="mailto:santiago.morales@antioquia.gov.co" TargetMode="External"/><Relationship Id="rId216" Type="http://schemas.openxmlformats.org/officeDocument/2006/relationships/hyperlink" Target="mailto:dianapatricia.lopez@antioquia.gov.co" TargetMode="External"/><Relationship Id="rId423" Type="http://schemas.openxmlformats.org/officeDocument/2006/relationships/hyperlink" Target="mailto:fernando.henao@antioquia.gov.co" TargetMode="External"/><Relationship Id="rId630" Type="http://schemas.openxmlformats.org/officeDocument/2006/relationships/hyperlink" Target="mailto:hugo.parra@antioquia.gov.co" TargetMode="External"/><Relationship Id="rId728" Type="http://schemas.openxmlformats.org/officeDocument/2006/relationships/hyperlink" Target="mailto:carlos.escobar@antioquia.gov.co" TargetMode="External"/><Relationship Id="rId64" Type="http://schemas.openxmlformats.org/officeDocument/2006/relationships/hyperlink" Target="mailto:natalia.ruiz@fla.com.co" TargetMode="External"/><Relationship Id="rId367" Type="http://schemas.openxmlformats.org/officeDocument/2006/relationships/hyperlink" Target="https://www.contratos.gov.co/consultas/detalleProceso.do?numConstancia=18-1-187485" TargetMode="External"/><Relationship Id="rId574" Type="http://schemas.openxmlformats.org/officeDocument/2006/relationships/hyperlink" Target="mailto:gullermo.toro@antioquia.gov.co" TargetMode="External"/><Relationship Id="rId227" Type="http://schemas.openxmlformats.org/officeDocument/2006/relationships/hyperlink" Target="https://www.contratos.gov.co/consultas/detalleProceso.do?numConstancia=17-4-7271817" TargetMode="External"/><Relationship Id="rId781" Type="http://schemas.openxmlformats.org/officeDocument/2006/relationships/hyperlink" Target="mailto:santiago.morales@antioquia.gov.co" TargetMode="External"/><Relationship Id="rId434" Type="http://schemas.openxmlformats.org/officeDocument/2006/relationships/hyperlink" Target="mailto:jose.mesa@antioquia.gov.co" TargetMode="External"/><Relationship Id="rId641" Type="http://schemas.openxmlformats.org/officeDocument/2006/relationships/hyperlink" Target="mailto:hugo.parra@antioquia.gov.co" TargetMode="External"/><Relationship Id="rId739" Type="http://schemas.openxmlformats.org/officeDocument/2006/relationships/hyperlink" Target="mailto:Victoria.hoyos@antioquia.gov.co" TargetMode="External"/><Relationship Id="rId280" Type="http://schemas.openxmlformats.org/officeDocument/2006/relationships/hyperlink" Target="mailto:dianapatricia.lopez@antioquia.gov.co" TargetMode="External"/><Relationship Id="rId501" Type="http://schemas.openxmlformats.org/officeDocument/2006/relationships/hyperlink" Target="mailto:jose.mesa@antioquia.gov.co" TargetMode="External"/><Relationship Id="rId75" Type="http://schemas.openxmlformats.org/officeDocument/2006/relationships/hyperlink" Target="mailto:natalia.ruiz@fla.com.co" TargetMode="External"/><Relationship Id="rId140" Type="http://schemas.openxmlformats.org/officeDocument/2006/relationships/hyperlink" Target="mailto:natalia.ruiz@fla.com.co" TargetMode="External"/><Relationship Id="rId378" Type="http://schemas.openxmlformats.org/officeDocument/2006/relationships/hyperlink" Target="https://www.contratos.gov.co/consultas/detalleProceso.do?numConstancia=18-1-187504" TargetMode="External"/><Relationship Id="rId585" Type="http://schemas.openxmlformats.org/officeDocument/2006/relationships/hyperlink" Target="mailto:wilson.villa@antioquia.gov.co" TargetMode="External"/><Relationship Id="rId792" Type="http://schemas.openxmlformats.org/officeDocument/2006/relationships/hyperlink" Target="mailto:santiago.morales@antioquia.gov.co" TargetMode="External"/><Relationship Id="rId806" Type="http://schemas.openxmlformats.org/officeDocument/2006/relationships/hyperlink" Target="mailto:santiago.morales@antioquia.gov.co" TargetMode="External"/><Relationship Id="rId6" Type="http://schemas.openxmlformats.org/officeDocument/2006/relationships/hyperlink" Target="mailto:luis.mesa@antioquia.gov.co" TargetMode="External"/><Relationship Id="rId238" Type="http://schemas.openxmlformats.org/officeDocument/2006/relationships/hyperlink" Target="https://www.contratos.gov.co/consultas/detalleProceso.do?numConstancia=17-4-7279118" TargetMode="External"/><Relationship Id="rId445" Type="http://schemas.openxmlformats.org/officeDocument/2006/relationships/hyperlink" Target="mailto:william.vegaa@antioquia.gov.co" TargetMode="External"/><Relationship Id="rId652" Type="http://schemas.openxmlformats.org/officeDocument/2006/relationships/hyperlink" Target="mailto:carlos.escobar@antioquia.gov.co" TargetMode="External"/><Relationship Id="rId291" Type="http://schemas.openxmlformats.org/officeDocument/2006/relationships/hyperlink" Target="mailto:dianapatricia.lopez@antioquia.gov.co" TargetMode="External"/><Relationship Id="rId305" Type="http://schemas.openxmlformats.org/officeDocument/2006/relationships/hyperlink" Target="mailto:dianapatricia.lopez@antioquia.gov.co" TargetMode="External"/><Relationship Id="rId512" Type="http://schemas.openxmlformats.org/officeDocument/2006/relationships/hyperlink" Target="mailto:henry.carvajal@antioquia.gov.co" TargetMode="External"/><Relationship Id="rId86" Type="http://schemas.openxmlformats.org/officeDocument/2006/relationships/hyperlink" Target="mailto:natalia.ruiz@fla.com.co" TargetMode="External"/><Relationship Id="rId151" Type="http://schemas.openxmlformats.org/officeDocument/2006/relationships/hyperlink" Target="mailto:jorge.patino@antioquia.gov.co" TargetMode="External"/><Relationship Id="rId389" Type="http://schemas.openxmlformats.org/officeDocument/2006/relationships/hyperlink" Target="https://www.contratos.gov.co/consultas/detalleProceso.do?numConstancia=15-1-140110" TargetMode="External"/><Relationship Id="rId596" Type="http://schemas.openxmlformats.org/officeDocument/2006/relationships/hyperlink" Target="mailto:jvergarhe@antioquia.gov.co" TargetMode="External"/><Relationship Id="rId817" Type="http://schemas.openxmlformats.org/officeDocument/2006/relationships/hyperlink" Target="mailto:santiago.morales@antioquia.gov.co" TargetMode="External"/><Relationship Id="rId249" Type="http://schemas.openxmlformats.org/officeDocument/2006/relationships/hyperlink" Target="https://www.contratos.gov.co/consultas/detalleProceso.do?numConstancia=17-15-7236178" TargetMode="External"/><Relationship Id="rId456" Type="http://schemas.openxmlformats.org/officeDocument/2006/relationships/hyperlink" Target="https://www.contratos.gov.co/consultas/detalleProceso.do?numConstancia=17-12-7087240" TargetMode="External"/><Relationship Id="rId663" Type="http://schemas.openxmlformats.org/officeDocument/2006/relationships/hyperlink" Target="mailto:carlos.escobar@antioquia.gov.co" TargetMode="External"/><Relationship Id="rId13" Type="http://schemas.openxmlformats.org/officeDocument/2006/relationships/hyperlink" Target="mailto:angela.ortega@antioquia.gov.co" TargetMode="External"/><Relationship Id="rId109" Type="http://schemas.openxmlformats.org/officeDocument/2006/relationships/hyperlink" Target="mailto:natalia.ruiz@fla.com.co" TargetMode="External"/><Relationship Id="rId316" Type="http://schemas.openxmlformats.org/officeDocument/2006/relationships/hyperlink" Target="https://www.contratos.gov.co/consultas/detalleProceso.do?numConstancia=17-12-7263952" TargetMode="External"/><Relationship Id="rId523" Type="http://schemas.openxmlformats.org/officeDocument/2006/relationships/hyperlink" Target="mailto:henry.carvajal@antioquia.gov.co" TargetMode="External"/><Relationship Id="rId97" Type="http://schemas.openxmlformats.org/officeDocument/2006/relationships/hyperlink" Target="mailto:natalia.ruiz@fla.com.co" TargetMode="External"/><Relationship Id="rId730" Type="http://schemas.openxmlformats.org/officeDocument/2006/relationships/hyperlink" Target="mailto:carlos.escobar@antioquia.gov.co" TargetMode="External"/><Relationship Id="rId828" Type="http://schemas.openxmlformats.org/officeDocument/2006/relationships/hyperlink" Target="mailto:santiago.morales@antioquia.gov.co" TargetMode="External"/><Relationship Id="rId162" Type="http://schemas.openxmlformats.org/officeDocument/2006/relationships/hyperlink" Target="mailto:jorge.patino@antioquia.gov.co" TargetMode="External"/><Relationship Id="rId467" Type="http://schemas.openxmlformats.org/officeDocument/2006/relationships/hyperlink" Target="https://www.contratos.gov.co/consultas/detalleProceso.do?numConstancia=18-12-7545589" TargetMode="External"/><Relationship Id="rId674" Type="http://schemas.openxmlformats.org/officeDocument/2006/relationships/hyperlink" Target="mailto:carlos.escobar@antioquia.gov.co" TargetMode="External"/><Relationship Id="rId24" Type="http://schemas.openxmlformats.org/officeDocument/2006/relationships/hyperlink" Target="mailto:juaneugenio.maya@antioquia.gov.co" TargetMode="External"/><Relationship Id="rId66" Type="http://schemas.openxmlformats.org/officeDocument/2006/relationships/hyperlink" Target="mailto:natalia.ruiz@fla.com.co" TargetMode="External"/><Relationship Id="rId131" Type="http://schemas.openxmlformats.org/officeDocument/2006/relationships/hyperlink" Target="mailto:natalia.ruiz@fla.com.co" TargetMode="External"/><Relationship Id="rId327" Type="http://schemas.openxmlformats.org/officeDocument/2006/relationships/hyperlink" Target="https://www.contratos.gov.co/consultas/detalleProceso.do?numConstancia=17-12-7047054" TargetMode="External"/><Relationship Id="rId369" Type="http://schemas.openxmlformats.org/officeDocument/2006/relationships/hyperlink" Target="https://www.contratos.gov.co/consultas/detalleProceso.do?numConstancia=18-1-187488" TargetMode="External"/><Relationship Id="rId534" Type="http://schemas.openxmlformats.org/officeDocument/2006/relationships/hyperlink" Target="mailto:henry.carvajal@antioquia.gov.co" TargetMode="External"/><Relationship Id="rId576" Type="http://schemas.openxmlformats.org/officeDocument/2006/relationships/hyperlink" Target="mailto:carlos.cordoba@antioquia.gov.co" TargetMode="External"/><Relationship Id="rId741" Type="http://schemas.openxmlformats.org/officeDocument/2006/relationships/hyperlink" Target="mailto:sebastian.espinosa@antioquia.gov.co" TargetMode="External"/><Relationship Id="rId783" Type="http://schemas.openxmlformats.org/officeDocument/2006/relationships/hyperlink" Target="mailto:santiago.morales@antioquia.gov.co" TargetMode="External"/><Relationship Id="rId839" Type="http://schemas.openxmlformats.org/officeDocument/2006/relationships/hyperlink" Target="mailto:santiago.morales@antioquia.gov.co" TargetMode="External"/><Relationship Id="rId173" Type="http://schemas.openxmlformats.org/officeDocument/2006/relationships/hyperlink" Target="mailto:jorge.patino@antioquia.gov.co" TargetMode="External"/><Relationship Id="rId229" Type="http://schemas.openxmlformats.org/officeDocument/2006/relationships/hyperlink" Target="https://www.contratos.gov.co/consultas/detalleProceso.do?numConstancia=17-4-7272732" TargetMode="External"/><Relationship Id="rId380" Type="http://schemas.openxmlformats.org/officeDocument/2006/relationships/hyperlink" Target="https://www.contratos.gov.co/consultas/detalleProceso.do?numConstancia=18-1-187506" TargetMode="External"/><Relationship Id="rId436" Type="http://schemas.openxmlformats.org/officeDocument/2006/relationships/hyperlink" Target="mailto:jose.mesa@antioquia.gov.co" TargetMode="External"/><Relationship Id="rId601" Type="http://schemas.openxmlformats.org/officeDocument/2006/relationships/hyperlink" Target="mailto:jvergarhe@antioquia.gov.co" TargetMode="External"/><Relationship Id="rId643" Type="http://schemas.openxmlformats.org/officeDocument/2006/relationships/hyperlink" Target="mailto:hugo.parra@antioquia.gov.co" TargetMode="External"/><Relationship Id="rId240" Type="http://schemas.openxmlformats.org/officeDocument/2006/relationships/hyperlink" Target="https://www.contratos.gov.co/consultas/detalleProceso.do?numConstancia=15-1-140110" TargetMode="External"/><Relationship Id="rId478" Type="http://schemas.openxmlformats.org/officeDocument/2006/relationships/hyperlink" Target="https://www.contratos.gov.co/consultas/detalleProceso.do?numConstancia=18-12-7606630" TargetMode="External"/><Relationship Id="rId685" Type="http://schemas.openxmlformats.org/officeDocument/2006/relationships/hyperlink" Target="mailto:carlos.escobar@antioquia.gov.co" TargetMode="External"/><Relationship Id="rId35" Type="http://schemas.openxmlformats.org/officeDocument/2006/relationships/hyperlink" Target="mailto:ivan.guzman@antioquia.gov.co" TargetMode="External"/><Relationship Id="rId77" Type="http://schemas.openxmlformats.org/officeDocument/2006/relationships/hyperlink" Target="mailto:natalia.ruiz@fla.com.co" TargetMode="External"/><Relationship Id="rId100" Type="http://schemas.openxmlformats.org/officeDocument/2006/relationships/hyperlink" Target="mailto:natalia.ruiz@fla.com.co" TargetMode="External"/><Relationship Id="rId282" Type="http://schemas.openxmlformats.org/officeDocument/2006/relationships/hyperlink" Target="mailto:dianapatricia.lopez@antioquia.gov.co" TargetMode="External"/><Relationship Id="rId338" Type="http://schemas.openxmlformats.org/officeDocument/2006/relationships/hyperlink" Target="mailto:dianapatricia.lopez@antioquia.gov.co" TargetMode="External"/><Relationship Id="rId503" Type="http://schemas.openxmlformats.org/officeDocument/2006/relationships/hyperlink" Target="mailto:santiago.marin@antioquia.gov.co" TargetMode="External"/><Relationship Id="rId545" Type="http://schemas.openxmlformats.org/officeDocument/2006/relationships/hyperlink" Target="mailto:lorenzo.portocarrero@antioquia.gov.co" TargetMode="External"/><Relationship Id="rId587" Type="http://schemas.openxmlformats.org/officeDocument/2006/relationships/hyperlink" Target="mailto:juan.cortes@antioquia.gov.co" TargetMode="External"/><Relationship Id="rId710" Type="http://schemas.openxmlformats.org/officeDocument/2006/relationships/hyperlink" Target="mailto:carlos.escobar@antioquia.gov.co" TargetMode="External"/><Relationship Id="rId752" Type="http://schemas.openxmlformats.org/officeDocument/2006/relationships/hyperlink" Target="mailto:bancodelagente@antioquia.gov.co" TargetMode="External"/><Relationship Id="rId808" Type="http://schemas.openxmlformats.org/officeDocument/2006/relationships/hyperlink" Target="mailto:santiago.morales@antioquia.gov.co" TargetMode="External"/><Relationship Id="rId8" Type="http://schemas.openxmlformats.org/officeDocument/2006/relationships/hyperlink" Target="mailto:luis.mesa@antioquia.gov.co" TargetMode="External"/><Relationship Id="rId142" Type="http://schemas.openxmlformats.org/officeDocument/2006/relationships/hyperlink" Target="mailto:natalia.ruiz@fla.com.co" TargetMode="External"/><Relationship Id="rId184" Type="http://schemas.openxmlformats.org/officeDocument/2006/relationships/hyperlink" Target="mailto:norman.harry@antioquia.gov.co" TargetMode="External"/><Relationship Id="rId391" Type="http://schemas.openxmlformats.org/officeDocument/2006/relationships/hyperlink" Target="https://www.contratos.gov.co/consultas/detalleProceso.do?numConstancia=18-1-187006" TargetMode="External"/><Relationship Id="rId405" Type="http://schemas.openxmlformats.org/officeDocument/2006/relationships/hyperlink" Target="mailto:jorge.duran@antioquia.gov.co" TargetMode="External"/><Relationship Id="rId447" Type="http://schemas.openxmlformats.org/officeDocument/2006/relationships/hyperlink" Target="mailto:william.vegaa@antioquia.gov.co" TargetMode="External"/><Relationship Id="rId612" Type="http://schemas.openxmlformats.org/officeDocument/2006/relationships/hyperlink" Target="mailto:aicardo.urrego@antioquia.gov.co" TargetMode="External"/><Relationship Id="rId794" Type="http://schemas.openxmlformats.org/officeDocument/2006/relationships/hyperlink" Target="mailto:santiago.morales@antioquia.gov.co" TargetMode="External"/><Relationship Id="rId251" Type="http://schemas.openxmlformats.org/officeDocument/2006/relationships/hyperlink" Target="https://www.contratos.gov.co/consultas/detalleProceso.do?numConstancia=17-15-7235575" TargetMode="External"/><Relationship Id="rId489" Type="http://schemas.openxmlformats.org/officeDocument/2006/relationships/hyperlink" Target="https://community.secop.gov.co/Public/Tendering/OpportunityDetail/Index?noticeUID=CO1.NTC.389950&amp;isFromPublicArea=True&amp;isModal=False" TargetMode="External"/><Relationship Id="rId654" Type="http://schemas.openxmlformats.org/officeDocument/2006/relationships/hyperlink" Target="mailto:carlos.escobar@antioquia.gov.co" TargetMode="External"/><Relationship Id="rId696" Type="http://schemas.openxmlformats.org/officeDocument/2006/relationships/hyperlink" Target="mailto:carlos.escobar@antioquia.gov.co" TargetMode="External"/><Relationship Id="rId46" Type="http://schemas.openxmlformats.org/officeDocument/2006/relationships/hyperlink" Target="mailto:natalia.ruiz@fla.com.co" TargetMode="External"/><Relationship Id="rId293" Type="http://schemas.openxmlformats.org/officeDocument/2006/relationships/hyperlink" Target="mailto:dianapatricia.lopez@antioquia.gov.co" TargetMode="External"/><Relationship Id="rId307" Type="http://schemas.openxmlformats.org/officeDocument/2006/relationships/hyperlink" Target="mailto:dianapatricia.lopez@antioquia.gov.co" TargetMode="External"/><Relationship Id="rId349" Type="http://schemas.openxmlformats.org/officeDocument/2006/relationships/hyperlink" Target="mailto:dianapatricia.lopez@antioquia.gov.co" TargetMode="External"/><Relationship Id="rId514" Type="http://schemas.openxmlformats.org/officeDocument/2006/relationships/hyperlink" Target="mailto:henry.carvajal@antioquia.gov.co" TargetMode="External"/><Relationship Id="rId556" Type="http://schemas.openxmlformats.org/officeDocument/2006/relationships/hyperlink" Target="mailto:luis.uribe@antioquia.gov.co" TargetMode="External"/><Relationship Id="rId721" Type="http://schemas.openxmlformats.org/officeDocument/2006/relationships/hyperlink" Target="mailto:carlos.escobar@antioquia.gov.co" TargetMode="External"/><Relationship Id="rId763" Type="http://schemas.openxmlformats.org/officeDocument/2006/relationships/hyperlink" Target="mailto:bancodelagente@antioquia.gov.co" TargetMode="External"/><Relationship Id="rId88" Type="http://schemas.openxmlformats.org/officeDocument/2006/relationships/hyperlink" Target="mailto:natalia.ruiz@fla.com.co" TargetMode="External"/><Relationship Id="rId111" Type="http://schemas.openxmlformats.org/officeDocument/2006/relationships/hyperlink" Target="mailto:natalia.ruiz@fla.com.co" TargetMode="External"/><Relationship Id="rId153" Type="http://schemas.openxmlformats.org/officeDocument/2006/relationships/hyperlink" Target="mailto:jorge.patino@antioquia.gov.co" TargetMode="External"/><Relationship Id="rId195" Type="http://schemas.openxmlformats.org/officeDocument/2006/relationships/hyperlink" Target="mailto:norman.harry@antioquia.gov.co" TargetMode="External"/><Relationship Id="rId209" Type="http://schemas.openxmlformats.org/officeDocument/2006/relationships/hyperlink" Target="mailto:johnjairo.guerra@antioquia.gov.co" TargetMode="External"/><Relationship Id="rId360" Type="http://schemas.openxmlformats.org/officeDocument/2006/relationships/hyperlink" Target="mailto:dianapatricia.lopez@antioquia.gov.co" TargetMode="External"/><Relationship Id="rId416" Type="http://schemas.openxmlformats.org/officeDocument/2006/relationships/hyperlink" Target="mailto:jorge.elejalde@antioquia.gov.co" TargetMode="External"/><Relationship Id="rId598" Type="http://schemas.openxmlformats.org/officeDocument/2006/relationships/hyperlink" Target="mailto:juan.hurtado@antioquia.gov.co" TargetMode="External"/><Relationship Id="rId819" Type="http://schemas.openxmlformats.org/officeDocument/2006/relationships/hyperlink" Target="mailto:santiago.morales@antioquia.gov.co" TargetMode="External"/><Relationship Id="rId220" Type="http://schemas.openxmlformats.org/officeDocument/2006/relationships/hyperlink" Target="mailto:dianapatricia.lopez@antioquia.gov.co" TargetMode="External"/><Relationship Id="rId458" Type="http://schemas.openxmlformats.org/officeDocument/2006/relationships/hyperlink" Target="https://www.contratos.gov.co/consultas/detalleProceso.do?numConstancia=17-12-6962642" TargetMode="External"/><Relationship Id="rId623" Type="http://schemas.openxmlformats.org/officeDocument/2006/relationships/hyperlink" Target="mailto:hugo.parra@antioquia.gov.co" TargetMode="External"/><Relationship Id="rId665" Type="http://schemas.openxmlformats.org/officeDocument/2006/relationships/hyperlink" Target="mailto:carlos.escobar@antioquia.gov.co" TargetMode="External"/><Relationship Id="rId830" Type="http://schemas.openxmlformats.org/officeDocument/2006/relationships/hyperlink" Target="mailto:santiago.morales@antioquia.gov.co" TargetMode="External"/><Relationship Id="rId15" Type="http://schemas.openxmlformats.org/officeDocument/2006/relationships/hyperlink" Target="mailto:angela.ortega@antioquia.gov.co" TargetMode="External"/><Relationship Id="rId57" Type="http://schemas.openxmlformats.org/officeDocument/2006/relationships/hyperlink" Target="mailto:natalia.ruiz@fla.com.co" TargetMode="External"/><Relationship Id="rId262" Type="http://schemas.openxmlformats.org/officeDocument/2006/relationships/hyperlink" Target="mailto:dianapatricia.lopez@antioquia.gov.co" TargetMode="External"/><Relationship Id="rId318" Type="http://schemas.openxmlformats.org/officeDocument/2006/relationships/hyperlink" Target="https://www.contratos.gov.co/consultas/detalleProceso.do?numConstancia=18-1-186124" TargetMode="External"/><Relationship Id="rId525" Type="http://schemas.openxmlformats.org/officeDocument/2006/relationships/hyperlink" Target="mailto:henry.carvajal@antioquia.gov.co" TargetMode="External"/><Relationship Id="rId567" Type="http://schemas.openxmlformats.org/officeDocument/2006/relationships/hyperlink" Target="mailto:jesus.palacios@antioquia.gov.co" TargetMode="External"/><Relationship Id="rId732" Type="http://schemas.openxmlformats.org/officeDocument/2006/relationships/hyperlink" Target="mailto:carlos.escobar@antioquia.gov.co" TargetMode="External"/><Relationship Id="rId99" Type="http://schemas.openxmlformats.org/officeDocument/2006/relationships/hyperlink" Target="mailto:natalia.ruiz@fla.com.co" TargetMode="External"/><Relationship Id="rId122" Type="http://schemas.openxmlformats.org/officeDocument/2006/relationships/hyperlink" Target="mailto:natalia.ruiz@fla.com.co" TargetMode="External"/><Relationship Id="rId164" Type="http://schemas.openxmlformats.org/officeDocument/2006/relationships/hyperlink" Target="mailto:jorge.patino@antioquia.gov.co" TargetMode="External"/><Relationship Id="rId371" Type="http://schemas.openxmlformats.org/officeDocument/2006/relationships/hyperlink" Target="https://www.contratos.gov.co/consultas/detalleProceso.do?numConstancia=18-1-187491" TargetMode="External"/><Relationship Id="rId774" Type="http://schemas.openxmlformats.org/officeDocument/2006/relationships/hyperlink" Target="mailto:santiago.morales@antioquia.gov.co" TargetMode="External"/><Relationship Id="rId427" Type="http://schemas.openxmlformats.org/officeDocument/2006/relationships/hyperlink" Target="mailto:jorge.elejalde@antioquia.gov.co" TargetMode="External"/><Relationship Id="rId469" Type="http://schemas.openxmlformats.org/officeDocument/2006/relationships/hyperlink" Target="https://www.contratos.gov.co/consultas/detalleProceso.do?numConstancia=17-9-435127" TargetMode="External"/><Relationship Id="rId634" Type="http://schemas.openxmlformats.org/officeDocument/2006/relationships/hyperlink" Target="mailto:hugo.parra@antioquia.gov.co" TargetMode="External"/><Relationship Id="rId676" Type="http://schemas.openxmlformats.org/officeDocument/2006/relationships/hyperlink" Target="mailto:carlos.escobar@antioquia.gov.co" TargetMode="External"/><Relationship Id="rId841" Type="http://schemas.openxmlformats.org/officeDocument/2006/relationships/hyperlink" Target="mailto:santiago.morales@antioquia.gov.co" TargetMode="External"/><Relationship Id="rId26" Type="http://schemas.openxmlformats.org/officeDocument/2006/relationships/hyperlink" Target="mailto:diego.agudeloz@antioquia.gov.co" TargetMode="External"/><Relationship Id="rId231" Type="http://schemas.openxmlformats.org/officeDocument/2006/relationships/hyperlink" Target="https://www.contratos.gov.co/consultas/detalleProceso.do?numConstancia=17-4-7274303" TargetMode="External"/><Relationship Id="rId273" Type="http://schemas.openxmlformats.org/officeDocument/2006/relationships/hyperlink" Target="mailto:dianapatricia.lopez@antioquia.gov.co" TargetMode="External"/><Relationship Id="rId329" Type="http://schemas.openxmlformats.org/officeDocument/2006/relationships/hyperlink" Target="https://www.contratos.gov.co/consultas/detalleProceso.do?numConstancia=18-15-7706761" TargetMode="External"/><Relationship Id="rId480" Type="http://schemas.openxmlformats.org/officeDocument/2006/relationships/hyperlink" Target="https://community.secop.gov.co/Public/Tendering/ContractNoticeManagement/Index?currentLanguage=es-CO&amp;Page=login&amp;Country=CO&amp;SkinName=CCE" TargetMode="External"/><Relationship Id="rId536" Type="http://schemas.openxmlformats.org/officeDocument/2006/relationships/hyperlink" Target="mailto:henry.carvajal@antioquia.gov.co" TargetMode="External"/><Relationship Id="rId701" Type="http://schemas.openxmlformats.org/officeDocument/2006/relationships/hyperlink" Target="mailto:carlos.escobar@antioquia.gov.co" TargetMode="External"/><Relationship Id="rId68" Type="http://schemas.openxmlformats.org/officeDocument/2006/relationships/hyperlink" Target="mailto:natalia.ruiz@fla.com.co" TargetMode="External"/><Relationship Id="rId133" Type="http://schemas.openxmlformats.org/officeDocument/2006/relationships/hyperlink" Target="mailto:natalia.ruiz@fla.com.co" TargetMode="External"/><Relationship Id="rId175" Type="http://schemas.openxmlformats.org/officeDocument/2006/relationships/hyperlink" Target="mailto:jorge.patino@antioquia.gov.co" TargetMode="External"/><Relationship Id="rId340" Type="http://schemas.openxmlformats.org/officeDocument/2006/relationships/hyperlink" Target="mailto:dianapatricia.lopez@antioquia.gov.co" TargetMode="External"/><Relationship Id="rId578" Type="http://schemas.openxmlformats.org/officeDocument/2006/relationships/hyperlink" Target="mailto:carlos.cordoba@antioquia.gov.co" TargetMode="External"/><Relationship Id="rId743" Type="http://schemas.openxmlformats.org/officeDocument/2006/relationships/hyperlink" Target="mailto:juan.castano@antioquia.gov.co" TargetMode="External"/><Relationship Id="rId785" Type="http://schemas.openxmlformats.org/officeDocument/2006/relationships/hyperlink" Target="mailto:santiago.morales@antioquia.gov.co" TargetMode="External"/><Relationship Id="rId200" Type="http://schemas.openxmlformats.org/officeDocument/2006/relationships/hyperlink" Target="https://community.secop.gov.co/Public/Tendering/ContractNoticeManagement/Index?SkinName=CCE%C2%A4tLanguage=es-CO&amp;Page=login&amp;Country=CO" TargetMode="External"/><Relationship Id="rId382" Type="http://schemas.openxmlformats.org/officeDocument/2006/relationships/hyperlink" Target="https://www.contratos.gov.co/consultas/detalleProceso.do?numConstancia=18-1-187508" TargetMode="External"/><Relationship Id="rId438" Type="http://schemas.openxmlformats.org/officeDocument/2006/relationships/hyperlink" Target="mailto:donaldy.giraldo@antioquia.gov.co" TargetMode="External"/><Relationship Id="rId603" Type="http://schemas.openxmlformats.org/officeDocument/2006/relationships/hyperlink" Target="mailto:natalia.lopez@antioquia.gov.co" TargetMode="External"/><Relationship Id="rId645" Type="http://schemas.openxmlformats.org/officeDocument/2006/relationships/hyperlink" Target="mailto:victoria.ramirez@antioquia.gov.co" TargetMode="External"/><Relationship Id="rId687" Type="http://schemas.openxmlformats.org/officeDocument/2006/relationships/hyperlink" Target="mailto:carlos.escobar@antioquia.gov.co" TargetMode="External"/><Relationship Id="rId810" Type="http://schemas.openxmlformats.org/officeDocument/2006/relationships/hyperlink" Target="mailto:santiago.morales@antioquia.gov.co" TargetMode="External"/><Relationship Id="rId242" Type="http://schemas.openxmlformats.org/officeDocument/2006/relationships/hyperlink" Target="https://www.contratos.gov.co/consultas/detalleProceso.do?numConstancia=17-1-181542" TargetMode="External"/><Relationship Id="rId284" Type="http://schemas.openxmlformats.org/officeDocument/2006/relationships/hyperlink" Target="mailto:dianapatricia.lopez@antioquia.gov.co" TargetMode="External"/><Relationship Id="rId491" Type="http://schemas.openxmlformats.org/officeDocument/2006/relationships/hyperlink" Target="mailto:luz.martinez@antioquia.gov.co" TargetMode="External"/><Relationship Id="rId505" Type="http://schemas.openxmlformats.org/officeDocument/2006/relationships/hyperlink" Target="mailto:santiago.marin@antioquia.gov.co" TargetMode="External"/><Relationship Id="rId712" Type="http://schemas.openxmlformats.org/officeDocument/2006/relationships/hyperlink" Target="mailto:carlos.escobar@antioquia.gov.co" TargetMode="External"/><Relationship Id="rId37" Type="http://schemas.openxmlformats.org/officeDocument/2006/relationships/hyperlink" Target="mailto:deysyalexandra.yepes@antioquia.gov.co" TargetMode="External"/><Relationship Id="rId79" Type="http://schemas.openxmlformats.org/officeDocument/2006/relationships/hyperlink" Target="mailto:natalia.ruiz@fla.com.co" TargetMode="External"/><Relationship Id="rId102" Type="http://schemas.openxmlformats.org/officeDocument/2006/relationships/hyperlink" Target="mailto:natalia.ruiz@fla.com.co" TargetMode="External"/><Relationship Id="rId144" Type="http://schemas.openxmlformats.org/officeDocument/2006/relationships/hyperlink" Target="mailto:natalia.ruiz@fla.com.co" TargetMode="External"/><Relationship Id="rId547" Type="http://schemas.openxmlformats.org/officeDocument/2006/relationships/hyperlink" Target="mailto:lorenzo.portocarrero@antioquia.gov.co" TargetMode="External"/><Relationship Id="rId589" Type="http://schemas.openxmlformats.org/officeDocument/2006/relationships/hyperlink" Target="mailto:dora.corrales@antioquia.gov.co" TargetMode="External"/><Relationship Id="rId754" Type="http://schemas.openxmlformats.org/officeDocument/2006/relationships/hyperlink" Target="mailto:yomar.benitez@antioquia.gov.co" TargetMode="External"/><Relationship Id="rId796" Type="http://schemas.openxmlformats.org/officeDocument/2006/relationships/hyperlink" Target="mailto:santiago.morales@antioquia.gov.co" TargetMode="External"/><Relationship Id="rId90" Type="http://schemas.openxmlformats.org/officeDocument/2006/relationships/hyperlink" Target="mailto:natalia.ruiz@fla.com.co" TargetMode="External"/><Relationship Id="rId186" Type="http://schemas.openxmlformats.org/officeDocument/2006/relationships/hyperlink" Target="mailto:norman.harry@antioquia.gov.co" TargetMode="External"/><Relationship Id="rId351" Type="http://schemas.openxmlformats.org/officeDocument/2006/relationships/hyperlink" Target="mailto:dianapatricia.lopez@antioquia.gov.co" TargetMode="External"/><Relationship Id="rId393" Type="http://schemas.openxmlformats.org/officeDocument/2006/relationships/hyperlink" Target="https://www.contratos.gov.co/consultas/detalleProceso.do?numConstancia=18-9-442655" TargetMode="External"/><Relationship Id="rId407" Type="http://schemas.openxmlformats.org/officeDocument/2006/relationships/hyperlink" Target="mailto:jorge.duran@antioquia.gov.co" TargetMode="External"/><Relationship Id="rId449" Type="http://schemas.openxmlformats.org/officeDocument/2006/relationships/hyperlink" Target="mailto:william.vegaa@antioquia.gov.co" TargetMode="External"/><Relationship Id="rId614" Type="http://schemas.openxmlformats.org/officeDocument/2006/relationships/hyperlink" Target="mailto:carlos.vanegas@antioquia.%20Gov.co" TargetMode="External"/><Relationship Id="rId656" Type="http://schemas.openxmlformats.org/officeDocument/2006/relationships/hyperlink" Target="mailto:carlos.escobar@antioquia.gov.co" TargetMode="External"/><Relationship Id="rId821" Type="http://schemas.openxmlformats.org/officeDocument/2006/relationships/hyperlink" Target="mailto:santiago.morales@antioquia.gov.co" TargetMode="External"/><Relationship Id="rId211" Type="http://schemas.openxmlformats.org/officeDocument/2006/relationships/hyperlink" Target="mailto:gloria.munera@antioquia.gov.co" TargetMode="External"/><Relationship Id="rId253" Type="http://schemas.openxmlformats.org/officeDocument/2006/relationships/hyperlink" Target="https://www.contratos.gov.co/consultas/detalleProceso.do?numConstancia=17-15-7235908" TargetMode="External"/><Relationship Id="rId295" Type="http://schemas.openxmlformats.org/officeDocument/2006/relationships/hyperlink" Target="mailto:dianapatricia.lopez@antioquia.gov.co" TargetMode="External"/><Relationship Id="rId309" Type="http://schemas.openxmlformats.org/officeDocument/2006/relationships/hyperlink" Target="mailto:dianapatricia.lopez@antioquia.gov.co" TargetMode="External"/><Relationship Id="rId460" Type="http://schemas.openxmlformats.org/officeDocument/2006/relationships/hyperlink" Target="https://www.contratos.gov.co/consultas/detalleProceso.do?numConstancia=17-4-7373218" TargetMode="External"/><Relationship Id="rId516" Type="http://schemas.openxmlformats.org/officeDocument/2006/relationships/hyperlink" Target="mailto:henry.carvajal@antioquia.gov.co" TargetMode="External"/><Relationship Id="rId698" Type="http://schemas.openxmlformats.org/officeDocument/2006/relationships/hyperlink" Target="mailto:carlos.escobar@antioquia.gov.co" TargetMode="External"/><Relationship Id="rId48" Type="http://schemas.openxmlformats.org/officeDocument/2006/relationships/hyperlink" Target="mailto:natalia.ruiz@fla.com.co" TargetMode="External"/><Relationship Id="rId113" Type="http://schemas.openxmlformats.org/officeDocument/2006/relationships/hyperlink" Target="mailto:natalia.ruiz@fla.com.co" TargetMode="External"/><Relationship Id="rId320" Type="http://schemas.openxmlformats.org/officeDocument/2006/relationships/hyperlink" Target="https://www.contratos.gov.co/consultas/detalleProceso.do?numConstancia=18-1-186128" TargetMode="External"/><Relationship Id="rId558" Type="http://schemas.openxmlformats.org/officeDocument/2006/relationships/hyperlink" Target="mailto:carlos.giraldo@antioquia.gov.co" TargetMode="External"/><Relationship Id="rId723" Type="http://schemas.openxmlformats.org/officeDocument/2006/relationships/hyperlink" Target="mailto:carlos.escobar@antioquia.gov.co" TargetMode="External"/><Relationship Id="rId765" Type="http://schemas.openxmlformats.org/officeDocument/2006/relationships/hyperlink" Target="mailto:bancodelagente@antioquia.gov.co" TargetMode="External"/><Relationship Id="rId155" Type="http://schemas.openxmlformats.org/officeDocument/2006/relationships/hyperlink" Target="mailto:jorge.patino@antioquia.gov.co" TargetMode="External"/><Relationship Id="rId197" Type="http://schemas.openxmlformats.org/officeDocument/2006/relationships/hyperlink" Target="mailto:adriana.fontalvo@antioquia.gov.co" TargetMode="External"/><Relationship Id="rId362" Type="http://schemas.openxmlformats.org/officeDocument/2006/relationships/hyperlink" Target="mailto:dianapatricia.lopez@antioquia.gov.co" TargetMode="External"/><Relationship Id="rId418" Type="http://schemas.openxmlformats.org/officeDocument/2006/relationships/hyperlink" Target="mailto:franciscojavier.benjumea@antioquia.gov.co&#59159;" TargetMode="External"/><Relationship Id="rId625" Type="http://schemas.openxmlformats.org/officeDocument/2006/relationships/hyperlink" Target="mailto:aicardo.urrego@antioquia.gov.co" TargetMode="External"/><Relationship Id="rId832" Type="http://schemas.openxmlformats.org/officeDocument/2006/relationships/hyperlink" Target="mailto:santiago.morales@antioquia.gov.co" TargetMode="External"/><Relationship Id="rId222" Type="http://schemas.openxmlformats.org/officeDocument/2006/relationships/hyperlink" Target="https://www.contratos.gov.co/consultas/detalleProceso.do?numConstancia=17-15-7208339" TargetMode="External"/><Relationship Id="rId264" Type="http://schemas.openxmlformats.org/officeDocument/2006/relationships/hyperlink" Target="mailto:dianapatricia.lopez@antioquia.gov.co" TargetMode="External"/><Relationship Id="rId471" Type="http://schemas.openxmlformats.org/officeDocument/2006/relationships/hyperlink" Target="mailto:javier.londono@antioquia.gov.co" TargetMode="External"/><Relationship Id="rId667" Type="http://schemas.openxmlformats.org/officeDocument/2006/relationships/hyperlink" Target="mailto:carlos.escobar@antioquia.gov.co" TargetMode="External"/><Relationship Id="rId17" Type="http://schemas.openxmlformats.org/officeDocument/2006/relationships/hyperlink" Target="mailto:jaime.bocanegra@antioquia.gov.co" TargetMode="External"/><Relationship Id="rId59" Type="http://schemas.openxmlformats.org/officeDocument/2006/relationships/hyperlink" Target="mailto:natalia.ruiz@fla.com.co" TargetMode="External"/><Relationship Id="rId124" Type="http://schemas.openxmlformats.org/officeDocument/2006/relationships/hyperlink" Target="mailto:natalia.ruiz@fla.com.co" TargetMode="External"/><Relationship Id="rId527" Type="http://schemas.openxmlformats.org/officeDocument/2006/relationships/hyperlink" Target="mailto:henry.carvajal@antioquia.gov.co" TargetMode="External"/><Relationship Id="rId569" Type="http://schemas.openxmlformats.org/officeDocument/2006/relationships/hyperlink" Target="mailto:jesus.palacios@antioquia.gov.co" TargetMode="External"/><Relationship Id="rId734" Type="http://schemas.openxmlformats.org/officeDocument/2006/relationships/hyperlink" Target="mailto:carlos.escobar@antioquia.gov.co" TargetMode="External"/><Relationship Id="rId776" Type="http://schemas.openxmlformats.org/officeDocument/2006/relationships/hyperlink" Target="mailto:santiago.morales@antioquia.gov.co" TargetMode="External"/><Relationship Id="rId70" Type="http://schemas.openxmlformats.org/officeDocument/2006/relationships/hyperlink" Target="mailto:natalia.ruiz@fla.com.co" TargetMode="External"/><Relationship Id="rId166" Type="http://schemas.openxmlformats.org/officeDocument/2006/relationships/hyperlink" Target="mailto:jorge.patino@antioquia.gov.co" TargetMode="External"/><Relationship Id="rId331" Type="http://schemas.openxmlformats.org/officeDocument/2006/relationships/hyperlink" Target="https://www.contratos.gov.co/consultas/detalleProceso.do?numConstancia=18-15-7712364" TargetMode="External"/><Relationship Id="rId373" Type="http://schemas.openxmlformats.org/officeDocument/2006/relationships/hyperlink" Target="https://www.contratos.gov.co/consultas/detalleProceso.do?numConstancia=18-1-187493" TargetMode="External"/><Relationship Id="rId429" Type="http://schemas.openxmlformats.org/officeDocument/2006/relationships/hyperlink" Target="mailto:juan.gallegoosorio@antioquia.gov.co" TargetMode="External"/><Relationship Id="rId580" Type="http://schemas.openxmlformats.org/officeDocument/2006/relationships/hyperlink" Target="mailto:libardo.castrillon@antioquia.gov.co" TargetMode="External"/><Relationship Id="rId636" Type="http://schemas.openxmlformats.org/officeDocument/2006/relationships/hyperlink" Target="mailto:carlosalberto.marin@antioquia.gov.co" TargetMode="External"/><Relationship Id="rId801" Type="http://schemas.openxmlformats.org/officeDocument/2006/relationships/hyperlink" Target="mailto:santiago.morales@antioquia.gov.co" TargetMode="External"/><Relationship Id="rId1" Type="http://schemas.openxmlformats.org/officeDocument/2006/relationships/hyperlink" Target="mailto:beatriz.rojas@antioquia.gov.co" TargetMode="External"/><Relationship Id="rId233" Type="http://schemas.openxmlformats.org/officeDocument/2006/relationships/hyperlink" Target="https://www.contratos.gov.co/consultas/detalleProceso.do?numConstancia=17-4-7275221" TargetMode="External"/><Relationship Id="rId440" Type="http://schemas.openxmlformats.org/officeDocument/2006/relationships/hyperlink" Target="mailto:juan.canas@antioquia.gov.co" TargetMode="External"/><Relationship Id="rId678" Type="http://schemas.openxmlformats.org/officeDocument/2006/relationships/hyperlink" Target="mailto:carlos.escobar@antioquia.gov.co" TargetMode="External"/><Relationship Id="rId843" Type="http://schemas.openxmlformats.org/officeDocument/2006/relationships/printerSettings" Target="../printerSettings/printerSettings1.bin"/><Relationship Id="rId28" Type="http://schemas.openxmlformats.org/officeDocument/2006/relationships/hyperlink" Target="mailto:juan.velez@antioquia.gov.co" TargetMode="External"/><Relationship Id="rId275" Type="http://schemas.openxmlformats.org/officeDocument/2006/relationships/hyperlink" Target="mailto:dianapatricia.lopez@antioquia.gov.co" TargetMode="External"/><Relationship Id="rId300" Type="http://schemas.openxmlformats.org/officeDocument/2006/relationships/hyperlink" Target="mailto:dianapatricia.lopez@antioquia.gov.co" TargetMode="External"/><Relationship Id="rId482" Type="http://schemas.openxmlformats.org/officeDocument/2006/relationships/hyperlink" Target="mailto:juan.gallegoosorio@antioquia.gov.co" TargetMode="External"/><Relationship Id="rId538" Type="http://schemas.openxmlformats.org/officeDocument/2006/relationships/hyperlink" Target="mailto:henry.carvajal@antioquia.gov.co" TargetMode="External"/><Relationship Id="rId703" Type="http://schemas.openxmlformats.org/officeDocument/2006/relationships/hyperlink" Target="mailto:carlos.escobar@antioquia.gov.co" TargetMode="External"/><Relationship Id="rId745" Type="http://schemas.openxmlformats.org/officeDocument/2006/relationships/hyperlink" Target="mailto:Victoria.hoyos@antioquia.gov.co" TargetMode="External"/><Relationship Id="rId81" Type="http://schemas.openxmlformats.org/officeDocument/2006/relationships/hyperlink" Target="mailto:natalia.ruiz@fla.com.co" TargetMode="External"/><Relationship Id="rId135" Type="http://schemas.openxmlformats.org/officeDocument/2006/relationships/hyperlink" Target="mailto:natalia.ruiz@fla.com.co" TargetMode="External"/><Relationship Id="rId177" Type="http://schemas.openxmlformats.org/officeDocument/2006/relationships/hyperlink" Target="mailto:jorge.patino@antioquia.gov.co" TargetMode="External"/><Relationship Id="rId342" Type="http://schemas.openxmlformats.org/officeDocument/2006/relationships/hyperlink" Target="mailto:dianapatricia.lopez@antioquia.gov.co" TargetMode="External"/><Relationship Id="rId384" Type="http://schemas.openxmlformats.org/officeDocument/2006/relationships/hyperlink" Target="https://www.contratos.gov.co/consultas/detalleProceso.do?numConstancia=18-1-187511" TargetMode="External"/><Relationship Id="rId591" Type="http://schemas.openxmlformats.org/officeDocument/2006/relationships/hyperlink" Target="mailto:wilson.duque@antioquia.gov.co" TargetMode="External"/><Relationship Id="rId605" Type="http://schemas.openxmlformats.org/officeDocument/2006/relationships/hyperlink" Target="mailto:jorgehumberto.moreno@antioquia.gov.co" TargetMode="External"/><Relationship Id="rId787" Type="http://schemas.openxmlformats.org/officeDocument/2006/relationships/hyperlink" Target="mailto:santiago.morales@antioquia.gov.co" TargetMode="External"/><Relationship Id="rId812" Type="http://schemas.openxmlformats.org/officeDocument/2006/relationships/hyperlink" Target="mailto:santiago.morales@antioquia.gov.co" TargetMode="External"/><Relationship Id="rId202" Type="http://schemas.openxmlformats.org/officeDocument/2006/relationships/hyperlink" Target="mailto:johnjairo.guerra@antioquia.gov.co" TargetMode="External"/><Relationship Id="rId244" Type="http://schemas.openxmlformats.org/officeDocument/2006/relationships/hyperlink" Target="https://www.contratos.gov.co/consultas/detalleProceso.do?numConstancia=17-1-181530" TargetMode="External"/><Relationship Id="rId647" Type="http://schemas.openxmlformats.org/officeDocument/2006/relationships/hyperlink" Target="mailto:victoria.ramirez@antioquia.gov.co" TargetMode="External"/><Relationship Id="rId689" Type="http://schemas.openxmlformats.org/officeDocument/2006/relationships/hyperlink" Target="mailto:carlos.escobar@antioquia.gov.co" TargetMode="External"/><Relationship Id="rId39" Type="http://schemas.openxmlformats.org/officeDocument/2006/relationships/hyperlink" Target="mailto:deysyalexandra.yepes@antioquia.gov.co" TargetMode="External"/><Relationship Id="rId286" Type="http://schemas.openxmlformats.org/officeDocument/2006/relationships/hyperlink" Target="mailto:dianapatricia.lopez@antioquia.gov.co" TargetMode="External"/><Relationship Id="rId451" Type="http://schemas.openxmlformats.org/officeDocument/2006/relationships/hyperlink" Target="mailto:santiago.marin@antioquia.gov.co" TargetMode="External"/><Relationship Id="rId493" Type="http://schemas.openxmlformats.org/officeDocument/2006/relationships/hyperlink" Target="mailto:jose.mesa@antioquia.gov.co" TargetMode="External"/><Relationship Id="rId507" Type="http://schemas.openxmlformats.org/officeDocument/2006/relationships/hyperlink" Target="mailto:rodolfo.marquez@antioquia.gov.co" TargetMode="External"/><Relationship Id="rId549" Type="http://schemas.openxmlformats.org/officeDocument/2006/relationships/hyperlink" Target="mailto:gloria.bedoya@antioquia.gov.co" TargetMode="External"/><Relationship Id="rId714" Type="http://schemas.openxmlformats.org/officeDocument/2006/relationships/hyperlink" Target="mailto:carlos.escobar@antioquia.gov.co" TargetMode="External"/><Relationship Id="rId756" Type="http://schemas.openxmlformats.org/officeDocument/2006/relationships/hyperlink" Target="mailto:sandra.gallego@antioquia.gov.co" TargetMode="External"/><Relationship Id="rId50" Type="http://schemas.openxmlformats.org/officeDocument/2006/relationships/hyperlink" Target="mailto:natalia.ruiz@fla.com.co" TargetMode="External"/><Relationship Id="rId104" Type="http://schemas.openxmlformats.org/officeDocument/2006/relationships/hyperlink" Target="mailto:natalia.ruiz@fla.com.co" TargetMode="External"/><Relationship Id="rId146" Type="http://schemas.openxmlformats.org/officeDocument/2006/relationships/hyperlink" Target="mailto:jorge.patino@antioquia.gov.co" TargetMode="External"/><Relationship Id="rId188" Type="http://schemas.openxmlformats.org/officeDocument/2006/relationships/hyperlink" Target="mailto:norman.harry@antioquia.gov.co" TargetMode="External"/><Relationship Id="rId311" Type="http://schemas.openxmlformats.org/officeDocument/2006/relationships/hyperlink" Target="mailto:dianapatricia.lopez@antioquia.gov.co" TargetMode="External"/><Relationship Id="rId353" Type="http://schemas.openxmlformats.org/officeDocument/2006/relationships/hyperlink" Target="mailto:dianapatricia.lopez@antioquia.gov.co" TargetMode="External"/><Relationship Id="rId395" Type="http://schemas.openxmlformats.org/officeDocument/2006/relationships/hyperlink" Target="mailto:clara.ortiz@antioquia.gov.co" TargetMode="External"/><Relationship Id="rId409" Type="http://schemas.openxmlformats.org/officeDocument/2006/relationships/hyperlink" Target="mailto:jorge.duran@antioquia.gov.co" TargetMode="External"/><Relationship Id="rId560" Type="http://schemas.openxmlformats.org/officeDocument/2006/relationships/hyperlink" Target="mailto:jaime.fernandez@antioquia.gov.co" TargetMode="External"/><Relationship Id="rId798" Type="http://schemas.openxmlformats.org/officeDocument/2006/relationships/hyperlink" Target="mailto:santiago.morales@antioquia.gov.co" TargetMode="External"/><Relationship Id="rId92" Type="http://schemas.openxmlformats.org/officeDocument/2006/relationships/hyperlink" Target="mailto:natalia.ruiz@fla.com.co" TargetMode="External"/><Relationship Id="rId213" Type="http://schemas.openxmlformats.org/officeDocument/2006/relationships/hyperlink" Target="mailto:johnjairo.guerra@antioquia.gov.co" TargetMode="External"/><Relationship Id="rId420" Type="http://schemas.openxmlformats.org/officeDocument/2006/relationships/hyperlink" Target="mailto:jorge.elejalde@antioquia.gov.co" TargetMode="External"/><Relationship Id="rId616" Type="http://schemas.openxmlformats.org/officeDocument/2006/relationships/hyperlink" Target="mailto:hugo.parra@antioquia.gov.co" TargetMode="External"/><Relationship Id="rId658" Type="http://schemas.openxmlformats.org/officeDocument/2006/relationships/hyperlink" Target="mailto:carlos.escobar@antioquia.gov.co" TargetMode="External"/><Relationship Id="rId823" Type="http://schemas.openxmlformats.org/officeDocument/2006/relationships/hyperlink" Target="mailto:santiago.morales@antioquia.gov.co" TargetMode="External"/><Relationship Id="rId255" Type="http://schemas.openxmlformats.org/officeDocument/2006/relationships/hyperlink" Target="mailto:Lucas.Jaramillo@antioquia.gov.co" TargetMode="External"/><Relationship Id="rId297" Type="http://schemas.openxmlformats.org/officeDocument/2006/relationships/hyperlink" Target="mailto:dianapatricia.lopez@antioquia.gov.co" TargetMode="External"/><Relationship Id="rId462" Type="http://schemas.openxmlformats.org/officeDocument/2006/relationships/hyperlink" Target="https://www.contratos.gov.co/consultas/detalleProceso.do?numConstancia=17-12-7280650" TargetMode="External"/><Relationship Id="rId518" Type="http://schemas.openxmlformats.org/officeDocument/2006/relationships/hyperlink" Target="mailto:henry.carvajal@antioquia.gov.co" TargetMode="External"/><Relationship Id="rId725" Type="http://schemas.openxmlformats.org/officeDocument/2006/relationships/hyperlink" Target="mailto:carlos.escobar@antioquia.gov.co" TargetMode="External"/><Relationship Id="rId115" Type="http://schemas.openxmlformats.org/officeDocument/2006/relationships/hyperlink" Target="mailto:natalia.ruiz@fla.com.co" TargetMode="External"/><Relationship Id="rId157" Type="http://schemas.openxmlformats.org/officeDocument/2006/relationships/hyperlink" Target="mailto:jorge.patino@antioquia.gov.co" TargetMode="External"/><Relationship Id="rId322" Type="http://schemas.openxmlformats.org/officeDocument/2006/relationships/hyperlink" Target="https://www.contratos.gov.co/consultas/detalleProceso.do?numConstancia=18-1-186136" TargetMode="External"/><Relationship Id="rId364" Type="http://schemas.openxmlformats.org/officeDocument/2006/relationships/hyperlink" Target="mailto:dianapatricia.lopez@antioquia.gov.co" TargetMode="External"/><Relationship Id="rId767" Type="http://schemas.openxmlformats.org/officeDocument/2006/relationships/hyperlink" Target="mailto:juandavid.garcia@antioquia.gov.co" TargetMode="External"/><Relationship Id="rId61" Type="http://schemas.openxmlformats.org/officeDocument/2006/relationships/hyperlink" Target="mailto:natalia.ruiz@fla.com.co" TargetMode="External"/><Relationship Id="rId199" Type="http://schemas.openxmlformats.org/officeDocument/2006/relationships/hyperlink" Target="mailto:angela.soto@antioquia.gov.co" TargetMode="External"/><Relationship Id="rId571" Type="http://schemas.openxmlformats.org/officeDocument/2006/relationships/hyperlink" Target="mailto:juan.bedoya@antioquia.gov.co" TargetMode="External"/><Relationship Id="rId627" Type="http://schemas.openxmlformats.org/officeDocument/2006/relationships/hyperlink" Target="mailto:hugo.parra@antioquia.gov.co" TargetMode="External"/><Relationship Id="rId669" Type="http://schemas.openxmlformats.org/officeDocument/2006/relationships/hyperlink" Target="mailto:carlos.escobar@antioquia.gov.co" TargetMode="External"/><Relationship Id="rId834" Type="http://schemas.openxmlformats.org/officeDocument/2006/relationships/hyperlink" Target="mailto:santiago.morales@antioquia.gov.co" TargetMode="External"/><Relationship Id="rId19" Type="http://schemas.openxmlformats.org/officeDocument/2006/relationships/hyperlink" Target="mailto:Juaneugenio.maya@antioquia.gov.co" TargetMode="External"/><Relationship Id="rId224" Type="http://schemas.openxmlformats.org/officeDocument/2006/relationships/hyperlink" Target="https://www.contratos.gov.co/consultas/detalleProceso.do?numConstancia=17-12-7263952" TargetMode="External"/><Relationship Id="rId266" Type="http://schemas.openxmlformats.org/officeDocument/2006/relationships/hyperlink" Target="mailto:dianapatricia.lopez@antioquia.gov.co" TargetMode="External"/><Relationship Id="rId431" Type="http://schemas.openxmlformats.org/officeDocument/2006/relationships/hyperlink" Target="mailto:juan.gallegoosorio@antioquia.gov.co" TargetMode="External"/><Relationship Id="rId473" Type="http://schemas.openxmlformats.org/officeDocument/2006/relationships/hyperlink" Target="mailto:javier.gelvez@antioquia.gov.co" TargetMode="External"/><Relationship Id="rId529" Type="http://schemas.openxmlformats.org/officeDocument/2006/relationships/hyperlink" Target="mailto:henry.carvajal@antioquia.gov.co" TargetMode="External"/><Relationship Id="rId680" Type="http://schemas.openxmlformats.org/officeDocument/2006/relationships/hyperlink" Target="mailto:carlos.escobar@antioquia.gov.co" TargetMode="External"/><Relationship Id="rId736" Type="http://schemas.openxmlformats.org/officeDocument/2006/relationships/hyperlink" Target="mailto:carlos.escobar@antioquia.gov.co" TargetMode="External"/><Relationship Id="rId30" Type="http://schemas.openxmlformats.org/officeDocument/2006/relationships/hyperlink" Target="mailto:juan.velez@antioquia.gov.co" TargetMode="External"/><Relationship Id="rId126" Type="http://schemas.openxmlformats.org/officeDocument/2006/relationships/hyperlink" Target="mailto:natalia.ruiz@fla.com.co" TargetMode="External"/><Relationship Id="rId168" Type="http://schemas.openxmlformats.org/officeDocument/2006/relationships/hyperlink" Target="mailto:jorge.patino@antioquia.gov.co" TargetMode="External"/><Relationship Id="rId333" Type="http://schemas.openxmlformats.org/officeDocument/2006/relationships/hyperlink" Target="https://www.contratos.gov.co/consultas/detalleProceso.do?numConstancia=18-15-7713329" TargetMode="External"/><Relationship Id="rId540" Type="http://schemas.openxmlformats.org/officeDocument/2006/relationships/hyperlink" Target="mailto:henry.carvajal@antioquia.gov.co" TargetMode="External"/><Relationship Id="rId778" Type="http://schemas.openxmlformats.org/officeDocument/2006/relationships/hyperlink" Target="mailto:santiago.morales@antioquia.gov.co" TargetMode="External"/><Relationship Id="rId72" Type="http://schemas.openxmlformats.org/officeDocument/2006/relationships/hyperlink" Target="mailto:natalia.ruiz@fla.com.co" TargetMode="External"/><Relationship Id="rId375" Type="http://schemas.openxmlformats.org/officeDocument/2006/relationships/hyperlink" Target="https://www.contratos.gov.co/consultas/detalleProceso.do?numConstancia=18-1-187499" TargetMode="External"/><Relationship Id="rId582" Type="http://schemas.openxmlformats.org/officeDocument/2006/relationships/hyperlink" Target="mailto:wilson.villa@antioquia.gov.co" TargetMode="External"/><Relationship Id="rId638" Type="http://schemas.openxmlformats.org/officeDocument/2006/relationships/hyperlink" Target="mailto:carlos.vanegas@antioquia.%20Gov.co" TargetMode="External"/><Relationship Id="rId803" Type="http://schemas.openxmlformats.org/officeDocument/2006/relationships/hyperlink" Target="mailto:santiago.morales@antioquia.gov.co" TargetMode="External"/><Relationship Id="rId845" Type="http://schemas.openxmlformats.org/officeDocument/2006/relationships/vmlDrawing" Target="../drawings/vmlDrawing1.vml"/><Relationship Id="rId3" Type="http://schemas.openxmlformats.org/officeDocument/2006/relationships/hyperlink" Target="mailto:emmanuel.castrillon@antioquia.gov.co" TargetMode="External"/><Relationship Id="rId235" Type="http://schemas.openxmlformats.org/officeDocument/2006/relationships/hyperlink" Target="https://www.contratos.gov.co/consultas/detalleProceso.do?numConstancia=17-4-7275731" TargetMode="External"/><Relationship Id="rId277" Type="http://schemas.openxmlformats.org/officeDocument/2006/relationships/hyperlink" Target="mailto:dianapatricia.lopez@antioquia.gov.co" TargetMode="External"/><Relationship Id="rId400" Type="http://schemas.openxmlformats.org/officeDocument/2006/relationships/hyperlink" Target="mailto:maria.ortega@antioquia.gov.co" TargetMode="External"/><Relationship Id="rId442" Type="http://schemas.openxmlformats.org/officeDocument/2006/relationships/hyperlink" Target="mailto:javier.londono@antioquia.gov.co" TargetMode="External"/><Relationship Id="rId484" Type="http://schemas.openxmlformats.org/officeDocument/2006/relationships/hyperlink" Target="mailto:juan.gallegoosorio@antioquia.gov.co" TargetMode="External"/><Relationship Id="rId705" Type="http://schemas.openxmlformats.org/officeDocument/2006/relationships/hyperlink" Target="mailto:carlos.escobar@antioquia.gov.co" TargetMode="External"/><Relationship Id="rId137" Type="http://schemas.openxmlformats.org/officeDocument/2006/relationships/hyperlink" Target="mailto:natalia.ruiz@fla.com.co" TargetMode="External"/><Relationship Id="rId302" Type="http://schemas.openxmlformats.org/officeDocument/2006/relationships/hyperlink" Target="mailto:dianapatricia.lopez@antioquia.gov.co" TargetMode="External"/><Relationship Id="rId344" Type="http://schemas.openxmlformats.org/officeDocument/2006/relationships/hyperlink" Target="mailto:dianapatricia.lopez@antioquia.gov.co" TargetMode="External"/><Relationship Id="rId691" Type="http://schemas.openxmlformats.org/officeDocument/2006/relationships/hyperlink" Target="mailto:carlos.escobar@antioquia.gov.co" TargetMode="External"/><Relationship Id="rId747" Type="http://schemas.openxmlformats.org/officeDocument/2006/relationships/hyperlink" Target="mailto:juanesteban.serna@antioquia.gov.co" TargetMode="External"/><Relationship Id="rId789" Type="http://schemas.openxmlformats.org/officeDocument/2006/relationships/hyperlink" Target="mailto:santiago.morales@antioquia.gov.co" TargetMode="External"/><Relationship Id="rId41" Type="http://schemas.openxmlformats.org/officeDocument/2006/relationships/hyperlink" Target="mailto:natalia.ruiz@fla.com.co" TargetMode="External"/><Relationship Id="rId83" Type="http://schemas.openxmlformats.org/officeDocument/2006/relationships/hyperlink" Target="mailto:natalia.ruiz@fla.com.co" TargetMode="External"/><Relationship Id="rId179" Type="http://schemas.openxmlformats.org/officeDocument/2006/relationships/hyperlink" Target="mailto:adriana.fontalvo@antioquia.gov.co" TargetMode="External"/><Relationship Id="rId386" Type="http://schemas.openxmlformats.org/officeDocument/2006/relationships/hyperlink" Target="https://www.contratos.gov.co/consultas/detalleProceso.do?numConstancia=15-15-4142122" TargetMode="External"/><Relationship Id="rId551" Type="http://schemas.openxmlformats.org/officeDocument/2006/relationships/hyperlink" Target="mailto:jorge.ga&#241;an@antioquia.gov.co" TargetMode="External"/><Relationship Id="rId593" Type="http://schemas.openxmlformats.org/officeDocument/2006/relationships/hyperlink" Target="mailto:jorge.canas@antioquia.gov.co" TargetMode="External"/><Relationship Id="rId607" Type="http://schemas.openxmlformats.org/officeDocument/2006/relationships/hyperlink" Target="mailto:camila.zapata@antioquia.gov.co" TargetMode="External"/><Relationship Id="rId649" Type="http://schemas.openxmlformats.org/officeDocument/2006/relationships/hyperlink" Target="mailto:hugo.parra@antioquia.gov.co" TargetMode="External"/><Relationship Id="rId814" Type="http://schemas.openxmlformats.org/officeDocument/2006/relationships/hyperlink" Target="mailto:santiago.morales@antioquia.gov.co" TargetMode="External"/><Relationship Id="rId190" Type="http://schemas.openxmlformats.org/officeDocument/2006/relationships/hyperlink" Target="mailto:melissa.urrego@antioquia,gov.co" TargetMode="External"/><Relationship Id="rId204" Type="http://schemas.openxmlformats.org/officeDocument/2006/relationships/hyperlink" Target="mailto:ana.cruz@antioquia.gov.co" TargetMode="External"/><Relationship Id="rId246" Type="http://schemas.openxmlformats.org/officeDocument/2006/relationships/hyperlink" Target="https://www.contratos.gov.co/consultas/detalleProceso.do?numConstancia=17-1-181546" TargetMode="External"/><Relationship Id="rId288" Type="http://schemas.openxmlformats.org/officeDocument/2006/relationships/hyperlink" Target="mailto:dianapatricia.lopez@antioquia.gov.co" TargetMode="External"/><Relationship Id="rId411" Type="http://schemas.openxmlformats.org/officeDocument/2006/relationships/hyperlink" Target="mailto:franciscojavier.benjumea@antioquia.gov.co&#59159;" TargetMode="External"/><Relationship Id="rId453" Type="http://schemas.openxmlformats.org/officeDocument/2006/relationships/hyperlink" Target="https://www.contratos.gov.co/consultas/detalleProceso.do?numConstancia=17-12-6959197" TargetMode="External"/><Relationship Id="rId509" Type="http://schemas.openxmlformats.org/officeDocument/2006/relationships/hyperlink" Target="https://www.contratos.gov.co/consultas/detalleProceso.do?numConstancia=17-9-435099" TargetMode="External"/><Relationship Id="rId660" Type="http://schemas.openxmlformats.org/officeDocument/2006/relationships/hyperlink" Target="mailto:carlos.escobar@antioquia.gov.co" TargetMode="External"/><Relationship Id="rId106" Type="http://schemas.openxmlformats.org/officeDocument/2006/relationships/hyperlink" Target="mailto:natalia.ruiz@fla.com.co" TargetMode="External"/><Relationship Id="rId313" Type="http://schemas.openxmlformats.org/officeDocument/2006/relationships/hyperlink" Target="mailto:dianapatricia.lopez@antioquia.gov.co" TargetMode="External"/><Relationship Id="rId495" Type="http://schemas.openxmlformats.org/officeDocument/2006/relationships/hyperlink" Target="mailto:gustavo.restrepo@antioquia.gov.co" TargetMode="External"/><Relationship Id="rId716" Type="http://schemas.openxmlformats.org/officeDocument/2006/relationships/hyperlink" Target="mailto:carlos.escobar@antioquia.gov.co" TargetMode="External"/><Relationship Id="rId758" Type="http://schemas.openxmlformats.org/officeDocument/2006/relationships/hyperlink" Target="mailto:fabiola.vergara@antioquia.gov.co" TargetMode="External"/><Relationship Id="rId10" Type="http://schemas.openxmlformats.org/officeDocument/2006/relationships/hyperlink" Target="mailto:deysyalexandra.yepes@antioquia.gov.co" TargetMode="External"/><Relationship Id="rId52" Type="http://schemas.openxmlformats.org/officeDocument/2006/relationships/hyperlink" Target="mailto:natalia.ruiz@fla.com.co" TargetMode="External"/><Relationship Id="rId94" Type="http://schemas.openxmlformats.org/officeDocument/2006/relationships/hyperlink" Target="mailto:natalia.ruiz@fla.com.co" TargetMode="External"/><Relationship Id="rId148" Type="http://schemas.openxmlformats.org/officeDocument/2006/relationships/hyperlink" Target="mailto:jorge.patino@antioquia.gov.co" TargetMode="External"/><Relationship Id="rId355" Type="http://schemas.openxmlformats.org/officeDocument/2006/relationships/hyperlink" Target="mailto:dianapatricia.lopez@antioquia.gov.co" TargetMode="External"/><Relationship Id="rId397" Type="http://schemas.openxmlformats.org/officeDocument/2006/relationships/hyperlink" Target="mailto:clara.ortiz@antioquia.gov.co" TargetMode="External"/><Relationship Id="rId520" Type="http://schemas.openxmlformats.org/officeDocument/2006/relationships/hyperlink" Target="mailto:henry.carvajal@antioquia.gov.co" TargetMode="External"/><Relationship Id="rId562" Type="http://schemas.openxmlformats.org/officeDocument/2006/relationships/hyperlink" Target="mailto:jaime.fernandez@antioquia.gov.co" TargetMode="External"/><Relationship Id="rId618" Type="http://schemas.openxmlformats.org/officeDocument/2006/relationships/hyperlink" Target="mailto:hugo.parra@antioquia.gov.co" TargetMode="External"/><Relationship Id="rId825" Type="http://schemas.openxmlformats.org/officeDocument/2006/relationships/hyperlink" Target="mailto:santiago.morales@antioquia.gov.co" TargetMode="External"/><Relationship Id="rId215" Type="http://schemas.openxmlformats.org/officeDocument/2006/relationships/hyperlink" Target="mailto:dianapatricia.lopez@antioquia.gov.co" TargetMode="External"/><Relationship Id="rId257" Type="http://schemas.openxmlformats.org/officeDocument/2006/relationships/hyperlink" Target="https://www.contratos.gov.co/consultas/detalleProceso.do?numConstancia=17-1-168791" TargetMode="External"/><Relationship Id="rId422" Type="http://schemas.openxmlformats.org/officeDocument/2006/relationships/hyperlink" Target="mailto:franciscojavier.benjumea@antioquia.gov.co&#59159;" TargetMode="External"/><Relationship Id="rId464" Type="http://schemas.openxmlformats.org/officeDocument/2006/relationships/hyperlink" Target="https://www.contratos.gov.co/consultas/detalleProceso.do?numConstancia=17-12-7119225" TargetMode="External"/><Relationship Id="rId299" Type="http://schemas.openxmlformats.org/officeDocument/2006/relationships/hyperlink" Target="mailto:dianapatricia.lopez@antioquia.gov.co" TargetMode="External"/><Relationship Id="rId727" Type="http://schemas.openxmlformats.org/officeDocument/2006/relationships/hyperlink" Target="mailto:carlos.escobar@antioquia.gov.co" TargetMode="External"/><Relationship Id="rId63" Type="http://schemas.openxmlformats.org/officeDocument/2006/relationships/hyperlink" Target="mailto:natalia.ruiz@fla.com.co" TargetMode="External"/><Relationship Id="rId159" Type="http://schemas.openxmlformats.org/officeDocument/2006/relationships/hyperlink" Target="mailto:jorge.patino@antioquia.gov.co" TargetMode="External"/><Relationship Id="rId366" Type="http://schemas.openxmlformats.org/officeDocument/2006/relationships/hyperlink" Target="https://www.contratos.gov.co/consultas/detalleProceso.do?numConstancia=18-1-187482" TargetMode="External"/><Relationship Id="rId573" Type="http://schemas.openxmlformats.org/officeDocument/2006/relationships/hyperlink" Target="mailto:juan.bedoya@antioquia.gov.co" TargetMode="External"/><Relationship Id="rId780" Type="http://schemas.openxmlformats.org/officeDocument/2006/relationships/hyperlink" Target="mailto:santiago.morales@antioquia.gov.co" TargetMode="External"/><Relationship Id="rId226" Type="http://schemas.openxmlformats.org/officeDocument/2006/relationships/hyperlink" Target="https://www.contratos.gov.co/consultas/detalleProceso.do?numConstancia=17-4-7270265" TargetMode="External"/><Relationship Id="rId433" Type="http://schemas.openxmlformats.org/officeDocument/2006/relationships/hyperlink" Target="mailto:jose.mesa@antioquia.gov.co" TargetMode="External"/><Relationship Id="rId640" Type="http://schemas.openxmlformats.org/officeDocument/2006/relationships/hyperlink" Target="mailto:hugo.parra@antioquia.gov.co" TargetMode="External"/><Relationship Id="rId738" Type="http://schemas.openxmlformats.org/officeDocument/2006/relationships/hyperlink" Target="mailto:juan.buitrago@antioquia.gov.co" TargetMode="External"/><Relationship Id="rId74" Type="http://schemas.openxmlformats.org/officeDocument/2006/relationships/hyperlink" Target="mailto:natalia.ruiz@fla.com.co" TargetMode="External"/><Relationship Id="rId377" Type="http://schemas.openxmlformats.org/officeDocument/2006/relationships/hyperlink" Target="https://www.contratos.gov.co/consultas/detalleProceso.do?numConstancia=18-1-187503" TargetMode="External"/><Relationship Id="rId500" Type="http://schemas.openxmlformats.org/officeDocument/2006/relationships/hyperlink" Target="mailto:luz.martinez@antioquia.gov.co" TargetMode="External"/><Relationship Id="rId584" Type="http://schemas.openxmlformats.org/officeDocument/2006/relationships/hyperlink" Target="mailto:wilson.villa@antioquia.gov.co" TargetMode="External"/><Relationship Id="rId805" Type="http://schemas.openxmlformats.org/officeDocument/2006/relationships/hyperlink" Target="mailto:santiago.morales@antioquia.gov.co" TargetMode="External"/><Relationship Id="rId5" Type="http://schemas.openxmlformats.org/officeDocument/2006/relationships/hyperlink" Target="mailto:luis.mesa@antioquia.gov.co" TargetMode="External"/><Relationship Id="rId237" Type="http://schemas.openxmlformats.org/officeDocument/2006/relationships/hyperlink" Target="https://www.contratos.gov.co/consultas/detalleProceso.do?numConstancia=17-4-7278554" TargetMode="External"/><Relationship Id="rId791" Type="http://schemas.openxmlformats.org/officeDocument/2006/relationships/hyperlink" Target="mailto:santiago.morales@antioquia.gov.co" TargetMode="External"/><Relationship Id="rId444" Type="http://schemas.openxmlformats.org/officeDocument/2006/relationships/hyperlink" Target="mailto:santiago.marin@antioquia.gov.co" TargetMode="External"/><Relationship Id="rId651" Type="http://schemas.openxmlformats.org/officeDocument/2006/relationships/hyperlink" Target="mailto:carlos.escobar@antioquia.gov.co" TargetMode="External"/><Relationship Id="rId749" Type="http://schemas.openxmlformats.org/officeDocument/2006/relationships/hyperlink" Target="mailto:maximiliano.sierra@antioquia.gov.co" TargetMode="External"/><Relationship Id="rId290" Type="http://schemas.openxmlformats.org/officeDocument/2006/relationships/hyperlink" Target="mailto:dianapatricia.lopez@antioquia.gov.co" TargetMode="External"/><Relationship Id="rId304" Type="http://schemas.openxmlformats.org/officeDocument/2006/relationships/hyperlink" Target="mailto:dianapatricia.lopez@antioquia.gov.co" TargetMode="External"/><Relationship Id="rId388" Type="http://schemas.openxmlformats.org/officeDocument/2006/relationships/hyperlink" Target="https://www.contratos.gov.co/consultas/detalleProceso.do?numConstancia=15-12-3770939" TargetMode="External"/><Relationship Id="rId511" Type="http://schemas.openxmlformats.org/officeDocument/2006/relationships/hyperlink" Target="mailto:henry.carvajal@antioquia.gov.co" TargetMode="External"/><Relationship Id="rId609" Type="http://schemas.openxmlformats.org/officeDocument/2006/relationships/hyperlink" Target="mailto:carlos.vanegas@antioquia.%20Gov.co" TargetMode="External"/><Relationship Id="rId85" Type="http://schemas.openxmlformats.org/officeDocument/2006/relationships/hyperlink" Target="mailto:natalia.ruiz@fla.com.co" TargetMode="External"/><Relationship Id="rId150" Type="http://schemas.openxmlformats.org/officeDocument/2006/relationships/hyperlink" Target="mailto:jorge.patino@antioquia.gov.co" TargetMode="External"/><Relationship Id="rId595" Type="http://schemas.openxmlformats.org/officeDocument/2006/relationships/hyperlink" Target="mailto:jvergarhe@antioquia.gov.co" TargetMode="External"/><Relationship Id="rId816" Type="http://schemas.openxmlformats.org/officeDocument/2006/relationships/hyperlink" Target="mailto:santiago.morales@antioquia.gov.co" TargetMode="External"/><Relationship Id="rId248" Type="http://schemas.openxmlformats.org/officeDocument/2006/relationships/hyperlink" Target="https://www.contratos.gov.co/consultas/detalleProceso.do?numConstancia=17-1-181543" TargetMode="External"/><Relationship Id="rId455" Type="http://schemas.openxmlformats.org/officeDocument/2006/relationships/hyperlink" Target="https://www.contratos.gov.co/consultas/resultadoListadoProcesos.jsp" TargetMode="External"/><Relationship Id="rId662" Type="http://schemas.openxmlformats.org/officeDocument/2006/relationships/hyperlink" Target="mailto:carlos.escobar@antioquia.gov.co" TargetMode="External"/><Relationship Id="rId12" Type="http://schemas.openxmlformats.org/officeDocument/2006/relationships/hyperlink" Target="mailto:angela.ortega@antioquia.gov.co" TargetMode="External"/><Relationship Id="rId108" Type="http://schemas.openxmlformats.org/officeDocument/2006/relationships/hyperlink" Target="mailto:natalia.ruiz@fla.com.co" TargetMode="External"/><Relationship Id="rId315" Type="http://schemas.openxmlformats.org/officeDocument/2006/relationships/hyperlink" Target="https://www.contratos.gov.co/consultas/detalleProceso.do?numConstancia=17-4-7283527" TargetMode="External"/><Relationship Id="rId522" Type="http://schemas.openxmlformats.org/officeDocument/2006/relationships/hyperlink" Target="mailto:henry.carvajal@antioquia.gov.co" TargetMode="External"/><Relationship Id="rId96" Type="http://schemas.openxmlformats.org/officeDocument/2006/relationships/hyperlink" Target="mailto:natalia.ruiz@fla.com.co" TargetMode="External"/><Relationship Id="rId161" Type="http://schemas.openxmlformats.org/officeDocument/2006/relationships/hyperlink" Target="mailto:jorge.patino@antioquia.gov.co" TargetMode="External"/><Relationship Id="rId399" Type="http://schemas.openxmlformats.org/officeDocument/2006/relationships/hyperlink" Target="mailto:maria.ortega@antioquia.gov.co" TargetMode="External"/><Relationship Id="rId827" Type="http://schemas.openxmlformats.org/officeDocument/2006/relationships/hyperlink" Target="mailto:santiago.morales@antioquia.gov.co" TargetMode="External"/><Relationship Id="rId259" Type="http://schemas.openxmlformats.org/officeDocument/2006/relationships/hyperlink" Target="mailto:dianapatricia.lopez@antioquia.gov.co" TargetMode="External"/><Relationship Id="rId466" Type="http://schemas.openxmlformats.org/officeDocument/2006/relationships/hyperlink" Target="https://www.contratos.gov.co/consultas/detalleProceso.do?numConstancia=17-12-7135191" TargetMode="External"/><Relationship Id="rId673" Type="http://schemas.openxmlformats.org/officeDocument/2006/relationships/hyperlink" Target="mailto:carlos.escobar@antioquia.gov.co" TargetMode="External"/><Relationship Id="rId23" Type="http://schemas.openxmlformats.org/officeDocument/2006/relationships/hyperlink" Target="mailto:deysyalexandra.yepes@antioquia.gov.co" TargetMode="External"/><Relationship Id="rId119" Type="http://schemas.openxmlformats.org/officeDocument/2006/relationships/hyperlink" Target="mailto:natalia.ruiz@fla.com.co" TargetMode="External"/><Relationship Id="rId326" Type="http://schemas.openxmlformats.org/officeDocument/2006/relationships/hyperlink" Target="https://www.contratos.gov.co/consultas/detalleProceso.do?numConstancia=17-12-6312248" TargetMode="External"/><Relationship Id="rId533" Type="http://schemas.openxmlformats.org/officeDocument/2006/relationships/hyperlink" Target="mailto:henry.carvajal@antioquia.gov.co" TargetMode="External"/><Relationship Id="rId740" Type="http://schemas.openxmlformats.org/officeDocument/2006/relationships/hyperlink" Target="mailto:juanfelipe.lopez@antioquia.gov.co" TargetMode="External"/><Relationship Id="rId838" Type="http://schemas.openxmlformats.org/officeDocument/2006/relationships/hyperlink" Target="mailto:santiago.morales@antioquia.gov.co" TargetMode="External"/><Relationship Id="rId172" Type="http://schemas.openxmlformats.org/officeDocument/2006/relationships/hyperlink" Target="mailto:jorge.patino@antioquia.gov.co" TargetMode="External"/><Relationship Id="rId477" Type="http://schemas.openxmlformats.org/officeDocument/2006/relationships/hyperlink" Target="https://community.secop.gov.co/Public/Tendering/ContractNoticeManagement/Index?currentLanguage=es-CO&amp;Page=login&amp;Country=CO&amp;SkinName=CCE" TargetMode="External"/><Relationship Id="rId600" Type="http://schemas.openxmlformats.org/officeDocument/2006/relationships/hyperlink" Target="mailto:jvergarhe@antioquia.gov.co" TargetMode="External"/><Relationship Id="rId684" Type="http://schemas.openxmlformats.org/officeDocument/2006/relationships/hyperlink" Target="mailto:carlos.escobar@antioquia.gov.co" TargetMode="External"/><Relationship Id="rId337" Type="http://schemas.openxmlformats.org/officeDocument/2006/relationships/hyperlink" Target="mailto:dianapatricia.lopez@antioquia.gov.co" TargetMode="External"/><Relationship Id="rId34" Type="http://schemas.openxmlformats.org/officeDocument/2006/relationships/hyperlink" Target="mailto:deysyalexandra.yepes@antioquia.gov.co" TargetMode="External"/><Relationship Id="rId544" Type="http://schemas.openxmlformats.org/officeDocument/2006/relationships/hyperlink" Target="mailto:lorenzo.portocarrero@antioquia.gov.co" TargetMode="External"/><Relationship Id="rId751" Type="http://schemas.openxmlformats.org/officeDocument/2006/relationships/hyperlink" Target="mailto:bancodelagente@antioquia.gov.co" TargetMode="External"/><Relationship Id="rId183" Type="http://schemas.openxmlformats.org/officeDocument/2006/relationships/hyperlink" Target="mailto:norman.harry@antioquia.gov.co" TargetMode="External"/><Relationship Id="rId390" Type="http://schemas.openxmlformats.org/officeDocument/2006/relationships/hyperlink" Target="https://www.contratos.gov.co/consultas/detalleProceso.do?numConstancia=15-1-140110" TargetMode="External"/><Relationship Id="rId404" Type="http://schemas.openxmlformats.org/officeDocument/2006/relationships/hyperlink" Target="mailto:clara.ortiz@antioquia.gov.co" TargetMode="External"/><Relationship Id="rId611" Type="http://schemas.openxmlformats.org/officeDocument/2006/relationships/hyperlink" Target="mailto:aicardo.urrego@antioquia.gov.co" TargetMode="External"/><Relationship Id="rId250" Type="http://schemas.openxmlformats.org/officeDocument/2006/relationships/hyperlink" Target="https://www.contratos.gov.co/consultas/detalleProceso.do?numConstancia=17-1-181536" TargetMode="External"/><Relationship Id="rId488" Type="http://schemas.openxmlformats.org/officeDocument/2006/relationships/hyperlink" Target="mailto:juan.gallegoosorio@antioquia.gov.co" TargetMode="External"/><Relationship Id="rId695" Type="http://schemas.openxmlformats.org/officeDocument/2006/relationships/hyperlink" Target="mailto:carlos.escobar@antioquia.gov.co" TargetMode="External"/><Relationship Id="rId709" Type="http://schemas.openxmlformats.org/officeDocument/2006/relationships/hyperlink" Target="mailto:carlos.escobar@antioquia.gov.co" TargetMode="External"/><Relationship Id="rId45" Type="http://schemas.openxmlformats.org/officeDocument/2006/relationships/hyperlink" Target="mailto:natalia.ruiz@fla.com.co" TargetMode="External"/><Relationship Id="rId110" Type="http://schemas.openxmlformats.org/officeDocument/2006/relationships/hyperlink" Target="mailto:natalia.ruiz@fla.com.co" TargetMode="External"/><Relationship Id="rId348" Type="http://schemas.openxmlformats.org/officeDocument/2006/relationships/hyperlink" Target="mailto:dianapatricia.lopez@antioquia.gov.co" TargetMode="External"/><Relationship Id="rId555" Type="http://schemas.openxmlformats.org/officeDocument/2006/relationships/hyperlink" Target="mailto:mauro.gutierrez@antioquia.gov.co" TargetMode="External"/><Relationship Id="rId762" Type="http://schemas.openxmlformats.org/officeDocument/2006/relationships/hyperlink" Target="mailto:bancodelagente@antioquia.gov.co" TargetMode="External"/><Relationship Id="rId194" Type="http://schemas.openxmlformats.org/officeDocument/2006/relationships/hyperlink" Target="mailto:norman.harry@antioquia.gov.co" TargetMode="External"/><Relationship Id="rId208" Type="http://schemas.openxmlformats.org/officeDocument/2006/relationships/hyperlink" Target="mailto:grecia.morales@antioquia.gov.co" TargetMode="External"/><Relationship Id="rId415" Type="http://schemas.openxmlformats.org/officeDocument/2006/relationships/hyperlink" Target="mailto:franciscojavier.benjumea@antioquia.gov.co&#59159;" TargetMode="External"/><Relationship Id="rId622" Type="http://schemas.openxmlformats.org/officeDocument/2006/relationships/hyperlink" Target="mailto:hugo.parra@antioquia.gov.co" TargetMode="External"/><Relationship Id="rId261" Type="http://schemas.openxmlformats.org/officeDocument/2006/relationships/hyperlink" Target="mailto:dianapatricia.lopez@antioquia.gov.co" TargetMode="External"/><Relationship Id="rId499" Type="http://schemas.openxmlformats.org/officeDocument/2006/relationships/hyperlink" Target="https://community.secop.gov.co/Public/Tendering/ContractNoticeManagement/Index?currentLanguage=es-CO&amp;Page=login&amp;Country=CO&amp;SkinName=CCE" TargetMode="External"/><Relationship Id="rId56" Type="http://schemas.openxmlformats.org/officeDocument/2006/relationships/hyperlink" Target="mailto:natalia.ruiz@fla.com.co" TargetMode="External"/><Relationship Id="rId359" Type="http://schemas.openxmlformats.org/officeDocument/2006/relationships/hyperlink" Target="mailto:dianapatricia.lopez@antioquia.gov.co" TargetMode="External"/><Relationship Id="rId566" Type="http://schemas.openxmlformats.org/officeDocument/2006/relationships/hyperlink" Target="mailto:silvia.orozco@antioquia.gov.co" TargetMode="External"/><Relationship Id="rId773" Type="http://schemas.openxmlformats.org/officeDocument/2006/relationships/hyperlink" Target="mailto:santiago.morales@antioquia.gov.co" TargetMode="External"/><Relationship Id="rId121" Type="http://schemas.openxmlformats.org/officeDocument/2006/relationships/hyperlink" Target="mailto:natalia.ruiz@fla.com.co" TargetMode="External"/><Relationship Id="rId219" Type="http://schemas.openxmlformats.org/officeDocument/2006/relationships/hyperlink" Target="https://www.contratos.gov.co/consultas/detalleProceso.do?numConstancia=16-15-5664757" TargetMode="External"/><Relationship Id="rId426" Type="http://schemas.openxmlformats.org/officeDocument/2006/relationships/hyperlink" Target="mailto:jorge.elejalde@antioquia.gov.co" TargetMode="External"/><Relationship Id="rId633" Type="http://schemas.openxmlformats.org/officeDocument/2006/relationships/hyperlink" Target="mailto:hugo.parra@antioquia.gov.co" TargetMode="External"/><Relationship Id="rId840" Type="http://schemas.openxmlformats.org/officeDocument/2006/relationships/hyperlink" Target="mailto:santiago.morales@antioquia.gov.co" TargetMode="External"/><Relationship Id="rId67" Type="http://schemas.openxmlformats.org/officeDocument/2006/relationships/hyperlink" Target="mailto:natalia.ruiz@fla.com.co" TargetMode="External"/><Relationship Id="rId272" Type="http://schemas.openxmlformats.org/officeDocument/2006/relationships/hyperlink" Target="mailto:dianapatricia.lopez@antioquia.gov.co" TargetMode="External"/><Relationship Id="rId577" Type="http://schemas.openxmlformats.org/officeDocument/2006/relationships/hyperlink" Target="mailto:libardo.castrillon@antioquia.gov.co" TargetMode="External"/><Relationship Id="rId700" Type="http://schemas.openxmlformats.org/officeDocument/2006/relationships/hyperlink" Target="mailto:carlos.escobar@antioquia.gov.co" TargetMode="External"/><Relationship Id="rId132" Type="http://schemas.openxmlformats.org/officeDocument/2006/relationships/hyperlink" Target="mailto:natalia.ruiz@fla.com.co" TargetMode="External"/><Relationship Id="rId784" Type="http://schemas.openxmlformats.org/officeDocument/2006/relationships/hyperlink" Target="mailto:santiago.morales@antioquia.gov.co" TargetMode="External"/><Relationship Id="rId437" Type="http://schemas.openxmlformats.org/officeDocument/2006/relationships/hyperlink" Target="mailto:jose.mesa@antioquia.gov.co" TargetMode="External"/><Relationship Id="rId644" Type="http://schemas.openxmlformats.org/officeDocument/2006/relationships/hyperlink" Target="mailto:carlosalberto.marin@antioquia.gov.co" TargetMode="External"/><Relationship Id="rId283" Type="http://schemas.openxmlformats.org/officeDocument/2006/relationships/hyperlink" Target="mailto:dianapatricia.lopez@antioquia.gov.co" TargetMode="External"/><Relationship Id="rId490" Type="http://schemas.openxmlformats.org/officeDocument/2006/relationships/hyperlink" Target="mailto:luz.martinez@antioquia.gov.co" TargetMode="External"/><Relationship Id="rId504" Type="http://schemas.openxmlformats.org/officeDocument/2006/relationships/hyperlink" Target="mailto:santiago.marin@antioquia.gov.co" TargetMode="External"/><Relationship Id="rId711" Type="http://schemas.openxmlformats.org/officeDocument/2006/relationships/hyperlink" Target="mailto:carlos.escobar@antioquia.gov.co" TargetMode="External"/><Relationship Id="rId78" Type="http://schemas.openxmlformats.org/officeDocument/2006/relationships/hyperlink" Target="mailto:natalia.ruiz@fla.com.co" TargetMode="External"/><Relationship Id="rId143" Type="http://schemas.openxmlformats.org/officeDocument/2006/relationships/hyperlink" Target="mailto:natalia.ruiz@fla.com.co" TargetMode="External"/><Relationship Id="rId350" Type="http://schemas.openxmlformats.org/officeDocument/2006/relationships/hyperlink" Target="mailto:dianapatricia.lopez@antioquia.gov.co" TargetMode="External"/><Relationship Id="rId588" Type="http://schemas.openxmlformats.org/officeDocument/2006/relationships/hyperlink" Target="mailto:jorge.canas@antioquia.gov.co" TargetMode="External"/><Relationship Id="rId795" Type="http://schemas.openxmlformats.org/officeDocument/2006/relationships/hyperlink" Target="mailto:santiago.morales@antioquia.gov.co" TargetMode="External"/><Relationship Id="rId809" Type="http://schemas.openxmlformats.org/officeDocument/2006/relationships/hyperlink" Target="mailto:santiago.morales@antioquia.gov.co" TargetMode="External"/><Relationship Id="rId9" Type="http://schemas.openxmlformats.org/officeDocument/2006/relationships/hyperlink" Target="mailto:angela.ortega@antioquia.gov.co" TargetMode="External"/><Relationship Id="rId210" Type="http://schemas.openxmlformats.org/officeDocument/2006/relationships/hyperlink" Target="mailto:grecia.morales@antioquia.gov.co" TargetMode="External"/><Relationship Id="rId448" Type="http://schemas.openxmlformats.org/officeDocument/2006/relationships/hyperlink" Target="mailto:william.vegaa@antioquia.gov.co" TargetMode="External"/><Relationship Id="rId655" Type="http://schemas.openxmlformats.org/officeDocument/2006/relationships/hyperlink" Target="mailto:carlos.escobar@antioquia.gov.co" TargetMode="External"/><Relationship Id="rId294" Type="http://schemas.openxmlformats.org/officeDocument/2006/relationships/hyperlink" Target="mailto:dianapatricia.lopez@antioquia.gov.co" TargetMode="External"/><Relationship Id="rId308" Type="http://schemas.openxmlformats.org/officeDocument/2006/relationships/hyperlink" Target="mailto:dianapatricia.lopez@antioquia.gov.co" TargetMode="External"/><Relationship Id="rId515" Type="http://schemas.openxmlformats.org/officeDocument/2006/relationships/hyperlink" Target="mailto:henry.carvajal@antioquia.gov.co" TargetMode="External"/><Relationship Id="rId722" Type="http://schemas.openxmlformats.org/officeDocument/2006/relationships/hyperlink" Target="mailto:carlos.escobar@antioquia.gov.co" TargetMode="External"/><Relationship Id="rId89" Type="http://schemas.openxmlformats.org/officeDocument/2006/relationships/hyperlink" Target="mailto:natalia.ruiz@fla.com.co" TargetMode="External"/><Relationship Id="rId154" Type="http://schemas.openxmlformats.org/officeDocument/2006/relationships/hyperlink" Target="mailto:jorge.patino@antioquia.gov.co" TargetMode="External"/><Relationship Id="rId361" Type="http://schemas.openxmlformats.org/officeDocument/2006/relationships/hyperlink" Target="mailto:dianapatricia.lopez@antioquia.gov.co" TargetMode="External"/><Relationship Id="rId599" Type="http://schemas.openxmlformats.org/officeDocument/2006/relationships/hyperlink" Target="https://www.contratos.gov.co/consultas/detalleProceso.do?numConstancia=17-12-6758861" TargetMode="External"/><Relationship Id="rId459" Type="http://schemas.openxmlformats.org/officeDocument/2006/relationships/hyperlink" Target="mailto:victoria.hoyos@antioquia.gov.co" TargetMode="External"/><Relationship Id="rId666" Type="http://schemas.openxmlformats.org/officeDocument/2006/relationships/hyperlink" Target="mailto:carlos.escobar@antioquia.gov.co" TargetMode="External"/><Relationship Id="rId16" Type="http://schemas.openxmlformats.org/officeDocument/2006/relationships/hyperlink" Target="mailto:angela.ortega@antioquia.gov.co" TargetMode="External"/><Relationship Id="rId221" Type="http://schemas.openxmlformats.org/officeDocument/2006/relationships/hyperlink" Target="mailto:dianapatricia.lopez@antioquia.gov.co" TargetMode="External"/><Relationship Id="rId319" Type="http://schemas.openxmlformats.org/officeDocument/2006/relationships/hyperlink" Target="https://www.contratos.gov.co/consultas/detalleProceso.do?numConstancia=18-1-186126" TargetMode="External"/><Relationship Id="rId526" Type="http://schemas.openxmlformats.org/officeDocument/2006/relationships/hyperlink" Target="mailto:henry.carvajal@antioquia.gov.co" TargetMode="External"/><Relationship Id="rId733" Type="http://schemas.openxmlformats.org/officeDocument/2006/relationships/hyperlink" Target="mailto:carlos.escobar@antioquia.gov.co" TargetMode="External"/><Relationship Id="rId165" Type="http://schemas.openxmlformats.org/officeDocument/2006/relationships/hyperlink" Target="mailto:jorge.patino@antioquia.gov.co" TargetMode="External"/><Relationship Id="rId372" Type="http://schemas.openxmlformats.org/officeDocument/2006/relationships/hyperlink" Target="https://www.contratos.gov.co/consultas/detalleProceso.do?numConstancia=18-1-187492" TargetMode="External"/><Relationship Id="rId677" Type="http://schemas.openxmlformats.org/officeDocument/2006/relationships/hyperlink" Target="mailto:carlos.escobar@antioquia.gov.co" TargetMode="External"/><Relationship Id="rId800" Type="http://schemas.openxmlformats.org/officeDocument/2006/relationships/hyperlink" Target="mailto:santiago.morales@antioquia.gov.co" TargetMode="External"/><Relationship Id="rId232" Type="http://schemas.openxmlformats.org/officeDocument/2006/relationships/hyperlink" Target="https://www.contratos.gov.co/consultas/detalleProceso.do?numConstancia=17-4-7274949" TargetMode="External"/><Relationship Id="rId27" Type="http://schemas.openxmlformats.org/officeDocument/2006/relationships/hyperlink" Target="mailto:diego.agudeloz@antioquia.gov.co" TargetMode="External"/><Relationship Id="rId537" Type="http://schemas.openxmlformats.org/officeDocument/2006/relationships/hyperlink" Target="mailto:henry.carvajal@antioquia.gov.co" TargetMode="External"/><Relationship Id="rId744" Type="http://schemas.openxmlformats.org/officeDocument/2006/relationships/hyperlink" Target="mailto:Victoria.hoyos@antioquia.gov.co" TargetMode="External"/><Relationship Id="rId80" Type="http://schemas.openxmlformats.org/officeDocument/2006/relationships/hyperlink" Target="mailto:natalia.ruiz@fla.com.co" TargetMode="External"/><Relationship Id="rId176" Type="http://schemas.openxmlformats.org/officeDocument/2006/relationships/hyperlink" Target="mailto:jorge.patino@antioquia.gov.co" TargetMode="External"/><Relationship Id="rId383" Type="http://schemas.openxmlformats.org/officeDocument/2006/relationships/hyperlink" Target="https://www.contratos.gov.co/consultas/detalleProceso.do?numConstancia=18-1-187510" TargetMode="External"/><Relationship Id="rId590" Type="http://schemas.openxmlformats.org/officeDocument/2006/relationships/hyperlink" Target="mailto:wilson.duque@antioquia.gov.co" TargetMode="External"/><Relationship Id="rId604" Type="http://schemas.openxmlformats.org/officeDocument/2006/relationships/hyperlink" Target="mailto:camila.zapata@antioquia.gov.co" TargetMode="External"/><Relationship Id="rId811" Type="http://schemas.openxmlformats.org/officeDocument/2006/relationships/hyperlink" Target="mailto:santiago.morales@antioquia.gov.co" TargetMode="External"/><Relationship Id="rId243" Type="http://schemas.openxmlformats.org/officeDocument/2006/relationships/hyperlink" Target="https://www.contratos.gov.co/consultas/detalleProceso.do?numConstancia=17-15-7235789" TargetMode="External"/><Relationship Id="rId450" Type="http://schemas.openxmlformats.org/officeDocument/2006/relationships/hyperlink" Target="mailto:santiago.marin@antioquia.gov.co" TargetMode="External"/><Relationship Id="rId688" Type="http://schemas.openxmlformats.org/officeDocument/2006/relationships/hyperlink" Target="mailto:carlos.escobar@antioquia.gov.co" TargetMode="External"/><Relationship Id="rId38" Type="http://schemas.openxmlformats.org/officeDocument/2006/relationships/hyperlink" Target="mailto:deysyalexandra.yepes@antioquia.gov.co" TargetMode="External"/><Relationship Id="rId103" Type="http://schemas.openxmlformats.org/officeDocument/2006/relationships/hyperlink" Target="mailto:natalia.ruiz@fla.com.co" TargetMode="External"/><Relationship Id="rId310" Type="http://schemas.openxmlformats.org/officeDocument/2006/relationships/hyperlink" Target="mailto:dianapatricia.lopez@antioquia.gov.co" TargetMode="External"/><Relationship Id="rId548" Type="http://schemas.openxmlformats.org/officeDocument/2006/relationships/hyperlink" Target="mailto:lorenzo.portocarrero@antioquia.gov.co" TargetMode="External"/><Relationship Id="rId755" Type="http://schemas.openxmlformats.org/officeDocument/2006/relationships/hyperlink" Target="mailto:juandavid.garcia@antioquia.gov.co" TargetMode="External"/><Relationship Id="rId91" Type="http://schemas.openxmlformats.org/officeDocument/2006/relationships/hyperlink" Target="mailto:natalia.ruiz@fla.com.co" TargetMode="External"/><Relationship Id="rId187" Type="http://schemas.openxmlformats.org/officeDocument/2006/relationships/hyperlink" Target="mailto:norman.harry@antioquia.gov.co" TargetMode="External"/><Relationship Id="rId394" Type="http://schemas.openxmlformats.org/officeDocument/2006/relationships/hyperlink" Target="mailto:MARCELA.ESTRADA@ANTIOQUIA" TargetMode="External"/><Relationship Id="rId408" Type="http://schemas.openxmlformats.org/officeDocument/2006/relationships/hyperlink" Target="mailto:jorge.duran@antioquia.gov.co" TargetMode="External"/><Relationship Id="rId615" Type="http://schemas.openxmlformats.org/officeDocument/2006/relationships/hyperlink" Target="mailto:hugo.parra@antioquia.gov.co" TargetMode="External"/><Relationship Id="rId822" Type="http://schemas.openxmlformats.org/officeDocument/2006/relationships/hyperlink" Target="mailto:santiago.morales@antioquia.gov.co" TargetMode="External"/><Relationship Id="rId254" Type="http://schemas.openxmlformats.org/officeDocument/2006/relationships/hyperlink" Target="https://www.contratos.gov.co/consultas/detalleProceso.do?numConstancia=17-12-7283326" TargetMode="External"/><Relationship Id="rId699" Type="http://schemas.openxmlformats.org/officeDocument/2006/relationships/hyperlink" Target="mailto:carlos.escobar@antioquia.gov.co" TargetMode="External"/><Relationship Id="rId49" Type="http://schemas.openxmlformats.org/officeDocument/2006/relationships/hyperlink" Target="mailto:natalia.ruiz@fla.com.co" TargetMode="External"/><Relationship Id="rId114" Type="http://schemas.openxmlformats.org/officeDocument/2006/relationships/hyperlink" Target="mailto:natalia.ruiz@fla.com.co" TargetMode="External"/><Relationship Id="rId461" Type="http://schemas.openxmlformats.org/officeDocument/2006/relationships/hyperlink" Target="https://www.contratos.gov.co/consultas/detalleProceso.do?numConstancia=17-12-7087287" TargetMode="External"/><Relationship Id="rId559" Type="http://schemas.openxmlformats.org/officeDocument/2006/relationships/hyperlink" Target="mailto:judith.gomez@antioquia.gov.co" TargetMode="External"/><Relationship Id="rId766" Type="http://schemas.openxmlformats.org/officeDocument/2006/relationships/hyperlink" Target="mailto:juandavid.garcia@antioquia.gov.co" TargetMode="External"/><Relationship Id="rId198" Type="http://schemas.openxmlformats.org/officeDocument/2006/relationships/hyperlink" Target="mailto:adriana.fontalvo@antioquia.gov.co" TargetMode="External"/><Relationship Id="rId321" Type="http://schemas.openxmlformats.org/officeDocument/2006/relationships/hyperlink" Target="https://www.contratos.gov.co/consultas/detalleProceso.do?numConstancia=18-1-186129" TargetMode="External"/><Relationship Id="rId419" Type="http://schemas.openxmlformats.org/officeDocument/2006/relationships/hyperlink" Target="mailto:franciscojavier.benjumea@antioquia.gov.co&#59159;" TargetMode="External"/><Relationship Id="rId626" Type="http://schemas.openxmlformats.org/officeDocument/2006/relationships/hyperlink" Target="mailto:hugo.parra@antioquia.gov.co" TargetMode="External"/><Relationship Id="rId833" Type="http://schemas.openxmlformats.org/officeDocument/2006/relationships/hyperlink" Target="mailto:santiago.morales@antioquia.gov.co" TargetMode="External"/><Relationship Id="rId265" Type="http://schemas.openxmlformats.org/officeDocument/2006/relationships/hyperlink" Target="mailto:dianapatricia.lopez@antioquia.gov.co" TargetMode="External"/><Relationship Id="rId472" Type="http://schemas.openxmlformats.org/officeDocument/2006/relationships/hyperlink" Target="mailto:juan.gallegoosorio@antioquia.gov.co" TargetMode="External"/><Relationship Id="rId125" Type="http://schemas.openxmlformats.org/officeDocument/2006/relationships/hyperlink" Target="mailto:natalia.ruiz@fla.com.co" TargetMode="External"/><Relationship Id="rId332" Type="http://schemas.openxmlformats.org/officeDocument/2006/relationships/hyperlink" Target="https://www.contratos.gov.co/consultas/detalleProceso.do?numConstancia=18-15-7713130" TargetMode="External"/><Relationship Id="rId777" Type="http://schemas.openxmlformats.org/officeDocument/2006/relationships/hyperlink" Target="mailto:santiago.morales@antioquia.gov.co" TargetMode="External"/><Relationship Id="rId637" Type="http://schemas.openxmlformats.org/officeDocument/2006/relationships/hyperlink" Target="mailto:carlos.vanegas@antioquia.%20Gov.co" TargetMode="External"/><Relationship Id="rId844" Type="http://schemas.openxmlformats.org/officeDocument/2006/relationships/drawing" Target="../drawings/drawing1.xml"/><Relationship Id="rId276" Type="http://schemas.openxmlformats.org/officeDocument/2006/relationships/hyperlink" Target="mailto:dianapatricia.lopez@antioquia.gov.co" TargetMode="External"/><Relationship Id="rId483" Type="http://schemas.openxmlformats.org/officeDocument/2006/relationships/hyperlink" Target="https://www.contratos.gov.co/consultas/detalleProceso.do?numConstancia=18-11-7946455" TargetMode="External"/><Relationship Id="rId690" Type="http://schemas.openxmlformats.org/officeDocument/2006/relationships/hyperlink" Target="mailto:carlos.escobar@antioquia.gov.co" TargetMode="External"/><Relationship Id="rId704" Type="http://schemas.openxmlformats.org/officeDocument/2006/relationships/hyperlink" Target="mailto:carlos.escobar@antioquia.gov.co" TargetMode="External"/><Relationship Id="rId40" Type="http://schemas.openxmlformats.org/officeDocument/2006/relationships/hyperlink" Target="mailto:natalia.ruiz@fla.com.co" TargetMode="External"/><Relationship Id="rId136" Type="http://schemas.openxmlformats.org/officeDocument/2006/relationships/hyperlink" Target="mailto:natalia.ruiz@fla.com.co" TargetMode="External"/><Relationship Id="rId343" Type="http://schemas.openxmlformats.org/officeDocument/2006/relationships/hyperlink" Target="mailto:dianapatricia.lopez@antioquia.gov.co" TargetMode="External"/><Relationship Id="rId550" Type="http://schemas.openxmlformats.org/officeDocument/2006/relationships/hyperlink" Target="mailto:paula.trujillo@antioquia.gov.co" TargetMode="External"/><Relationship Id="rId788" Type="http://schemas.openxmlformats.org/officeDocument/2006/relationships/hyperlink" Target="mailto:santiago.morales@antioquia.gov.co" TargetMode="External"/><Relationship Id="rId203" Type="http://schemas.openxmlformats.org/officeDocument/2006/relationships/hyperlink" Target="mailto:gloria.munera@antioquia.gov.co" TargetMode="External"/><Relationship Id="rId648" Type="http://schemas.openxmlformats.org/officeDocument/2006/relationships/hyperlink" Target="mailto:victoria.ramirez@antioquia.gov.co" TargetMode="External"/><Relationship Id="rId287" Type="http://schemas.openxmlformats.org/officeDocument/2006/relationships/hyperlink" Target="mailto:dianapatricia.lopez@antioquia.gov.co" TargetMode="External"/><Relationship Id="rId410" Type="http://schemas.openxmlformats.org/officeDocument/2006/relationships/hyperlink" Target="mailto:franciscojavier.benjumea@antioquia.gov.co&#59159;" TargetMode="External"/><Relationship Id="rId494" Type="http://schemas.openxmlformats.org/officeDocument/2006/relationships/hyperlink" Target="mailto:catalina.jimenez@antioquia.gov.co" TargetMode="External"/><Relationship Id="rId508" Type="http://schemas.openxmlformats.org/officeDocument/2006/relationships/hyperlink" Target="https://www.contratos.gov.co/consultas/detalleProceso.do?numConstancia=17-1-178723" TargetMode="External"/><Relationship Id="rId715" Type="http://schemas.openxmlformats.org/officeDocument/2006/relationships/hyperlink" Target="mailto:carlos.escobar@antioquia.gov.co" TargetMode="External"/><Relationship Id="rId147" Type="http://schemas.openxmlformats.org/officeDocument/2006/relationships/hyperlink" Target="mailto:jorge.patino@antioquia.gov.co" TargetMode="External"/><Relationship Id="rId354" Type="http://schemas.openxmlformats.org/officeDocument/2006/relationships/hyperlink" Target="mailto:dianapatricia.lopez@antioquia.gov.co" TargetMode="External"/><Relationship Id="rId799" Type="http://schemas.openxmlformats.org/officeDocument/2006/relationships/hyperlink" Target="mailto:santiago.morales@antioquia.gov.co" TargetMode="External"/><Relationship Id="rId51" Type="http://schemas.openxmlformats.org/officeDocument/2006/relationships/hyperlink" Target="mailto:natalia.ruiz@fla.com.co" TargetMode="External"/><Relationship Id="rId561" Type="http://schemas.openxmlformats.org/officeDocument/2006/relationships/hyperlink" Target="mailto:jaime.fernandez@antioquia.gov.co" TargetMode="External"/><Relationship Id="rId659" Type="http://schemas.openxmlformats.org/officeDocument/2006/relationships/hyperlink" Target="mailto:carlos.escobar@antioquia.gov.co" TargetMode="External"/><Relationship Id="rId214" Type="http://schemas.openxmlformats.org/officeDocument/2006/relationships/hyperlink" Target="mailto:Lucas.Jaramillo@antioquia.gov.co" TargetMode="External"/><Relationship Id="rId298" Type="http://schemas.openxmlformats.org/officeDocument/2006/relationships/hyperlink" Target="mailto:dianapatricia.lopez@antioquia.gov.co" TargetMode="External"/><Relationship Id="rId421" Type="http://schemas.openxmlformats.org/officeDocument/2006/relationships/hyperlink" Target="mailto:franciscojavier.benjumea@antioquia.gov.co&#59159;" TargetMode="External"/><Relationship Id="rId519" Type="http://schemas.openxmlformats.org/officeDocument/2006/relationships/hyperlink" Target="mailto:henry.carvajal@antioquia.gov.co" TargetMode="External"/><Relationship Id="rId158" Type="http://schemas.openxmlformats.org/officeDocument/2006/relationships/hyperlink" Target="mailto:jorge.patino@antioquia.gov.co" TargetMode="External"/><Relationship Id="rId726" Type="http://schemas.openxmlformats.org/officeDocument/2006/relationships/hyperlink" Target="mailto:carlos.escobar@antioquia.gov.co" TargetMode="External"/><Relationship Id="rId62" Type="http://schemas.openxmlformats.org/officeDocument/2006/relationships/hyperlink" Target="mailto:natalia.ruiz@fla.com.co" TargetMode="External"/><Relationship Id="rId365" Type="http://schemas.openxmlformats.org/officeDocument/2006/relationships/hyperlink" Target="mailto:dianapatricia.lopez@antioquia.gov.co" TargetMode="External"/><Relationship Id="rId572" Type="http://schemas.openxmlformats.org/officeDocument/2006/relationships/hyperlink" Target="mailto:jesus.zapata@antioquia.gov.co" TargetMode="External"/><Relationship Id="rId225" Type="http://schemas.openxmlformats.org/officeDocument/2006/relationships/hyperlink" Target="https://www.contratos.gov.co/consultas/detalleProceso.do?numConstancia=15-1-140110" TargetMode="External"/><Relationship Id="rId432" Type="http://schemas.openxmlformats.org/officeDocument/2006/relationships/hyperlink" Target="mailto:juan.gallegoosorio@antioquia.gov.co" TargetMode="External"/><Relationship Id="rId737" Type="http://schemas.openxmlformats.org/officeDocument/2006/relationships/hyperlink" Target="mailto:carlos.escobar@antioquia.gov.co" TargetMode="External"/><Relationship Id="rId73" Type="http://schemas.openxmlformats.org/officeDocument/2006/relationships/hyperlink" Target="mailto:natalia.ruiz@fla.com.co" TargetMode="External"/><Relationship Id="rId169" Type="http://schemas.openxmlformats.org/officeDocument/2006/relationships/hyperlink" Target="mailto:jorge.patino@antioquia.gov.co" TargetMode="External"/><Relationship Id="rId376" Type="http://schemas.openxmlformats.org/officeDocument/2006/relationships/hyperlink" Target="https://www.contratos.gov.co/consultas/detalleProceso.do?numConstancia=18-1-187502" TargetMode="External"/><Relationship Id="rId583" Type="http://schemas.openxmlformats.org/officeDocument/2006/relationships/hyperlink" Target="mailto:wilson.villa@antioquia.gov.co" TargetMode="External"/><Relationship Id="rId790" Type="http://schemas.openxmlformats.org/officeDocument/2006/relationships/hyperlink" Target="mailto:santiago.morales@antioquia.gov.co" TargetMode="External"/><Relationship Id="rId804" Type="http://schemas.openxmlformats.org/officeDocument/2006/relationships/hyperlink" Target="mailto:santiago.morales@antioquia.gov.co" TargetMode="External"/><Relationship Id="rId4" Type="http://schemas.openxmlformats.org/officeDocument/2006/relationships/hyperlink" Target="mailto:luis.mesa@antioquia.gov.co" TargetMode="External"/><Relationship Id="rId236" Type="http://schemas.openxmlformats.org/officeDocument/2006/relationships/hyperlink" Target="https://www.contratos.gov.co/consultas/detalleProceso.do?numConstancia=17-4-7276578" TargetMode="External"/><Relationship Id="rId443" Type="http://schemas.openxmlformats.org/officeDocument/2006/relationships/hyperlink" Target="mailto:javier.londono@antioquia.gov.co" TargetMode="External"/><Relationship Id="rId650" Type="http://schemas.openxmlformats.org/officeDocument/2006/relationships/hyperlink" Target="mailto:carlos.escobar@antioquia.gov.co" TargetMode="External"/><Relationship Id="rId303" Type="http://schemas.openxmlformats.org/officeDocument/2006/relationships/hyperlink" Target="mailto:dianapatricia.lopez@antioquia.gov.co" TargetMode="External"/><Relationship Id="rId748" Type="http://schemas.openxmlformats.org/officeDocument/2006/relationships/hyperlink" Target="mailto:juanesteban.serna@antioquia.gov.co" TargetMode="External"/><Relationship Id="rId84" Type="http://schemas.openxmlformats.org/officeDocument/2006/relationships/hyperlink" Target="mailto:natalia.ruiz@fla.com.co" TargetMode="External"/><Relationship Id="rId387" Type="http://schemas.openxmlformats.org/officeDocument/2006/relationships/hyperlink" Target="https://www.contratos.gov.co/consultas/detalleProceso.do?numConstancia=15-15-4274070" TargetMode="External"/><Relationship Id="rId510" Type="http://schemas.openxmlformats.org/officeDocument/2006/relationships/hyperlink" Target="mailto:henry.carvajal@antioquia.gov.co" TargetMode="External"/><Relationship Id="rId594" Type="http://schemas.openxmlformats.org/officeDocument/2006/relationships/hyperlink" Target="mailto:haver.gonzalez@antioquia.gov.co" TargetMode="External"/><Relationship Id="rId608" Type="http://schemas.openxmlformats.org/officeDocument/2006/relationships/hyperlink" Target="mailto:carlos.vanegas@antioquia.%20Gov.co" TargetMode="External"/><Relationship Id="rId815" Type="http://schemas.openxmlformats.org/officeDocument/2006/relationships/hyperlink" Target="mailto:santiago.morales@antioquia.gov.co" TargetMode="External"/><Relationship Id="rId247" Type="http://schemas.openxmlformats.org/officeDocument/2006/relationships/hyperlink" Target="https://www.contratos.gov.co/consultas/detalleProceso.do?numConstancia=17-15-7236027" TargetMode="External"/><Relationship Id="rId107" Type="http://schemas.openxmlformats.org/officeDocument/2006/relationships/hyperlink" Target="mailto:natalia.ruiz@fla.com.co" TargetMode="External"/><Relationship Id="rId454" Type="http://schemas.openxmlformats.org/officeDocument/2006/relationships/hyperlink" Target="https://www.contratos.gov.co/consultas/detalleProceso.do?numConstancia=17-9-434994" TargetMode="External"/><Relationship Id="rId661" Type="http://schemas.openxmlformats.org/officeDocument/2006/relationships/hyperlink" Target="mailto:carlos.escobar@antioquia.gov.co" TargetMode="External"/><Relationship Id="rId759" Type="http://schemas.openxmlformats.org/officeDocument/2006/relationships/hyperlink" Target="mailto:diana.taborda@antioquia.gov.co" TargetMode="External"/><Relationship Id="rId11" Type="http://schemas.openxmlformats.org/officeDocument/2006/relationships/hyperlink" Target="mailto:angela.ortega@antioquia.gov.co" TargetMode="External"/><Relationship Id="rId314" Type="http://schemas.openxmlformats.org/officeDocument/2006/relationships/hyperlink" Target="https://www.contratos.gov.co/consultas/detalleProceso.do?numConstancia=17-4-7283694" TargetMode="External"/><Relationship Id="rId398" Type="http://schemas.openxmlformats.org/officeDocument/2006/relationships/hyperlink" Target="mailto:efraim.buitrago@antioquia.gov.co" TargetMode="External"/><Relationship Id="rId521" Type="http://schemas.openxmlformats.org/officeDocument/2006/relationships/hyperlink" Target="mailto:henry.carvajal@antioquia.gov.co" TargetMode="External"/><Relationship Id="rId619" Type="http://schemas.openxmlformats.org/officeDocument/2006/relationships/hyperlink" Target="mailto:hugo.parra@antioquia.gov.co" TargetMode="External"/><Relationship Id="rId95" Type="http://schemas.openxmlformats.org/officeDocument/2006/relationships/hyperlink" Target="mailto:natalia.ruiz@fla.com.co" TargetMode="External"/><Relationship Id="rId160" Type="http://schemas.openxmlformats.org/officeDocument/2006/relationships/hyperlink" Target="mailto:jorge.patino@antioquia.gov.co" TargetMode="External"/><Relationship Id="rId826" Type="http://schemas.openxmlformats.org/officeDocument/2006/relationships/hyperlink" Target="mailto:santiago.morales@antioquia.gov.co" TargetMode="External"/><Relationship Id="rId258" Type="http://schemas.openxmlformats.org/officeDocument/2006/relationships/hyperlink" Target="mailto:dianapatricia.lopez@antioquia.gov.co" TargetMode="External"/><Relationship Id="rId465" Type="http://schemas.openxmlformats.org/officeDocument/2006/relationships/hyperlink" Target="https://www.contratos.gov.co/consultas/detalleProceso.do?numConstancia=17-9-434317" TargetMode="External"/><Relationship Id="rId672" Type="http://schemas.openxmlformats.org/officeDocument/2006/relationships/hyperlink" Target="mailto:carlos.escobar@antioquia.gov.co" TargetMode="External"/><Relationship Id="rId22" Type="http://schemas.openxmlformats.org/officeDocument/2006/relationships/hyperlink" Target="mailto:juan.velez@antioquia.gov.co" TargetMode="External"/><Relationship Id="rId118" Type="http://schemas.openxmlformats.org/officeDocument/2006/relationships/hyperlink" Target="mailto:natalia.ruiz@fla.com.co" TargetMode="External"/><Relationship Id="rId325" Type="http://schemas.openxmlformats.org/officeDocument/2006/relationships/hyperlink" Target="https://www.contratos.gov.co/consultas/detalleProceso.do?numConstancia=18-1-186152" TargetMode="External"/><Relationship Id="rId532" Type="http://schemas.openxmlformats.org/officeDocument/2006/relationships/hyperlink" Target="mailto:henry.carvajal@antioquia.gov.co" TargetMode="External"/><Relationship Id="rId171" Type="http://schemas.openxmlformats.org/officeDocument/2006/relationships/hyperlink" Target="mailto:jorge.patino@antioquia.gov.co" TargetMode="External"/><Relationship Id="rId837" Type="http://schemas.openxmlformats.org/officeDocument/2006/relationships/hyperlink" Target="mailto:santiago.morales@antioquia.gov.co" TargetMode="External"/><Relationship Id="rId269" Type="http://schemas.openxmlformats.org/officeDocument/2006/relationships/hyperlink" Target="mailto:dianapatricia.lopez@antioquia.gov.co" TargetMode="External"/><Relationship Id="rId476" Type="http://schemas.openxmlformats.org/officeDocument/2006/relationships/hyperlink" Target="https://www.contratos.gov.co/consultas/detalleProceso.do?numConstancia=18-9-441075" TargetMode="External"/><Relationship Id="rId683" Type="http://schemas.openxmlformats.org/officeDocument/2006/relationships/hyperlink" Target="mailto:carlos.escobar@antioquia.gov.co" TargetMode="External"/><Relationship Id="rId33" Type="http://schemas.openxmlformats.org/officeDocument/2006/relationships/hyperlink" Target="mailto:franciscojavier.roldan@antioquia.gov.co" TargetMode="External"/><Relationship Id="rId129" Type="http://schemas.openxmlformats.org/officeDocument/2006/relationships/hyperlink" Target="mailto:natalia.ruiz@fla.com.co" TargetMode="External"/><Relationship Id="rId336" Type="http://schemas.openxmlformats.org/officeDocument/2006/relationships/hyperlink" Target="https://www.contratos.gov.co/consultas/detalleProceso.do?numConstancia=18-15-7718149" TargetMode="External"/><Relationship Id="rId543" Type="http://schemas.openxmlformats.org/officeDocument/2006/relationships/hyperlink" Target="mailto:lorenzo.portocarrero@antioquia.gov.co" TargetMode="External"/><Relationship Id="rId182" Type="http://schemas.openxmlformats.org/officeDocument/2006/relationships/hyperlink" Target="mailto:norman.harry@antioquia.gov.co" TargetMode="External"/><Relationship Id="rId403" Type="http://schemas.openxmlformats.org/officeDocument/2006/relationships/hyperlink" Target="mailto:maria.ortega@antioquia.gov.co" TargetMode="External"/><Relationship Id="rId750" Type="http://schemas.openxmlformats.org/officeDocument/2006/relationships/hyperlink" Target="mailto:maximiliano.sierra@antioquia.gov.co" TargetMode="External"/><Relationship Id="rId487" Type="http://schemas.openxmlformats.org/officeDocument/2006/relationships/hyperlink" Target="https://community.secop.gov.co/Public/Tendering/ContractNoticeManagement/Index?currentLanguage=es-CO&amp;Page=login&amp;Country=CO&amp;SkinName=CCE" TargetMode="External"/><Relationship Id="rId610" Type="http://schemas.openxmlformats.org/officeDocument/2006/relationships/hyperlink" Target="mailto:hugo.parra@antioquia.gov.co" TargetMode="External"/><Relationship Id="rId694" Type="http://schemas.openxmlformats.org/officeDocument/2006/relationships/hyperlink" Target="mailto:carlos.escobar@antioquia.gov.co" TargetMode="External"/><Relationship Id="rId708" Type="http://schemas.openxmlformats.org/officeDocument/2006/relationships/hyperlink" Target="mailto:carlos.escobar@antioquia.gov.co" TargetMode="External"/><Relationship Id="rId347" Type="http://schemas.openxmlformats.org/officeDocument/2006/relationships/hyperlink" Target="mailto:dianapatricia.lopez@antioquia.gov.co" TargetMode="External"/><Relationship Id="rId44" Type="http://schemas.openxmlformats.org/officeDocument/2006/relationships/hyperlink" Target="mailto:natalia.ruiz@fla.com.co" TargetMode="External"/><Relationship Id="rId554" Type="http://schemas.openxmlformats.org/officeDocument/2006/relationships/hyperlink" Target="mailto:mauro.gutierrez@antioquia.gov.co" TargetMode="External"/><Relationship Id="rId761" Type="http://schemas.openxmlformats.org/officeDocument/2006/relationships/hyperlink" Target="mailto:cyomara.rios@antioquia.gov.co" TargetMode="External"/><Relationship Id="rId193" Type="http://schemas.openxmlformats.org/officeDocument/2006/relationships/hyperlink" Target="mailto:jhonatan.suarez@antioquia.gov.co" TargetMode="External"/><Relationship Id="rId207" Type="http://schemas.openxmlformats.org/officeDocument/2006/relationships/hyperlink" Target="mailto:johnjairo.guerra@antioquia.gov.co" TargetMode="External"/><Relationship Id="rId414" Type="http://schemas.openxmlformats.org/officeDocument/2006/relationships/hyperlink" Target="mailto:franciscojavier.benjumea@antioquia.gov.co&#59159;" TargetMode="External"/><Relationship Id="rId498" Type="http://schemas.openxmlformats.org/officeDocument/2006/relationships/hyperlink" Target="mailto:maria.ochoa@antioquia.gov.co" TargetMode="External"/><Relationship Id="rId621" Type="http://schemas.openxmlformats.org/officeDocument/2006/relationships/hyperlink" Target="mailto:hugo.parra@antioquia.gov.co" TargetMode="External"/><Relationship Id="rId260" Type="http://schemas.openxmlformats.org/officeDocument/2006/relationships/hyperlink" Target="mailto:dianapatricia.lopez@antioquia.gov.co" TargetMode="External"/><Relationship Id="rId719" Type="http://schemas.openxmlformats.org/officeDocument/2006/relationships/hyperlink" Target="mailto:carlos.escobar@antioquia.gov.co" TargetMode="External"/><Relationship Id="rId55" Type="http://schemas.openxmlformats.org/officeDocument/2006/relationships/hyperlink" Target="mailto:natalia.ruiz@fla.com.co" TargetMode="External"/><Relationship Id="rId120" Type="http://schemas.openxmlformats.org/officeDocument/2006/relationships/hyperlink" Target="mailto:natalia.ruiz@fla.com.co" TargetMode="External"/><Relationship Id="rId358" Type="http://schemas.openxmlformats.org/officeDocument/2006/relationships/hyperlink" Target="mailto:dianapatricia.lopez@antioquia.gov.co" TargetMode="External"/><Relationship Id="rId565" Type="http://schemas.openxmlformats.org/officeDocument/2006/relationships/hyperlink" Target="mailto:jesus.zapata@antioquia.gov.co" TargetMode="External"/><Relationship Id="rId772" Type="http://schemas.openxmlformats.org/officeDocument/2006/relationships/hyperlink" Target="mailto:santiago.morales@antioquia.gov.co" TargetMode="External"/><Relationship Id="rId218" Type="http://schemas.openxmlformats.org/officeDocument/2006/relationships/hyperlink" Target="mailto:dianapatricia.lopez@antioquia.gov.co" TargetMode="External"/><Relationship Id="rId425" Type="http://schemas.openxmlformats.org/officeDocument/2006/relationships/hyperlink" Target="mailto:jorge.elejalde@antioquia.gov.co" TargetMode="External"/><Relationship Id="rId632" Type="http://schemas.openxmlformats.org/officeDocument/2006/relationships/hyperlink" Target="mailto:hugo.parra@antioquia.gov.co" TargetMode="External"/><Relationship Id="rId271" Type="http://schemas.openxmlformats.org/officeDocument/2006/relationships/hyperlink" Target="mailto:dianapatricia.lopez@antioquia.gov.c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0"/>
  <sheetViews>
    <sheetView workbookViewId="0">
      <selection sqref="A1:XFD1048576"/>
    </sheetView>
  </sheetViews>
  <sheetFormatPr baseColWidth="10" defaultRowHeight="15" x14ac:dyDescent="0.25"/>
  <cols>
    <col min="1" max="1" width="97.140625" customWidth="1"/>
    <col min="2" max="2" width="22.5703125" bestFit="1" customWidth="1"/>
    <col min="3" max="4" width="5.140625" bestFit="1" customWidth="1"/>
    <col min="5" max="5" width="5.5703125" bestFit="1" customWidth="1"/>
    <col min="6" max="6" width="4" bestFit="1" customWidth="1"/>
    <col min="7" max="7" width="22.42578125" bestFit="1" customWidth="1"/>
    <col min="8" max="8" width="12.5703125" bestFit="1" customWidth="1"/>
    <col min="9" max="75" width="11" bestFit="1" customWidth="1"/>
    <col min="76" max="76" width="4" bestFit="1" customWidth="1"/>
    <col min="77" max="78" width="13" bestFit="1" customWidth="1"/>
    <col min="79" max="79" width="6.140625" bestFit="1" customWidth="1"/>
    <col min="80" max="80" width="22.42578125" bestFit="1" customWidth="1"/>
    <col min="81" max="81" width="11" bestFit="1" customWidth="1"/>
    <col min="82" max="82" width="12.5703125" bestFit="1" customWidth="1"/>
  </cols>
  <sheetData>
    <row r="3" spans="1:8" x14ac:dyDescent="0.25">
      <c r="A3" s="18" t="s">
        <v>114</v>
      </c>
      <c r="B3" s="18" t="s">
        <v>115</v>
      </c>
    </row>
    <row r="4" spans="1:8" x14ac:dyDescent="0.25">
      <c r="A4" s="18" t="s">
        <v>2365</v>
      </c>
      <c r="B4" s="1575">
        <v>0</v>
      </c>
      <c r="C4" s="1575">
        <v>0.33</v>
      </c>
      <c r="D4" s="1575">
        <v>0.66</v>
      </c>
      <c r="E4" s="1575">
        <v>1</v>
      </c>
      <c r="F4" s="1575"/>
      <c r="G4" s="1319" t="s">
        <v>88</v>
      </c>
      <c r="H4" s="1319" t="s">
        <v>2366</v>
      </c>
    </row>
    <row r="5" spans="1:8" x14ac:dyDescent="0.25">
      <c r="A5" s="19" t="s">
        <v>2950</v>
      </c>
      <c r="B5" s="1574"/>
      <c r="C5" s="1574"/>
      <c r="D5" s="1574"/>
      <c r="E5" s="1574">
        <v>11</v>
      </c>
      <c r="F5" s="1574">
        <v>4</v>
      </c>
      <c r="G5" s="1574">
        <v>59</v>
      </c>
      <c r="H5" s="1574">
        <v>74</v>
      </c>
    </row>
    <row r="6" spans="1:8" x14ac:dyDescent="0.25">
      <c r="A6" s="19" t="s">
        <v>49</v>
      </c>
      <c r="B6" s="1574"/>
      <c r="C6" s="1574"/>
      <c r="D6" s="1574"/>
      <c r="E6" s="1574">
        <v>1</v>
      </c>
      <c r="F6" s="1574">
        <v>10</v>
      </c>
      <c r="G6" s="1574"/>
      <c r="H6" s="1574">
        <v>11</v>
      </c>
    </row>
    <row r="7" spans="1:8" x14ac:dyDescent="0.25">
      <c r="A7" s="19" t="s">
        <v>130</v>
      </c>
      <c r="B7" s="1574">
        <v>2</v>
      </c>
      <c r="C7" s="1574"/>
      <c r="D7" s="1574"/>
      <c r="E7" s="1574">
        <v>8</v>
      </c>
      <c r="F7" s="1574"/>
      <c r="G7" s="1574"/>
      <c r="H7" s="1574">
        <v>10</v>
      </c>
    </row>
    <row r="8" spans="1:8" x14ac:dyDescent="0.25">
      <c r="A8" s="19" t="s">
        <v>2412</v>
      </c>
      <c r="B8" s="1574">
        <v>17</v>
      </c>
      <c r="C8" s="1574">
        <v>1</v>
      </c>
      <c r="D8" s="1574"/>
      <c r="E8" s="1574">
        <v>5</v>
      </c>
      <c r="F8" s="1574">
        <v>84</v>
      </c>
      <c r="G8" s="1574"/>
      <c r="H8" s="1574">
        <v>107</v>
      </c>
    </row>
    <row r="9" spans="1:8" x14ac:dyDescent="0.25">
      <c r="A9" s="19" t="s">
        <v>2367</v>
      </c>
      <c r="B9" s="1574"/>
      <c r="C9" s="1574"/>
      <c r="D9" s="1574"/>
      <c r="E9" s="1574"/>
      <c r="F9" s="1574">
        <v>6</v>
      </c>
      <c r="G9" s="1574"/>
      <c r="H9" s="1574">
        <v>6</v>
      </c>
    </row>
    <row r="10" spans="1:8" x14ac:dyDescent="0.25">
      <c r="A10" s="19" t="s">
        <v>3505</v>
      </c>
      <c r="B10" s="1574"/>
      <c r="C10" s="1574"/>
      <c r="D10" s="1574"/>
      <c r="E10" s="1574"/>
      <c r="F10" s="1574">
        <v>4</v>
      </c>
      <c r="G10" s="1574"/>
      <c r="H10" s="1574">
        <v>4</v>
      </c>
    </row>
    <row r="11" spans="1:8" x14ac:dyDescent="0.25">
      <c r="A11" s="19" t="s">
        <v>3810</v>
      </c>
      <c r="B11" s="1574">
        <v>1</v>
      </c>
      <c r="C11" s="1574"/>
      <c r="D11" s="1574"/>
      <c r="E11" s="1574">
        <v>70</v>
      </c>
      <c r="F11" s="1574">
        <v>5</v>
      </c>
      <c r="G11" s="1574"/>
      <c r="H11" s="1574">
        <v>76</v>
      </c>
    </row>
    <row r="12" spans="1:8" x14ac:dyDescent="0.25">
      <c r="A12" s="19" t="s">
        <v>3559</v>
      </c>
      <c r="B12" s="1574">
        <v>1</v>
      </c>
      <c r="C12" s="1574"/>
      <c r="D12" s="1574"/>
      <c r="E12" s="1574">
        <v>1</v>
      </c>
      <c r="F12" s="1574">
        <v>5</v>
      </c>
      <c r="G12" s="1574"/>
      <c r="H12" s="1574">
        <v>7</v>
      </c>
    </row>
    <row r="13" spans="1:8" x14ac:dyDescent="0.25">
      <c r="A13" s="19" t="s">
        <v>93</v>
      </c>
      <c r="B13" s="1574"/>
      <c r="C13" s="1574"/>
      <c r="D13" s="1574"/>
      <c r="E13" s="1574">
        <v>138</v>
      </c>
      <c r="F13" s="1574"/>
      <c r="G13" s="1574"/>
      <c r="H13" s="1574">
        <v>138</v>
      </c>
    </row>
    <row r="14" spans="1:8" x14ac:dyDescent="0.25">
      <c r="A14" s="19" t="s">
        <v>95</v>
      </c>
      <c r="B14" s="1574">
        <v>4</v>
      </c>
      <c r="C14" s="1574">
        <v>1</v>
      </c>
      <c r="D14" s="1574">
        <v>1</v>
      </c>
      <c r="E14" s="1574">
        <v>3</v>
      </c>
      <c r="F14" s="1574">
        <v>24</v>
      </c>
      <c r="G14" s="1574">
        <v>2</v>
      </c>
      <c r="H14" s="1574">
        <v>35</v>
      </c>
    </row>
    <row r="15" spans="1:8" x14ac:dyDescent="0.25">
      <c r="A15" s="19" t="s">
        <v>2731</v>
      </c>
      <c r="B15" s="1574"/>
      <c r="C15" s="1574"/>
      <c r="D15" s="1574"/>
      <c r="E15" s="1574">
        <v>2</v>
      </c>
      <c r="F15" s="1574">
        <v>12</v>
      </c>
      <c r="G15" s="1574"/>
      <c r="H15" s="1574">
        <v>14</v>
      </c>
    </row>
    <row r="16" spans="1:8" x14ac:dyDescent="0.25">
      <c r="A16" s="19" t="s">
        <v>3539</v>
      </c>
      <c r="B16" s="1574"/>
      <c r="C16" s="1574"/>
      <c r="D16" s="1574"/>
      <c r="E16" s="1574">
        <v>2</v>
      </c>
      <c r="F16" s="1574">
        <v>7</v>
      </c>
      <c r="G16" s="1574">
        <v>1</v>
      </c>
      <c r="H16" s="1574">
        <v>10</v>
      </c>
    </row>
    <row r="17" spans="1:8" x14ac:dyDescent="0.25">
      <c r="A17" s="19" t="s">
        <v>3203</v>
      </c>
      <c r="B17" s="1574"/>
      <c r="C17" s="1574"/>
      <c r="D17" s="1574"/>
      <c r="E17" s="1574">
        <v>109</v>
      </c>
      <c r="F17" s="1574">
        <v>3</v>
      </c>
      <c r="G17" s="1574">
        <v>1</v>
      </c>
      <c r="H17" s="1574">
        <v>113</v>
      </c>
    </row>
    <row r="18" spans="1:8" x14ac:dyDescent="0.25">
      <c r="A18" s="19" t="s">
        <v>86</v>
      </c>
      <c r="B18" s="1574">
        <v>4</v>
      </c>
      <c r="C18" s="1574">
        <v>5</v>
      </c>
      <c r="D18" s="1574"/>
      <c r="E18" s="1574">
        <v>29</v>
      </c>
      <c r="F18" s="1574"/>
      <c r="G18" s="1574"/>
      <c r="H18" s="1574">
        <v>38</v>
      </c>
    </row>
    <row r="19" spans="1:8" x14ac:dyDescent="0.25">
      <c r="A19" s="19" t="s">
        <v>514</v>
      </c>
      <c r="B19" s="1574">
        <v>2</v>
      </c>
      <c r="C19" s="1574">
        <v>1</v>
      </c>
      <c r="D19" s="1574"/>
      <c r="E19" s="1574">
        <v>7</v>
      </c>
      <c r="F19" s="1574">
        <v>24</v>
      </c>
      <c r="G19" s="1574"/>
      <c r="H19" s="1574">
        <v>34</v>
      </c>
    </row>
    <row r="20" spans="1:8" x14ac:dyDescent="0.25">
      <c r="A20" s="19" t="s">
        <v>3648</v>
      </c>
      <c r="B20" s="1574">
        <v>1</v>
      </c>
      <c r="C20" s="1574">
        <v>2</v>
      </c>
      <c r="D20" s="1574"/>
      <c r="E20" s="1574">
        <v>10</v>
      </c>
      <c r="F20" s="1574">
        <v>35</v>
      </c>
      <c r="G20" s="1574">
        <v>2</v>
      </c>
      <c r="H20" s="1574">
        <v>50</v>
      </c>
    </row>
    <row r="21" spans="1:8" x14ac:dyDescent="0.25">
      <c r="A21" s="19" t="s">
        <v>2620</v>
      </c>
      <c r="B21" s="1574">
        <v>1</v>
      </c>
      <c r="C21" s="1574">
        <v>1</v>
      </c>
      <c r="D21" s="1574"/>
      <c r="E21" s="1574">
        <v>19</v>
      </c>
      <c r="F21" s="1574">
        <v>4</v>
      </c>
      <c r="G21" s="1574"/>
      <c r="H21" s="1574">
        <v>25</v>
      </c>
    </row>
    <row r="22" spans="1:8" x14ac:dyDescent="0.25">
      <c r="A22" s="19" t="s">
        <v>92</v>
      </c>
      <c r="B22" s="1574">
        <v>9</v>
      </c>
      <c r="C22" s="1574">
        <v>36</v>
      </c>
      <c r="D22" s="1574">
        <v>5</v>
      </c>
      <c r="E22" s="1574">
        <v>45</v>
      </c>
      <c r="F22" s="1574">
        <v>111</v>
      </c>
      <c r="G22" s="1574">
        <v>1</v>
      </c>
      <c r="H22" s="1574">
        <v>207</v>
      </c>
    </row>
    <row r="23" spans="1:8" x14ac:dyDescent="0.25">
      <c r="A23" s="19" t="s">
        <v>2949</v>
      </c>
      <c r="B23" s="1574">
        <v>7</v>
      </c>
      <c r="C23" s="1574"/>
      <c r="D23" s="1574"/>
      <c r="E23" s="1574">
        <v>11</v>
      </c>
      <c r="F23" s="1574">
        <v>1</v>
      </c>
      <c r="G23" s="1574"/>
      <c r="H23" s="1574">
        <v>19</v>
      </c>
    </row>
    <row r="24" spans="1:8" x14ac:dyDescent="0.25">
      <c r="A24" s="19" t="s">
        <v>3993</v>
      </c>
      <c r="B24" s="1574"/>
      <c r="C24" s="1574"/>
      <c r="D24" s="1574"/>
      <c r="E24" s="1574">
        <v>67</v>
      </c>
      <c r="F24" s="1574">
        <v>24</v>
      </c>
      <c r="G24" s="1574"/>
      <c r="H24" s="1574">
        <v>91</v>
      </c>
    </row>
    <row r="25" spans="1:8" x14ac:dyDescent="0.25">
      <c r="A25" s="19" t="s">
        <v>4284</v>
      </c>
      <c r="B25" s="1574"/>
      <c r="C25" s="1574"/>
      <c r="D25" s="1574"/>
      <c r="E25" s="1574"/>
      <c r="F25" s="1574">
        <v>15</v>
      </c>
      <c r="G25" s="1574"/>
      <c r="H25" s="1574">
        <v>15</v>
      </c>
    </row>
    <row r="26" spans="1:8" x14ac:dyDescent="0.25">
      <c r="A26" s="19" t="s">
        <v>94</v>
      </c>
      <c r="B26" s="1574"/>
      <c r="C26" s="1574">
        <v>2</v>
      </c>
      <c r="D26" s="1574"/>
      <c r="E26" s="1574">
        <v>2</v>
      </c>
      <c r="F26" s="1574">
        <v>23</v>
      </c>
      <c r="G26" s="1574"/>
      <c r="H26" s="1574">
        <v>27</v>
      </c>
    </row>
    <row r="27" spans="1:8" x14ac:dyDescent="0.25">
      <c r="A27" s="19" t="s">
        <v>4364</v>
      </c>
      <c r="B27" s="1574"/>
      <c r="C27" s="1574"/>
      <c r="D27" s="1574"/>
      <c r="E27" s="1574"/>
      <c r="F27" s="1574">
        <v>24</v>
      </c>
      <c r="G27" s="1574"/>
      <c r="H27" s="1574">
        <v>24</v>
      </c>
    </row>
    <row r="28" spans="1:8" x14ac:dyDescent="0.25">
      <c r="A28" s="19" t="s">
        <v>87</v>
      </c>
      <c r="B28" s="1574"/>
      <c r="C28" s="1574"/>
      <c r="D28" s="1574"/>
      <c r="E28" s="1574">
        <v>35</v>
      </c>
      <c r="F28" s="1574">
        <v>52</v>
      </c>
      <c r="G28" s="1574">
        <v>4</v>
      </c>
      <c r="H28" s="1574">
        <v>91</v>
      </c>
    </row>
    <row r="29" spans="1:8" x14ac:dyDescent="0.25">
      <c r="A29" s="19" t="s">
        <v>4517</v>
      </c>
      <c r="B29" s="1574">
        <v>10</v>
      </c>
      <c r="C29" s="1574"/>
      <c r="D29" s="1574"/>
      <c r="E29" s="1574">
        <v>25</v>
      </c>
      <c r="F29" s="1574">
        <v>114</v>
      </c>
      <c r="G29" s="1574">
        <v>7</v>
      </c>
      <c r="H29" s="1574">
        <v>156</v>
      </c>
    </row>
    <row r="30" spans="1:8" x14ac:dyDescent="0.25">
      <c r="A30" s="19" t="s">
        <v>2366</v>
      </c>
      <c r="B30" s="1574">
        <v>59</v>
      </c>
      <c r="C30" s="1574">
        <v>49</v>
      </c>
      <c r="D30" s="1574">
        <v>6</v>
      </c>
      <c r="E30" s="1574">
        <v>600</v>
      </c>
      <c r="F30" s="1574">
        <v>591</v>
      </c>
      <c r="G30" s="1574">
        <v>77</v>
      </c>
      <c r="H30" s="1574">
        <v>1382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Z1048524"/>
  <sheetViews>
    <sheetView tabSelected="1" topLeftCell="A8" zoomScale="90" zoomScaleNormal="90" workbookViewId="0">
      <selection activeCell="B11" sqref="B11"/>
    </sheetView>
  </sheetViews>
  <sheetFormatPr baseColWidth="10" defaultRowHeight="15" x14ac:dyDescent="0.25"/>
  <cols>
    <col min="1" max="1" width="48.85546875" customWidth="1"/>
    <col min="2" max="2" width="37.5703125" bestFit="1" customWidth="1"/>
    <col min="3" max="3" width="41.140625" customWidth="1"/>
    <col min="4" max="4" width="15.7109375" bestFit="1" customWidth="1"/>
    <col min="5" max="5" width="13.42578125" bestFit="1" customWidth="1"/>
    <col min="6" max="6" width="29.42578125" customWidth="1"/>
    <col min="8" max="8" width="26.42578125" bestFit="1" customWidth="1"/>
    <col min="9" max="9" width="19.7109375" customWidth="1"/>
    <col min="15" max="15" width="17.42578125" customWidth="1"/>
    <col min="16" max="16" width="19.42578125" customWidth="1"/>
    <col min="17" max="22" width="35.140625" customWidth="1"/>
    <col min="25" max="25" width="24.7109375" customWidth="1"/>
    <col min="26" max="26" width="37" customWidth="1"/>
    <col min="27" max="27" width="48.28515625" customWidth="1"/>
    <col min="28" max="28" width="28.5703125" customWidth="1"/>
    <col min="29" max="29" width="30.140625" customWidth="1"/>
    <col min="30" max="30" width="74.85546875" customWidth="1"/>
    <col min="31" max="32" width="22.28515625" customWidth="1"/>
    <col min="33" max="33" width="50.5703125" bestFit="1" customWidth="1"/>
  </cols>
  <sheetData>
    <row r="1" spans="1:33" hidden="1" x14ac:dyDescent="0.25">
      <c r="A1" s="1602"/>
      <c r="B1" s="1602"/>
      <c r="C1" s="1604" t="s">
        <v>0</v>
      </c>
      <c r="D1" s="1605"/>
      <c r="E1" s="1605"/>
      <c r="F1" s="1605"/>
      <c r="G1" s="1605"/>
      <c r="H1" s="1605"/>
      <c r="I1" s="1605"/>
      <c r="J1" s="1605"/>
      <c r="K1" s="1605"/>
      <c r="L1" s="1605"/>
      <c r="M1" s="1605"/>
      <c r="N1" s="1605"/>
      <c r="O1" s="1605"/>
      <c r="P1" s="1605"/>
      <c r="Q1" s="1605"/>
      <c r="R1" s="1605"/>
      <c r="S1" s="1605"/>
      <c r="T1" s="1605"/>
      <c r="U1" s="1605"/>
      <c r="V1" s="1605"/>
      <c r="W1" s="1605"/>
      <c r="X1" s="1605"/>
      <c r="Y1" s="1605"/>
      <c r="Z1" s="1605"/>
      <c r="AA1" s="1605"/>
      <c r="AB1" s="1605"/>
      <c r="AC1" s="1605"/>
      <c r="AD1" s="1606"/>
      <c r="AE1" s="1613" t="s">
        <v>1</v>
      </c>
      <c r="AF1" s="1614"/>
      <c r="AG1" s="1614"/>
    </row>
    <row r="2" spans="1:33" hidden="1" x14ac:dyDescent="0.25">
      <c r="A2" s="1602"/>
      <c r="B2" s="1602"/>
      <c r="C2" s="1607"/>
      <c r="D2" s="1608"/>
      <c r="E2" s="1608"/>
      <c r="F2" s="1608"/>
      <c r="G2" s="1608"/>
      <c r="H2" s="1608"/>
      <c r="I2" s="1608"/>
      <c r="J2" s="1608"/>
      <c r="K2" s="1608"/>
      <c r="L2" s="1608"/>
      <c r="M2" s="1608"/>
      <c r="N2" s="1608"/>
      <c r="O2" s="1608"/>
      <c r="P2" s="1608"/>
      <c r="Q2" s="1608"/>
      <c r="R2" s="1608"/>
      <c r="S2" s="1608"/>
      <c r="T2" s="1608"/>
      <c r="U2" s="1608"/>
      <c r="V2" s="1608"/>
      <c r="W2" s="1608"/>
      <c r="X2" s="1608"/>
      <c r="Y2" s="1608"/>
      <c r="Z2" s="1608"/>
      <c r="AA2" s="1608"/>
      <c r="AB2" s="1608"/>
      <c r="AC2" s="1608"/>
      <c r="AD2" s="1609"/>
      <c r="AE2" s="1613"/>
      <c r="AF2" s="1614"/>
      <c r="AG2" s="1614"/>
    </row>
    <row r="3" spans="1:33" hidden="1" x14ac:dyDescent="0.25">
      <c r="A3" s="1602"/>
      <c r="B3" s="1602"/>
      <c r="C3" s="1607"/>
      <c r="D3" s="1608"/>
      <c r="E3" s="1608"/>
      <c r="F3" s="1608"/>
      <c r="G3" s="1608"/>
      <c r="H3" s="1608"/>
      <c r="I3" s="1608"/>
      <c r="J3" s="1608"/>
      <c r="K3" s="1608"/>
      <c r="L3" s="1608"/>
      <c r="M3" s="1608"/>
      <c r="N3" s="1608"/>
      <c r="O3" s="1608"/>
      <c r="P3" s="1608"/>
      <c r="Q3" s="1608"/>
      <c r="R3" s="1608"/>
      <c r="S3" s="1608"/>
      <c r="T3" s="1608"/>
      <c r="U3" s="1608"/>
      <c r="V3" s="1608"/>
      <c r="W3" s="1608"/>
      <c r="X3" s="1608"/>
      <c r="Y3" s="1608"/>
      <c r="Z3" s="1608"/>
      <c r="AA3" s="1608"/>
      <c r="AB3" s="1608"/>
      <c r="AC3" s="1608"/>
      <c r="AD3" s="1609"/>
      <c r="AE3" s="1613" t="s">
        <v>2</v>
      </c>
      <c r="AF3" s="1614"/>
      <c r="AG3" s="1614"/>
    </row>
    <row r="4" spans="1:33" hidden="1" x14ac:dyDescent="0.25">
      <c r="A4" s="1602"/>
      <c r="B4" s="1602"/>
      <c r="C4" s="1607"/>
      <c r="D4" s="1608"/>
      <c r="E4" s="1608"/>
      <c r="F4" s="1608"/>
      <c r="G4" s="1608"/>
      <c r="H4" s="1608"/>
      <c r="I4" s="1608"/>
      <c r="J4" s="1608"/>
      <c r="K4" s="1608"/>
      <c r="L4" s="1608"/>
      <c r="M4" s="1608"/>
      <c r="N4" s="1608"/>
      <c r="O4" s="1608"/>
      <c r="P4" s="1608"/>
      <c r="Q4" s="1608"/>
      <c r="R4" s="1608"/>
      <c r="S4" s="1608"/>
      <c r="T4" s="1608"/>
      <c r="U4" s="1608"/>
      <c r="V4" s="1608"/>
      <c r="W4" s="1608"/>
      <c r="X4" s="1608"/>
      <c r="Y4" s="1608"/>
      <c r="Z4" s="1608"/>
      <c r="AA4" s="1608"/>
      <c r="AB4" s="1608"/>
      <c r="AC4" s="1608"/>
      <c r="AD4" s="1609"/>
      <c r="AE4" s="1613"/>
      <c r="AF4" s="1614"/>
      <c r="AG4" s="1614"/>
    </row>
    <row r="5" spans="1:33" hidden="1" x14ac:dyDescent="0.25">
      <c r="A5" s="1602"/>
      <c r="B5" s="1602"/>
      <c r="C5" s="1607"/>
      <c r="D5" s="1608"/>
      <c r="E5" s="1608"/>
      <c r="F5" s="1608"/>
      <c r="G5" s="1608"/>
      <c r="H5" s="1608"/>
      <c r="I5" s="1608"/>
      <c r="J5" s="1608"/>
      <c r="K5" s="1608"/>
      <c r="L5" s="1608"/>
      <c r="M5" s="1608"/>
      <c r="N5" s="1608"/>
      <c r="O5" s="1608"/>
      <c r="P5" s="1608"/>
      <c r="Q5" s="1608"/>
      <c r="R5" s="1608"/>
      <c r="S5" s="1608"/>
      <c r="T5" s="1608"/>
      <c r="U5" s="1608"/>
      <c r="V5" s="1608"/>
      <c r="W5" s="1608"/>
      <c r="X5" s="1608"/>
      <c r="Y5" s="1608"/>
      <c r="Z5" s="1608"/>
      <c r="AA5" s="1608"/>
      <c r="AB5" s="1608"/>
      <c r="AC5" s="1608"/>
      <c r="AD5" s="1609"/>
      <c r="AE5" s="1613" t="s">
        <v>3</v>
      </c>
      <c r="AF5" s="1614"/>
      <c r="AG5" s="1614"/>
    </row>
    <row r="6" spans="1:33" ht="15.75" hidden="1" thickBot="1" x14ac:dyDescent="0.3">
      <c r="A6" s="1603"/>
      <c r="B6" s="1603"/>
      <c r="C6" s="1610"/>
      <c r="D6" s="1611"/>
      <c r="E6" s="1611"/>
      <c r="F6" s="1611"/>
      <c r="G6" s="1611"/>
      <c r="H6" s="1611"/>
      <c r="I6" s="1611"/>
      <c r="J6" s="1611"/>
      <c r="K6" s="1611"/>
      <c r="L6" s="1611"/>
      <c r="M6" s="1611"/>
      <c r="N6" s="1611"/>
      <c r="O6" s="1611"/>
      <c r="P6" s="1611"/>
      <c r="Q6" s="1611"/>
      <c r="R6" s="1611"/>
      <c r="S6" s="1611"/>
      <c r="T6" s="1611"/>
      <c r="U6" s="1611"/>
      <c r="V6" s="1611"/>
      <c r="W6" s="1611"/>
      <c r="X6" s="1611"/>
      <c r="Y6" s="1611"/>
      <c r="Z6" s="1611"/>
      <c r="AA6" s="1611"/>
      <c r="AB6" s="1611"/>
      <c r="AC6" s="1611"/>
      <c r="AD6" s="1612"/>
      <c r="AE6" s="1613"/>
      <c r="AF6" s="1614"/>
      <c r="AG6" s="1614"/>
    </row>
    <row r="7" spans="1:33" ht="15.75" hidden="1" customHeight="1" thickBot="1" x14ac:dyDescent="0.55000000000000004">
      <c r="A7" s="1598" t="s">
        <v>4</v>
      </c>
      <c r="B7" s="1599"/>
      <c r="C7" s="1599"/>
      <c r="D7" s="1599"/>
      <c r="E7" s="1599"/>
      <c r="F7" s="1599"/>
      <c r="G7" s="1599"/>
      <c r="H7" s="1599"/>
      <c r="I7" s="1599"/>
      <c r="J7" s="1599"/>
      <c r="K7" s="1599"/>
      <c r="L7" s="1599"/>
      <c r="M7" s="1599"/>
      <c r="N7" s="1599"/>
      <c r="O7" s="1599"/>
      <c r="P7" s="1600"/>
      <c r="Q7" s="1600"/>
      <c r="R7" s="1600"/>
      <c r="S7" s="1600"/>
      <c r="T7" s="1600"/>
      <c r="U7" s="1600"/>
      <c r="V7" s="1600"/>
      <c r="W7" s="1600"/>
      <c r="X7" s="1600"/>
      <c r="Y7" s="1600"/>
      <c r="Z7" s="1600"/>
      <c r="AA7" s="1600"/>
      <c r="AB7" s="1600"/>
      <c r="AC7" s="1600"/>
      <c r="AD7" s="1600"/>
      <c r="AE7" s="1600"/>
      <c r="AF7" s="1600"/>
      <c r="AG7" s="1601"/>
    </row>
    <row r="8" spans="1:33" x14ac:dyDescent="0.25">
      <c r="A8" s="1615" t="s">
        <v>5</v>
      </c>
      <c r="B8" s="1616"/>
      <c r="C8" s="1616"/>
      <c r="D8" s="1616"/>
      <c r="E8" s="1616"/>
      <c r="F8" s="1616"/>
      <c r="G8" s="1616"/>
      <c r="H8" s="1616"/>
      <c r="I8" s="1616"/>
      <c r="J8" s="1616"/>
      <c r="K8" s="1616"/>
      <c r="L8" s="1616"/>
      <c r="M8" s="1616"/>
      <c r="N8" s="1616"/>
      <c r="O8" s="1617"/>
      <c r="P8" s="1621" t="s">
        <v>6</v>
      </c>
      <c r="Q8" s="1622"/>
      <c r="R8" s="1622"/>
      <c r="S8" s="1622"/>
      <c r="T8" s="1622"/>
      <c r="U8" s="1623"/>
      <c r="V8" s="1624" t="s">
        <v>7</v>
      </c>
      <c r="W8" s="1625"/>
      <c r="X8" s="1625"/>
      <c r="Y8" s="1625"/>
      <c r="Z8" s="1625"/>
      <c r="AA8" s="1625"/>
      <c r="AB8" s="1625"/>
      <c r="AC8" s="1625"/>
      <c r="AD8" s="1625"/>
      <c r="AE8" s="1630" t="s">
        <v>8</v>
      </c>
      <c r="AF8" s="1630"/>
      <c r="AG8" s="1631"/>
    </row>
    <row r="9" spans="1:33" x14ac:dyDescent="0.25">
      <c r="A9" s="1618"/>
      <c r="B9" s="1619"/>
      <c r="C9" s="1619"/>
      <c r="D9" s="1619"/>
      <c r="E9" s="1619"/>
      <c r="F9" s="1619"/>
      <c r="G9" s="1619"/>
      <c r="H9" s="1619"/>
      <c r="I9" s="1619"/>
      <c r="J9" s="1619"/>
      <c r="K9" s="1619"/>
      <c r="L9" s="1619"/>
      <c r="M9" s="1619"/>
      <c r="N9" s="1619"/>
      <c r="O9" s="1620"/>
      <c r="P9" s="1636" t="s">
        <v>9</v>
      </c>
      <c r="Q9" s="1637"/>
      <c r="R9" s="1636" t="s">
        <v>10</v>
      </c>
      <c r="S9" s="1640"/>
      <c r="T9" s="1640"/>
      <c r="U9" s="1637"/>
      <c r="V9" s="1626"/>
      <c r="W9" s="1627"/>
      <c r="X9" s="1627"/>
      <c r="Y9" s="1627"/>
      <c r="Z9" s="1627"/>
      <c r="AA9" s="1627"/>
      <c r="AB9" s="1627"/>
      <c r="AC9" s="1627"/>
      <c r="AD9" s="1627"/>
      <c r="AE9" s="1632"/>
      <c r="AF9" s="1632"/>
      <c r="AG9" s="1633"/>
    </row>
    <row r="10" spans="1:33" x14ac:dyDescent="0.25">
      <c r="A10" s="1"/>
      <c r="B10" s="1"/>
      <c r="C10" s="1"/>
      <c r="D10" s="1"/>
      <c r="E10" s="1"/>
      <c r="F10" s="1"/>
      <c r="G10" s="1"/>
      <c r="H10" s="1"/>
      <c r="I10" s="1"/>
      <c r="J10" s="1"/>
      <c r="K10" s="1"/>
      <c r="L10" s="1642" t="s">
        <v>11</v>
      </c>
      <c r="M10" s="1643"/>
      <c r="N10" s="1643"/>
      <c r="O10" s="1644"/>
      <c r="P10" s="1638"/>
      <c r="Q10" s="1639"/>
      <c r="R10" s="1638"/>
      <c r="S10" s="1641"/>
      <c r="T10" s="1641"/>
      <c r="U10" s="1639"/>
      <c r="V10" s="1628"/>
      <c r="W10" s="1629"/>
      <c r="X10" s="1629"/>
      <c r="Y10" s="1629"/>
      <c r="Z10" s="1629"/>
      <c r="AA10" s="1629"/>
      <c r="AB10" s="1629"/>
      <c r="AC10" s="1629"/>
      <c r="AD10" s="1629"/>
      <c r="AE10" s="1634"/>
      <c r="AF10" s="1634"/>
      <c r="AG10" s="1635"/>
    </row>
    <row r="11" spans="1:33" ht="80.25" customHeight="1" x14ac:dyDescent="0.25">
      <c r="A11" s="2" t="s">
        <v>12</v>
      </c>
      <c r="B11" s="2" t="s">
        <v>13</v>
      </c>
      <c r="C11" s="2" t="s">
        <v>14</v>
      </c>
      <c r="D11" s="2" t="s">
        <v>15</v>
      </c>
      <c r="E11" s="2" t="s">
        <v>16</v>
      </c>
      <c r="F11" s="2" t="s">
        <v>17</v>
      </c>
      <c r="G11" s="2" t="s">
        <v>18</v>
      </c>
      <c r="H11" s="2" t="s">
        <v>19</v>
      </c>
      <c r="I11" s="2" t="s">
        <v>20</v>
      </c>
      <c r="J11" s="2" t="s">
        <v>21</v>
      </c>
      <c r="K11" s="2" t="s">
        <v>22</v>
      </c>
      <c r="L11" s="3" t="s">
        <v>23</v>
      </c>
      <c r="M11" s="3" t="s">
        <v>24</v>
      </c>
      <c r="N11" s="3" t="s">
        <v>25</v>
      </c>
      <c r="O11" s="3" t="s">
        <v>26</v>
      </c>
      <c r="P11" s="4" t="s">
        <v>27</v>
      </c>
      <c r="Q11" s="5" t="s">
        <v>28</v>
      </c>
      <c r="R11" s="6" t="s">
        <v>29</v>
      </c>
      <c r="S11" s="6" t="s">
        <v>30</v>
      </c>
      <c r="T11" s="7" t="s">
        <v>31</v>
      </c>
      <c r="U11" s="8" t="s">
        <v>32</v>
      </c>
      <c r="V11" s="9" t="s">
        <v>33</v>
      </c>
      <c r="W11" s="9" t="s">
        <v>34</v>
      </c>
      <c r="X11" s="9" t="s">
        <v>35</v>
      </c>
      <c r="Y11" s="9" t="s">
        <v>36</v>
      </c>
      <c r="Z11" s="9" t="s">
        <v>37</v>
      </c>
      <c r="AA11" s="9" t="s">
        <v>38</v>
      </c>
      <c r="AB11" s="9" t="s">
        <v>39</v>
      </c>
      <c r="AC11" s="9" t="s">
        <v>40</v>
      </c>
      <c r="AD11" s="10" t="s">
        <v>41</v>
      </c>
      <c r="AE11" s="11" t="s">
        <v>42</v>
      </c>
      <c r="AF11" s="12" t="s">
        <v>43</v>
      </c>
      <c r="AG11" s="12" t="s">
        <v>44</v>
      </c>
    </row>
    <row r="12" spans="1:33" s="33" customFormat="1" ht="63" customHeight="1" x14ac:dyDescent="0.25">
      <c r="A12" s="21" t="s">
        <v>2367</v>
      </c>
      <c r="B12" s="23">
        <v>95141500</v>
      </c>
      <c r="C12" s="24" t="s">
        <v>2368</v>
      </c>
      <c r="D12" s="20">
        <v>43136</v>
      </c>
      <c r="E12" s="23" t="s">
        <v>467</v>
      </c>
      <c r="F12" s="22" t="s">
        <v>587</v>
      </c>
      <c r="G12" s="22" t="s">
        <v>116</v>
      </c>
      <c r="H12" s="25">
        <v>400000000</v>
      </c>
      <c r="I12" s="26">
        <v>400000000</v>
      </c>
      <c r="J12" s="22" t="s">
        <v>111</v>
      </c>
      <c r="K12" s="22" t="s">
        <v>45</v>
      </c>
      <c r="L12" s="24" t="s">
        <v>2369</v>
      </c>
      <c r="M12" s="24" t="s">
        <v>46</v>
      </c>
      <c r="N12" s="24" t="s">
        <v>2370</v>
      </c>
      <c r="O12" s="24" t="s">
        <v>2371</v>
      </c>
      <c r="P12" s="27" t="s">
        <v>2372</v>
      </c>
      <c r="Q12" s="27" t="s">
        <v>2373</v>
      </c>
      <c r="R12" s="27" t="s">
        <v>2372</v>
      </c>
      <c r="S12" s="28" t="s">
        <v>2374</v>
      </c>
      <c r="T12" s="27" t="s">
        <v>2375</v>
      </c>
      <c r="U12" s="27" t="s">
        <v>2375</v>
      </c>
      <c r="V12" s="29"/>
      <c r="W12" s="27"/>
      <c r="X12" s="30"/>
      <c r="Y12" s="27"/>
      <c r="Z12" s="27"/>
      <c r="AA12" s="31" t="str">
        <f t="shared" ref="AA12:AA75" si="0">+IF(AND(W12="",X12="",Y12="",Z12=""),"",IF(AND(W12&lt;&gt;"",X12="",Y12="",Z12=""),0%,IF(AND(W12&lt;&gt;"",X12&lt;&gt;"",Y12="",Z12=""),33%,IF(AND(W12&lt;&gt;"",X12&lt;&gt;"",Y12&lt;&gt;"",Z12=""),66%,IF(AND(W12&lt;&gt;"",X12&lt;&gt;"",Y12&lt;&gt;"",Z12&lt;&gt;""),100%,"Información incompleta")))))</f>
        <v/>
      </c>
      <c r="AB12" s="32"/>
      <c r="AC12" s="32"/>
      <c r="AD12" s="32"/>
      <c r="AE12" s="24" t="s">
        <v>2376</v>
      </c>
      <c r="AF12" s="27" t="s">
        <v>47</v>
      </c>
      <c r="AG12" s="24" t="s">
        <v>2377</v>
      </c>
    </row>
    <row r="13" spans="1:33" s="33" customFormat="1" ht="63" customHeight="1" x14ac:dyDescent="0.25">
      <c r="A13" s="21" t="s">
        <v>2367</v>
      </c>
      <c r="B13" s="23">
        <v>95141500</v>
      </c>
      <c r="C13" s="22" t="s">
        <v>2378</v>
      </c>
      <c r="D13" s="20">
        <v>43160</v>
      </c>
      <c r="E13" s="23" t="s">
        <v>104</v>
      </c>
      <c r="F13" s="22" t="s">
        <v>431</v>
      </c>
      <c r="G13" s="22" t="s">
        <v>116</v>
      </c>
      <c r="H13" s="25">
        <v>78124200</v>
      </c>
      <c r="I13" s="25">
        <v>78124200</v>
      </c>
      <c r="J13" s="22" t="s">
        <v>111</v>
      </c>
      <c r="K13" s="22" t="s">
        <v>45</v>
      </c>
      <c r="L13" s="24" t="s">
        <v>2369</v>
      </c>
      <c r="M13" s="24" t="s">
        <v>46</v>
      </c>
      <c r="N13" s="24" t="s">
        <v>2370</v>
      </c>
      <c r="O13" s="24" t="s">
        <v>2371</v>
      </c>
      <c r="P13" s="36" t="s">
        <v>2372</v>
      </c>
      <c r="Q13" s="27" t="s">
        <v>2379</v>
      </c>
      <c r="R13" s="27" t="s">
        <v>2372</v>
      </c>
      <c r="S13" s="28" t="s">
        <v>2374</v>
      </c>
      <c r="T13" s="27"/>
      <c r="U13" s="27"/>
      <c r="V13" s="29"/>
      <c r="W13" s="27"/>
      <c r="X13" s="30"/>
      <c r="Y13" s="27"/>
      <c r="Z13" s="27"/>
      <c r="AA13" s="31" t="str">
        <f t="shared" si="0"/>
        <v/>
      </c>
      <c r="AB13" s="32"/>
      <c r="AC13" s="32"/>
      <c r="AD13" s="32"/>
      <c r="AE13" s="24" t="s">
        <v>2380</v>
      </c>
      <c r="AF13" s="27" t="s">
        <v>47</v>
      </c>
      <c r="AG13" s="24" t="s">
        <v>2377</v>
      </c>
    </row>
    <row r="14" spans="1:33" s="33" customFormat="1" ht="63" customHeight="1" x14ac:dyDescent="0.25">
      <c r="A14" s="21" t="s">
        <v>2367</v>
      </c>
      <c r="B14" s="23">
        <v>801000000</v>
      </c>
      <c r="C14" s="22" t="s">
        <v>2381</v>
      </c>
      <c r="D14" s="20">
        <v>43137</v>
      </c>
      <c r="E14" s="23" t="s">
        <v>104</v>
      </c>
      <c r="F14" s="22"/>
      <c r="G14" s="22" t="s">
        <v>116</v>
      </c>
      <c r="H14" s="25">
        <v>100000000</v>
      </c>
      <c r="I14" s="26">
        <v>100000000</v>
      </c>
      <c r="J14" s="22" t="s">
        <v>111</v>
      </c>
      <c r="K14" s="22" t="s">
        <v>45</v>
      </c>
      <c r="L14" s="24" t="s">
        <v>2369</v>
      </c>
      <c r="M14" s="24" t="s">
        <v>46</v>
      </c>
      <c r="N14" s="24" t="s">
        <v>2370</v>
      </c>
      <c r="O14" s="24" t="s">
        <v>2371</v>
      </c>
      <c r="P14" s="36" t="s">
        <v>2372</v>
      </c>
      <c r="Q14" s="27" t="s">
        <v>2382</v>
      </c>
      <c r="R14" s="27" t="s">
        <v>2372</v>
      </c>
      <c r="S14" s="28" t="s">
        <v>2374</v>
      </c>
      <c r="T14" s="27" t="s">
        <v>2382</v>
      </c>
      <c r="U14" s="27" t="s">
        <v>2382</v>
      </c>
      <c r="V14" s="29"/>
      <c r="W14" s="27"/>
      <c r="X14" s="30"/>
      <c r="Y14" s="27"/>
      <c r="Z14" s="27"/>
      <c r="AA14" s="31" t="str">
        <f t="shared" si="0"/>
        <v/>
      </c>
      <c r="AB14" s="32"/>
      <c r="AC14" s="32"/>
      <c r="AD14" s="32" t="s">
        <v>2383</v>
      </c>
      <c r="AE14" s="32" t="s">
        <v>2384</v>
      </c>
      <c r="AF14" s="27" t="s">
        <v>47</v>
      </c>
      <c r="AG14" s="27" t="s">
        <v>2377</v>
      </c>
    </row>
    <row r="15" spans="1:33" s="33" customFormat="1" ht="63" customHeight="1" x14ac:dyDescent="0.25">
      <c r="A15" s="21" t="s">
        <v>2367</v>
      </c>
      <c r="B15" s="23">
        <v>801000000</v>
      </c>
      <c r="C15" s="22" t="s">
        <v>2385</v>
      </c>
      <c r="D15" s="20">
        <v>43146</v>
      </c>
      <c r="E15" s="22" t="s">
        <v>467</v>
      </c>
      <c r="F15" s="22" t="s">
        <v>117</v>
      </c>
      <c r="G15" s="22" t="s">
        <v>116</v>
      </c>
      <c r="H15" s="25">
        <v>5859315</v>
      </c>
      <c r="I15" s="26">
        <v>5859315</v>
      </c>
      <c r="J15" s="22" t="s">
        <v>111</v>
      </c>
      <c r="K15" s="22" t="s">
        <v>45</v>
      </c>
      <c r="L15" s="24" t="s">
        <v>2369</v>
      </c>
      <c r="M15" s="24" t="s">
        <v>46</v>
      </c>
      <c r="N15" s="24" t="s">
        <v>2370</v>
      </c>
      <c r="O15" s="24" t="s">
        <v>2371</v>
      </c>
      <c r="P15" s="36" t="s">
        <v>2372</v>
      </c>
      <c r="Q15" s="27" t="s">
        <v>2386</v>
      </c>
      <c r="R15" s="27" t="s">
        <v>2372</v>
      </c>
      <c r="S15" s="28" t="s">
        <v>2374</v>
      </c>
      <c r="T15" s="27" t="s">
        <v>2386</v>
      </c>
      <c r="U15" s="27" t="s">
        <v>2386</v>
      </c>
      <c r="V15" s="29"/>
      <c r="W15" s="27"/>
      <c r="X15" s="30"/>
      <c r="Y15" s="27"/>
      <c r="Z15" s="27"/>
      <c r="AA15" s="31" t="str">
        <f t="shared" si="0"/>
        <v/>
      </c>
      <c r="AB15" s="32"/>
      <c r="AC15" s="32"/>
      <c r="AD15" s="32" t="s">
        <v>2387</v>
      </c>
      <c r="AE15" s="32" t="s">
        <v>2369</v>
      </c>
      <c r="AF15" s="27" t="s">
        <v>47</v>
      </c>
      <c r="AG15" s="27" t="s">
        <v>2388</v>
      </c>
    </row>
    <row r="16" spans="1:33" s="33" customFormat="1" ht="63" customHeight="1" x14ac:dyDescent="0.25">
      <c r="A16" s="21" t="s">
        <v>2367</v>
      </c>
      <c r="B16" s="23">
        <v>20102301</v>
      </c>
      <c r="C16" s="22" t="s">
        <v>2389</v>
      </c>
      <c r="D16" s="20">
        <v>43101</v>
      </c>
      <c r="E16" s="22" t="s">
        <v>105</v>
      </c>
      <c r="F16" s="22" t="s">
        <v>117</v>
      </c>
      <c r="G16" s="22" t="s">
        <v>116</v>
      </c>
      <c r="H16" s="43">
        <v>26437500</v>
      </c>
      <c r="I16" s="44">
        <v>26437500</v>
      </c>
      <c r="J16" s="22" t="s">
        <v>48</v>
      </c>
      <c r="K16" s="22" t="s">
        <v>110</v>
      </c>
      <c r="L16" s="24" t="s">
        <v>2369</v>
      </c>
      <c r="M16" s="24" t="s">
        <v>46</v>
      </c>
      <c r="N16" s="24" t="s">
        <v>2370</v>
      </c>
      <c r="O16" s="24" t="s">
        <v>2371</v>
      </c>
      <c r="P16" s="36"/>
      <c r="Q16" s="36" t="s">
        <v>2390</v>
      </c>
      <c r="R16" s="36" t="s">
        <v>2391</v>
      </c>
      <c r="S16" s="36" t="s">
        <v>45</v>
      </c>
      <c r="T16" s="36" t="s">
        <v>45</v>
      </c>
      <c r="U16" s="45" t="s">
        <v>45</v>
      </c>
      <c r="V16" s="29"/>
      <c r="W16" s="27"/>
      <c r="X16" s="30"/>
      <c r="Y16" s="27"/>
      <c r="Z16" s="27"/>
      <c r="AA16" s="31" t="str">
        <f t="shared" si="0"/>
        <v/>
      </c>
      <c r="AB16" s="32"/>
      <c r="AC16" s="32"/>
      <c r="AD16" s="32" t="s">
        <v>2392</v>
      </c>
      <c r="AE16" s="32" t="s">
        <v>2393</v>
      </c>
      <c r="AF16" s="27" t="s">
        <v>47</v>
      </c>
      <c r="AG16" s="27" t="s">
        <v>2377</v>
      </c>
    </row>
    <row r="17" spans="1:33" s="33" customFormat="1" ht="63" customHeight="1" x14ac:dyDescent="0.25">
      <c r="A17" s="21" t="s">
        <v>2367</v>
      </c>
      <c r="B17" s="23">
        <v>801000000</v>
      </c>
      <c r="C17" s="22" t="s">
        <v>2394</v>
      </c>
      <c r="D17" s="20">
        <v>43282</v>
      </c>
      <c r="E17" s="22" t="s">
        <v>467</v>
      </c>
      <c r="F17" s="22" t="s">
        <v>117</v>
      </c>
      <c r="G17" s="22" t="s">
        <v>116</v>
      </c>
      <c r="H17" s="25">
        <v>5859315</v>
      </c>
      <c r="I17" s="47">
        <v>5859315</v>
      </c>
      <c r="J17" s="22" t="s">
        <v>111</v>
      </c>
      <c r="K17" s="22" t="s">
        <v>45</v>
      </c>
      <c r="L17" s="24" t="s">
        <v>2369</v>
      </c>
      <c r="M17" s="24" t="s">
        <v>46</v>
      </c>
      <c r="N17" s="24" t="s">
        <v>2370</v>
      </c>
      <c r="O17" s="24" t="s">
        <v>2371</v>
      </c>
      <c r="P17" s="36" t="s">
        <v>2372</v>
      </c>
      <c r="Q17" s="27" t="s">
        <v>2386</v>
      </c>
      <c r="R17" s="27" t="s">
        <v>2372</v>
      </c>
      <c r="S17" s="28" t="s">
        <v>2374</v>
      </c>
      <c r="T17" s="27" t="s">
        <v>2386</v>
      </c>
      <c r="U17" s="27" t="s">
        <v>2386</v>
      </c>
      <c r="V17" s="29"/>
      <c r="W17" s="27"/>
      <c r="X17" s="30"/>
      <c r="Y17" s="27"/>
      <c r="Z17" s="27"/>
      <c r="AA17" s="31" t="str">
        <f t="shared" si="0"/>
        <v/>
      </c>
      <c r="AB17" s="32"/>
      <c r="AC17" s="32"/>
      <c r="AD17" s="32" t="s">
        <v>2395</v>
      </c>
      <c r="AE17" s="32" t="s">
        <v>2369</v>
      </c>
      <c r="AF17" s="27" t="s">
        <v>47</v>
      </c>
      <c r="AG17" s="27" t="s">
        <v>2388</v>
      </c>
    </row>
    <row r="18" spans="1:33" s="33" customFormat="1" ht="63" customHeight="1" x14ac:dyDescent="0.2">
      <c r="A18" s="48" t="s">
        <v>49</v>
      </c>
      <c r="B18" s="32">
        <v>93131801</v>
      </c>
      <c r="C18" s="49" t="s">
        <v>58</v>
      </c>
      <c r="D18" s="20">
        <v>43282</v>
      </c>
      <c r="E18" s="22" t="s">
        <v>107</v>
      </c>
      <c r="F18" s="50" t="s">
        <v>122</v>
      </c>
      <c r="G18" s="50" t="s">
        <v>116</v>
      </c>
      <c r="H18" s="51">
        <v>300000000</v>
      </c>
      <c r="I18" s="51">
        <v>300000000</v>
      </c>
      <c r="J18" s="22" t="s">
        <v>111</v>
      </c>
      <c r="K18" s="22" t="s">
        <v>45</v>
      </c>
      <c r="L18" s="32" t="s">
        <v>50</v>
      </c>
      <c r="M18" s="32" t="s">
        <v>51</v>
      </c>
      <c r="N18" s="21" t="s">
        <v>54</v>
      </c>
      <c r="O18" s="52" t="s">
        <v>53</v>
      </c>
      <c r="P18" s="50" t="s">
        <v>55</v>
      </c>
      <c r="Q18" s="50" t="s">
        <v>59</v>
      </c>
      <c r="R18" s="50" t="s">
        <v>56</v>
      </c>
      <c r="S18" s="50">
        <v>220145001</v>
      </c>
      <c r="T18" s="50" t="s">
        <v>56</v>
      </c>
      <c r="U18" s="53" t="s">
        <v>56</v>
      </c>
      <c r="V18" s="32"/>
      <c r="W18" s="22"/>
      <c r="X18" s="54"/>
      <c r="Y18" s="22"/>
      <c r="Z18" s="22"/>
      <c r="AA18" s="31" t="str">
        <f t="shared" si="0"/>
        <v/>
      </c>
      <c r="AB18" s="32"/>
      <c r="AC18" s="32" t="s">
        <v>80</v>
      </c>
      <c r="AD18" s="32"/>
      <c r="AE18" s="53" t="s">
        <v>57</v>
      </c>
      <c r="AF18" s="22" t="s">
        <v>47</v>
      </c>
      <c r="AG18" s="22" t="s">
        <v>85</v>
      </c>
    </row>
    <row r="19" spans="1:33" s="33" customFormat="1" ht="63" customHeight="1" x14ac:dyDescent="0.2">
      <c r="A19" s="48" t="s">
        <v>49</v>
      </c>
      <c r="B19" s="55">
        <v>93131802</v>
      </c>
      <c r="C19" s="49" t="s">
        <v>60</v>
      </c>
      <c r="D19" s="20">
        <v>43140</v>
      </c>
      <c r="E19" s="22" t="s">
        <v>109</v>
      </c>
      <c r="F19" s="50" t="s">
        <v>112</v>
      </c>
      <c r="G19" s="50" t="s">
        <v>116</v>
      </c>
      <c r="H19" s="51">
        <v>1000000000</v>
      </c>
      <c r="I19" s="51">
        <v>1000000000</v>
      </c>
      <c r="J19" s="22" t="s">
        <v>48</v>
      </c>
      <c r="K19" s="22" t="s">
        <v>110</v>
      </c>
      <c r="L19" s="32" t="s">
        <v>124</v>
      </c>
      <c r="M19" s="32" t="s">
        <v>46</v>
      </c>
      <c r="N19" s="21" t="s">
        <v>125</v>
      </c>
      <c r="O19" s="56" t="s">
        <v>126</v>
      </c>
      <c r="P19" s="50" t="s">
        <v>55</v>
      </c>
      <c r="Q19" s="50" t="s">
        <v>61</v>
      </c>
      <c r="R19" s="50" t="s">
        <v>56</v>
      </c>
      <c r="S19" s="50">
        <v>220145001</v>
      </c>
      <c r="T19" s="50" t="s">
        <v>61</v>
      </c>
      <c r="U19" s="53" t="s">
        <v>61</v>
      </c>
      <c r="V19" s="56">
        <v>7758</v>
      </c>
      <c r="W19" s="22">
        <v>20261</v>
      </c>
      <c r="X19" s="54">
        <v>43140</v>
      </c>
      <c r="Y19" s="22" t="s">
        <v>128</v>
      </c>
      <c r="Z19" s="22">
        <v>4600008075</v>
      </c>
      <c r="AA19" s="31">
        <f t="shared" si="0"/>
        <v>1</v>
      </c>
      <c r="AB19" s="32" t="s">
        <v>129</v>
      </c>
      <c r="AC19" s="32" t="s">
        <v>84</v>
      </c>
      <c r="AD19" s="32"/>
      <c r="AE19" s="53" t="s">
        <v>124</v>
      </c>
      <c r="AF19" s="22" t="s">
        <v>47</v>
      </c>
      <c r="AG19" s="22" t="s">
        <v>85</v>
      </c>
    </row>
    <row r="20" spans="1:33" s="33" customFormat="1" ht="63" customHeight="1" x14ac:dyDescent="0.2">
      <c r="A20" s="48" t="s">
        <v>49</v>
      </c>
      <c r="B20" s="42">
        <v>30151500</v>
      </c>
      <c r="C20" s="57" t="s">
        <v>2396</v>
      </c>
      <c r="D20" s="20">
        <v>43221</v>
      </c>
      <c r="E20" s="35" t="s">
        <v>467</v>
      </c>
      <c r="F20" s="50" t="s">
        <v>112</v>
      </c>
      <c r="G20" s="50" t="s">
        <v>116</v>
      </c>
      <c r="H20" s="51">
        <v>600000000</v>
      </c>
      <c r="I20" s="51">
        <v>600000000</v>
      </c>
      <c r="J20" s="35" t="s">
        <v>111</v>
      </c>
      <c r="K20" s="35" t="s">
        <v>45</v>
      </c>
      <c r="L20" s="58" t="s">
        <v>2397</v>
      </c>
      <c r="M20" s="32" t="s">
        <v>46</v>
      </c>
      <c r="N20" s="46" t="s">
        <v>52</v>
      </c>
      <c r="O20" s="59" t="s">
        <v>2398</v>
      </c>
      <c r="P20" s="50" t="s">
        <v>55</v>
      </c>
      <c r="Q20" s="50" t="s">
        <v>61</v>
      </c>
      <c r="R20" s="50" t="s">
        <v>56</v>
      </c>
      <c r="S20" s="50">
        <v>220145001</v>
      </c>
      <c r="T20" s="50" t="s">
        <v>61</v>
      </c>
      <c r="U20" s="53" t="s">
        <v>61</v>
      </c>
      <c r="V20" s="60"/>
      <c r="W20" s="37"/>
      <c r="X20" s="41"/>
      <c r="Y20" s="37"/>
      <c r="Z20" s="37"/>
      <c r="AA20" s="31" t="str">
        <f t="shared" si="0"/>
        <v/>
      </c>
      <c r="AB20" s="42"/>
      <c r="AC20" s="32" t="s">
        <v>80</v>
      </c>
      <c r="AD20" s="32"/>
      <c r="AE20" s="58" t="s">
        <v>2397</v>
      </c>
      <c r="AF20" s="22" t="s">
        <v>47</v>
      </c>
      <c r="AG20" s="22" t="s">
        <v>85</v>
      </c>
    </row>
    <row r="21" spans="1:33" s="33" customFormat="1" ht="63" customHeight="1" x14ac:dyDescent="0.2">
      <c r="A21" s="48" t="s">
        <v>49</v>
      </c>
      <c r="B21" s="32">
        <v>93131802</v>
      </c>
      <c r="C21" s="49" t="s">
        <v>62</v>
      </c>
      <c r="D21" s="20">
        <v>43282</v>
      </c>
      <c r="E21" s="22" t="s">
        <v>107</v>
      </c>
      <c r="F21" s="22" t="s">
        <v>122</v>
      </c>
      <c r="G21" s="50" t="s">
        <v>116</v>
      </c>
      <c r="H21" s="51">
        <v>300000000</v>
      </c>
      <c r="I21" s="51">
        <v>300000000</v>
      </c>
      <c r="J21" s="22" t="s">
        <v>111</v>
      </c>
      <c r="K21" s="22" t="s">
        <v>45</v>
      </c>
      <c r="L21" s="32" t="s">
        <v>50</v>
      </c>
      <c r="M21" s="32" t="s">
        <v>51</v>
      </c>
      <c r="N21" s="21" t="s">
        <v>63</v>
      </c>
      <c r="O21" s="52" t="s">
        <v>53</v>
      </c>
      <c r="P21" s="50" t="s">
        <v>55</v>
      </c>
      <c r="Q21" s="50" t="s">
        <v>64</v>
      </c>
      <c r="R21" s="50" t="s">
        <v>56</v>
      </c>
      <c r="S21" s="50">
        <v>220145001</v>
      </c>
      <c r="T21" s="50" t="s">
        <v>56</v>
      </c>
      <c r="U21" s="53" t="s">
        <v>56</v>
      </c>
      <c r="V21" s="32"/>
      <c r="W21" s="22"/>
      <c r="X21" s="54"/>
      <c r="Y21" s="22"/>
      <c r="Z21" s="22"/>
      <c r="AA21" s="31" t="str">
        <f t="shared" si="0"/>
        <v/>
      </c>
      <c r="AB21" s="32"/>
      <c r="AC21" s="32" t="s">
        <v>80</v>
      </c>
      <c r="AD21" s="32"/>
      <c r="AE21" s="53" t="s">
        <v>65</v>
      </c>
      <c r="AF21" s="22" t="s">
        <v>47</v>
      </c>
      <c r="AG21" s="22" t="s">
        <v>85</v>
      </c>
    </row>
    <row r="22" spans="1:33" s="33" customFormat="1" ht="63" customHeight="1" x14ac:dyDescent="0.2">
      <c r="A22" s="48" t="s">
        <v>49</v>
      </c>
      <c r="B22" s="32">
        <v>43231511</v>
      </c>
      <c r="C22" s="49" t="s">
        <v>66</v>
      </c>
      <c r="D22" s="20">
        <v>43282</v>
      </c>
      <c r="E22" s="22" t="s">
        <v>107</v>
      </c>
      <c r="F22" s="22" t="s">
        <v>122</v>
      </c>
      <c r="G22" s="50" t="s">
        <v>116</v>
      </c>
      <c r="H22" s="51">
        <v>100000000</v>
      </c>
      <c r="I22" s="51">
        <v>100000000</v>
      </c>
      <c r="J22" s="22" t="s">
        <v>111</v>
      </c>
      <c r="K22" s="22" t="s">
        <v>123</v>
      </c>
      <c r="L22" s="32" t="s">
        <v>50</v>
      </c>
      <c r="M22" s="32" t="s">
        <v>51</v>
      </c>
      <c r="N22" s="21" t="s">
        <v>67</v>
      </c>
      <c r="O22" s="52" t="s">
        <v>53</v>
      </c>
      <c r="P22" s="50" t="s">
        <v>68</v>
      </c>
      <c r="Q22" s="50" t="s">
        <v>69</v>
      </c>
      <c r="R22" s="50" t="s">
        <v>70</v>
      </c>
      <c r="S22" s="50">
        <v>230000001</v>
      </c>
      <c r="T22" s="50" t="s">
        <v>71</v>
      </c>
      <c r="U22" s="53" t="s">
        <v>72</v>
      </c>
      <c r="V22" s="32"/>
      <c r="W22" s="22"/>
      <c r="X22" s="54"/>
      <c r="Y22" s="22"/>
      <c r="Z22" s="22"/>
      <c r="AA22" s="31" t="str">
        <f t="shared" si="0"/>
        <v/>
      </c>
      <c r="AB22" s="32"/>
      <c r="AC22" s="32" t="s">
        <v>80</v>
      </c>
      <c r="AD22" s="32"/>
      <c r="AE22" s="53" t="s">
        <v>73</v>
      </c>
      <c r="AF22" s="22" t="s">
        <v>47</v>
      </c>
      <c r="AG22" s="22" t="s">
        <v>85</v>
      </c>
    </row>
    <row r="23" spans="1:33" s="33" customFormat="1" ht="63" customHeight="1" x14ac:dyDescent="0.2">
      <c r="A23" s="48" t="s">
        <v>49</v>
      </c>
      <c r="B23" s="32">
        <v>93131801</v>
      </c>
      <c r="C23" s="49" t="s">
        <v>74</v>
      </c>
      <c r="D23" s="20">
        <v>43282</v>
      </c>
      <c r="E23" s="22" t="s">
        <v>107</v>
      </c>
      <c r="F23" s="22" t="s">
        <v>122</v>
      </c>
      <c r="G23" s="50" t="s">
        <v>116</v>
      </c>
      <c r="H23" s="51">
        <v>500000000</v>
      </c>
      <c r="I23" s="51">
        <v>500000000</v>
      </c>
      <c r="J23" s="22" t="s">
        <v>111</v>
      </c>
      <c r="K23" s="22" t="s">
        <v>45</v>
      </c>
      <c r="L23" s="32" t="s">
        <v>50</v>
      </c>
      <c r="M23" s="32" t="s">
        <v>51</v>
      </c>
      <c r="N23" s="21" t="s">
        <v>52</v>
      </c>
      <c r="O23" s="52" t="s">
        <v>53</v>
      </c>
      <c r="P23" s="50" t="s">
        <v>75</v>
      </c>
      <c r="Q23" s="50" t="s">
        <v>76</v>
      </c>
      <c r="R23" s="50" t="s">
        <v>77</v>
      </c>
      <c r="S23" s="50">
        <v>220070001</v>
      </c>
      <c r="T23" s="50" t="s">
        <v>77</v>
      </c>
      <c r="U23" s="53" t="s">
        <v>77</v>
      </c>
      <c r="V23" s="32"/>
      <c r="W23" s="22"/>
      <c r="X23" s="54"/>
      <c r="Y23" s="22"/>
      <c r="Z23" s="22"/>
      <c r="AA23" s="31" t="str">
        <f t="shared" si="0"/>
        <v/>
      </c>
      <c r="AB23" s="32"/>
      <c r="AC23" s="32" t="s">
        <v>80</v>
      </c>
      <c r="AD23" s="32"/>
      <c r="AE23" s="53" t="s">
        <v>78</v>
      </c>
      <c r="AF23" s="22" t="s">
        <v>47</v>
      </c>
      <c r="AG23" s="22" t="s">
        <v>85</v>
      </c>
    </row>
    <row r="24" spans="1:33" s="33" customFormat="1" ht="63" customHeight="1" x14ac:dyDescent="0.2">
      <c r="A24" s="48" t="s">
        <v>49</v>
      </c>
      <c r="B24" s="32">
        <v>78111502</v>
      </c>
      <c r="C24" s="49" t="s">
        <v>127</v>
      </c>
      <c r="D24" s="20">
        <v>43101</v>
      </c>
      <c r="E24" s="22" t="s">
        <v>105</v>
      </c>
      <c r="F24" s="50" t="s">
        <v>112</v>
      </c>
      <c r="G24" s="50" t="s">
        <v>116</v>
      </c>
      <c r="H24" s="51">
        <v>200000000</v>
      </c>
      <c r="I24" s="51">
        <v>200000000</v>
      </c>
      <c r="J24" s="22" t="s">
        <v>111</v>
      </c>
      <c r="K24" s="22" t="s">
        <v>45</v>
      </c>
      <c r="L24" s="32" t="s">
        <v>50</v>
      </c>
      <c r="M24" s="32" t="s">
        <v>51</v>
      </c>
      <c r="N24" s="21" t="s">
        <v>52</v>
      </c>
      <c r="O24" s="52" t="s">
        <v>53</v>
      </c>
      <c r="P24" s="22"/>
      <c r="Q24" s="22"/>
      <c r="R24" s="22"/>
      <c r="S24" s="22"/>
      <c r="T24" s="22"/>
      <c r="U24" s="32"/>
      <c r="V24" s="32"/>
      <c r="W24" s="22"/>
      <c r="X24" s="54"/>
      <c r="Y24" s="22"/>
      <c r="Z24" s="22"/>
      <c r="AA24" s="31" t="str">
        <f t="shared" si="0"/>
        <v/>
      </c>
      <c r="AB24" s="32"/>
      <c r="AC24" s="32" t="s">
        <v>80</v>
      </c>
      <c r="AD24" s="32"/>
      <c r="AE24" s="53" t="s">
        <v>81</v>
      </c>
      <c r="AF24" s="22" t="s">
        <v>47</v>
      </c>
      <c r="AG24" s="22" t="s">
        <v>85</v>
      </c>
    </row>
    <row r="25" spans="1:33" s="33" customFormat="1" ht="63" customHeight="1" x14ac:dyDescent="0.2">
      <c r="A25" s="48" t="s">
        <v>49</v>
      </c>
      <c r="B25" s="32"/>
      <c r="C25" s="49" t="s">
        <v>2399</v>
      </c>
      <c r="D25" s="20">
        <v>43252</v>
      </c>
      <c r="E25" s="22" t="s">
        <v>2400</v>
      </c>
      <c r="F25" s="50" t="s">
        <v>117</v>
      </c>
      <c r="G25" s="50" t="s">
        <v>116</v>
      </c>
      <c r="H25" s="51"/>
      <c r="I25" s="51">
        <v>120000000</v>
      </c>
      <c r="J25" s="22"/>
      <c r="K25" s="22"/>
      <c r="L25" s="32"/>
      <c r="M25" s="32"/>
      <c r="N25" s="21"/>
      <c r="O25" s="52"/>
      <c r="P25" s="22"/>
      <c r="Q25" s="22"/>
      <c r="R25" s="22"/>
      <c r="S25" s="22"/>
      <c r="T25" s="22"/>
      <c r="U25" s="32"/>
      <c r="V25" s="32"/>
      <c r="W25" s="22"/>
      <c r="X25" s="54"/>
      <c r="Y25" s="22"/>
      <c r="Z25" s="22"/>
      <c r="AA25" s="31" t="str">
        <f t="shared" si="0"/>
        <v/>
      </c>
      <c r="AB25" s="32"/>
      <c r="AC25" s="32"/>
      <c r="AD25" s="32"/>
      <c r="AE25" s="53"/>
      <c r="AF25" s="22"/>
      <c r="AG25" s="22"/>
    </row>
    <row r="26" spans="1:33" s="33" customFormat="1" ht="63" customHeight="1" x14ac:dyDescent="0.2">
      <c r="A26" s="48" t="s">
        <v>49</v>
      </c>
      <c r="B26" s="32"/>
      <c r="C26" s="49" t="s">
        <v>2401</v>
      </c>
      <c r="D26" s="20">
        <v>43252</v>
      </c>
      <c r="E26" s="22" t="s">
        <v>2400</v>
      </c>
      <c r="F26" s="50" t="s">
        <v>117</v>
      </c>
      <c r="G26" s="50" t="s">
        <v>116</v>
      </c>
      <c r="H26" s="51"/>
      <c r="I26" s="51">
        <v>225000000</v>
      </c>
      <c r="J26" s="22"/>
      <c r="K26" s="22"/>
      <c r="L26" s="32"/>
      <c r="M26" s="32"/>
      <c r="N26" s="21"/>
      <c r="O26" s="52"/>
      <c r="P26" s="22"/>
      <c r="Q26" s="22"/>
      <c r="R26" s="22"/>
      <c r="S26" s="22"/>
      <c r="T26" s="22"/>
      <c r="U26" s="32"/>
      <c r="V26" s="32"/>
      <c r="W26" s="22"/>
      <c r="X26" s="54"/>
      <c r="Y26" s="22"/>
      <c r="Z26" s="22"/>
      <c r="AA26" s="31" t="str">
        <f t="shared" si="0"/>
        <v/>
      </c>
      <c r="AB26" s="32"/>
      <c r="AC26" s="32"/>
      <c r="AD26" s="32"/>
      <c r="AE26" s="53"/>
      <c r="AF26" s="22"/>
      <c r="AG26" s="22"/>
    </row>
    <row r="27" spans="1:33" s="33" customFormat="1" ht="63" customHeight="1" x14ac:dyDescent="0.2">
      <c r="A27" s="48" t="s">
        <v>49</v>
      </c>
      <c r="B27" s="32"/>
      <c r="C27" s="61" t="s">
        <v>2402</v>
      </c>
      <c r="D27" s="20">
        <v>43252</v>
      </c>
      <c r="E27" s="22" t="s">
        <v>2400</v>
      </c>
      <c r="F27" s="50" t="s">
        <v>117</v>
      </c>
      <c r="G27" s="50" t="s">
        <v>116</v>
      </c>
      <c r="H27" s="51"/>
      <c r="I27" s="51">
        <v>30107952</v>
      </c>
      <c r="J27" s="22"/>
      <c r="K27" s="22"/>
      <c r="L27" s="32"/>
      <c r="M27" s="32"/>
      <c r="N27" s="21"/>
      <c r="O27" s="52"/>
      <c r="P27" s="22"/>
      <c r="Q27" s="22"/>
      <c r="R27" s="22"/>
      <c r="S27" s="22"/>
      <c r="T27" s="22"/>
      <c r="U27" s="32"/>
      <c r="V27" s="32"/>
      <c r="W27" s="22"/>
      <c r="X27" s="54"/>
      <c r="Y27" s="22"/>
      <c r="Z27" s="22"/>
      <c r="AA27" s="31" t="str">
        <f t="shared" si="0"/>
        <v/>
      </c>
      <c r="AB27" s="32"/>
      <c r="AC27" s="32"/>
      <c r="AD27" s="32"/>
      <c r="AE27" s="53"/>
      <c r="AF27" s="22"/>
      <c r="AG27" s="22"/>
    </row>
    <row r="28" spans="1:33" s="33" customFormat="1" ht="63" customHeight="1" x14ac:dyDescent="0.2">
      <c r="A28" s="48" t="s">
        <v>49</v>
      </c>
      <c r="B28" s="32"/>
      <c r="C28" s="49" t="s">
        <v>82</v>
      </c>
      <c r="D28" s="20">
        <v>43101</v>
      </c>
      <c r="E28" s="22" t="s">
        <v>105</v>
      </c>
      <c r="F28" s="50" t="s">
        <v>120</v>
      </c>
      <c r="G28" s="50" t="s">
        <v>116</v>
      </c>
      <c r="H28" s="51">
        <v>1662341505</v>
      </c>
      <c r="I28" s="51">
        <v>1662341505</v>
      </c>
      <c r="J28" s="22" t="s">
        <v>111</v>
      </c>
      <c r="K28" s="22" t="s">
        <v>123</v>
      </c>
      <c r="L28" s="32" t="s">
        <v>50</v>
      </c>
      <c r="M28" s="32" t="s">
        <v>51</v>
      </c>
      <c r="N28" s="21" t="s">
        <v>52</v>
      </c>
      <c r="O28" s="52" t="s">
        <v>53</v>
      </c>
      <c r="P28" s="22"/>
      <c r="Q28" s="22"/>
      <c r="R28" s="22"/>
      <c r="S28" s="22"/>
      <c r="T28" s="22"/>
      <c r="U28" s="32"/>
      <c r="V28" s="32"/>
      <c r="W28" s="22"/>
      <c r="X28" s="54"/>
      <c r="Y28" s="22"/>
      <c r="Z28" s="22"/>
      <c r="AA28" s="31" t="str">
        <f t="shared" si="0"/>
        <v/>
      </c>
      <c r="AB28" s="32"/>
      <c r="AC28" s="32" t="s">
        <v>84</v>
      </c>
      <c r="AD28" s="32"/>
      <c r="AE28" s="32" t="s">
        <v>83</v>
      </c>
      <c r="AF28" s="22" t="s">
        <v>47</v>
      </c>
      <c r="AG28" s="22" t="s">
        <v>85</v>
      </c>
    </row>
    <row r="29" spans="1:33" s="33" customFormat="1" ht="63" customHeight="1" x14ac:dyDescent="0.2">
      <c r="A29" s="62" t="s">
        <v>130</v>
      </c>
      <c r="B29" s="32">
        <v>781818002</v>
      </c>
      <c r="C29" s="32" t="s">
        <v>131</v>
      </c>
      <c r="D29" s="20">
        <v>43102</v>
      </c>
      <c r="E29" s="22" t="s">
        <v>106</v>
      </c>
      <c r="F29" s="22" t="s">
        <v>132</v>
      </c>
      <c r="G29" s="22" t="s">
        <v>116</v>
      </c>
      <c r="H29" s="63">
        <v>267003243</v>
      </c>
      <c r="I29" s="63">
        <v>267003243</v>
      </c>
      <c r="J29" s="22" t="s">
        <v>48</v>
      </c>
      <c r="K29" s="22" t="s">
        <v>110</v>
      </c>
      <c r="L29" s="32" t="s">
        <v>133</v>
      </c>
      <c r="M29" s="32" t="s">
        <v>46</v>
      </c>
      <c r="N29" s="32" t="s">
        <v>134</v>
      </c>
      <c r="O29" s="52" t="s">
        <v>135</v>
      </c>
      <c r="P29" s="64"/>
      <c r="Q29" s="27"/>
      <c r="R29" s="65"/>
      <c r="S29" s="66"/>
      <c r="T29" s="65"/>
      <c r="U29" s="67"/>
      <c r="V29" s="67" t="s">
        <v>136</v>
      </c>
      <c r="W29" s="65">
        <v>19965</v>
      </c>
      <c r="X29" s="68">
        <v>43089</v>
      </c>
      <c r="Y29" s="67" t="s">
        <v>45</v>
      </c>
      <c r="Z29" s="65">
        <v>4600007039</v>
      </c>
      <c r="AA29" s="31">
        <f t="shared" si="0"/>
        <v>1</v>
      </c>
      <c r="AB29" s="69"/>
      <c r="AC29" s="32"/>
      <c r="AD29" s="70"/>
      <c r="AE29" s="32" t="s">
        <v>137</v>
      </c>
      <c r="AF29" s="71" t="s">
        <v>47</v>
      </c>
      <c r="AG29" s="71" t="s">
        <v>85</v>
      </c>
    </row>
    <row r="30" spans="1:33" s="33" customFormat="1" ht="63" customHeight="1" x14ac:dyDescent="0.2">
      <c r="A30" s="72" t="s">
        <v>130</v>
      </c>
      <c r="B30" s="73">
        <v>78111501</v>
      </c>
      <c r="C30" s="73" t="s">
        <v>138</v>
      </c>
      <c r="D30" s="74">
        <v>43132</v>
      </c>
      <c r="E30" s="75" t="s">
        <v>139</v>
      </c>
      <c r="F30" s="75" t="s">
        <v>140</v>
      </c>
      <c r="G30" s="75" t="s">
        <v>116</v>
      </c>
      <c r="H30" s="76">
        <v>78000000</v>
      </c>
      <c r="I30" s="76">
        <v>78000000</v>
      </c>
      <c r="J30" s="75" t="s">
        <v>111</v>
      </c>
      <c r="K30" s="75" t="s">
        <v>45</v>
      </c>
      <c r="L30" s="73" t="s">
        <v>133</v>
      </c>
      <c r="M30" s="73" t="s">
        <v>46</v>
      </c>
      <c r="N30" s="73" t="s">
        <v>134</v>
      </c>
      <c r="O30" s="77" t="s">
        <v>135</v>
      </c>
      <c r="P30" s="78"/>
      <c r="Q30" s="79"/>
      <c r="R30" s="80"/>
      <c r="S30" s="81"/>
      <c r="T30" s="80"/>
      <c r="U30" s="82"/>
      <c r="V30" s="83"/>
      <c r="W30" s="80">
        <v>21177</v>
      </c>
      <c r="X30" s="84"/>
      <c r="Y30" s="80"/>
      <c r="Z30" s="80"/>
      <c r="AA30" s="31">
        <f t="shared" si="0"/>
        <v>0</v>
      </c>
      <c r="AB30" s="85"/>
      <c r="AC30" s="73"/>
      <c r="AD30" s="86"/>
      <c r="AE30" s="73" t="s">
        <v>137</v>
      </c>
      <c r="AF30" s="87" t="s">
        <v>47</v>
      </c>
      <c r="AG30" s="87" t="s">
        <v>85</v>
      </c>
    </row>
    <row r="31" spans="1:33" s="33" customFormat="1" ht="63" customHeight="1" x14ac:dyDescent="0.2">
      <c r="A31" s="62" t="s">
        <v>130</v>
      </c>
      <c r="B31" s="32" t="s">
        <v>141</v>
      </c>
      <c r="C31" s="32" t="s">
        <v>142</v>
      </c>
      <c r="D31" s="20">
        <v>43102</v>
      </c>
      <c r="E31" s="22" t="s">
        <v>143</v>
      </c>
      <c r="F31" s="22" t="s">
        <v>144</v>
      </c>
      <c r="G31" s="22" t="s">
        <v>116</v>
      </c>
      <c r="H31" s="63">
        <v>13660972</v>
      </c>
      <c r="I31" s="63">
        <v>13660972</v>
      </c>
      <c r="J31" s="22" t="s">
        <v>111</v>
      </c>
      <c r="K31" s="22" t="s">
        <v>45</v>
      </c>
      <c r="L31" s="32" t="s">
        <v>133</v>
      </c>
      <c r="M31" s="32" t="s">
        <v>46</v>
      </c>
      <c r="N31" s="32" t="s">
        <v>145</v>
      </c>
      <c r="O31" s="52" t="s">
        <v>135</v>
      </c>
      <c r="P31" s="64"/>
      <c r="Q31" s="27"/>
      <c r="R31" s="65"/>
      <c r="S31" s="66"/>
      <c r="T31" s="65"/>
      <c r="U31" s="67"/>
      <c r="V31" s="67">
        <v>4600008046</v>
      </c>
      <c r="W31" s="65">
        <v>20019</v>
      </c>
      <c r="X31" s="68">
        <v>43126</v>
      </c>
      <c r="Y31" s="88" t="s">
        <v>79</v>
      </c>
      <c r="Z31" s="67">
        <v>4600008046</v>
      </c>
      <c r="AA31" s="31">
        <f t="shared" si="0"/>
        <v>1</v>
      </c>
      <c r="AB31" s="69"/>
      <c r="AC31" s="89"/>
      <c r="AD31" s="70" t="s">
        <v>146</v>
      </c>
      <c r="AE31" s="89" t="s">
        <v>147</v>
      </c>
      <c r="AF31" s="71" t="s">
        <v>47</v>
      </c>
      <c r="AG31" s="71" t="s">
        <v>85</v>
      </c>
    </row>
    <row r="32" spans="1:33" s="33" customFormat="1" ht="63" customHeight="1" x14ac:dyDescent="0.2">
      <c r="A32" s="90" t="s">
        <v>130</v>
      </c>
      <c r="B32" s="55">
        <v>15101504</v>
      </c>
      <c r="C32" s="89" t="s">
        <v>148</v>
      </c>
      <c r="D32" s="91">
        <v>43126</v>
      </c>
      <c r="E32" s="92" t="s">
        <v>149</v>
      </c>
      <c r="F32" s="92" t="s">
        <v>144</v>
      </c>
      <c r="G32" s="92" t="s">
        <v>116</v>
      </c>
      <c r="H32" s="93">
        <v>260458062</v>
      </c>
      <c r="I32" s="93">
        <v>260458062</v>
      </c>
      <c r="J32" s="94" t="s">
        <v>111</v>
      </c>
      <c r="K32" s="94" t="s">
        <v>45</v>
      </c>
      <c r="L32" s="89" t="s">
        <v>150</v>
      </c>
      <c r="M32" s="89" t="s">
        <v>46</v>
      </c>
      <c r="N32" s="89" t="s">
        <v>151</v>
      </c>
      <c r="O32" s="52" t="s">
        <v>135</v>
      </c>
      <c r="P32" s="95"/>
      <c r="Q32" s="96"/>
      <c r="R32" s="97"/>
      <c r="S32" s="98"/>
      <c r="T32" s="97"/>
      <c r="U32" s="99"/>
      <c r="V32" s="88">
        <v>4600007993</v>
      </c>
      <c r="W32" s="88">
        <v>19937</v>
      </c>
      <c r="X32" s="68">
        <v>43126</v>
      </c>
      <c r="Y32" s="88" t="s">
        <v>79</v>
      </c>
      <c r="Z32" s="88">
        <v>4600007993</v>
      </c>
      <c r="AA32" s="31">
        <f t="shared" si="0"/>
        <v>1</v>
      </c>
      <c r="AB32" s="100"/>
      <c r="AC32" s="89"/>
      <c r="AD32" s="70" t="s">
        <v>146</v>
      </c>
      <c r="AE32" s="89" t="s">
        <v>147</v>
      </c>
      <c r="AF32" s="101" t="s">
        <v>47</v>
      </c>
      <c r="AG32" s="101" t="s">
        <v>85</v>
      </c>
    </row>
    <row r="33" spans="1:34" s="33" customFormat="1" ht="63" customHeight="1" x14ac:dyDescent="0.2">
      <c r="A33" s="90" t="s">
        <v>130</v>
      </c>
      <c r="B33" s="94">
        <v>90121502</v>
      </c>
      <c r="C33" s="92" t="s">
        <v>152</v>
      </c>
      <c r="D33" s="91">
        <v>42978</v>
      </c>
      <c r="E33" s="94" t="s">
        <v>153</v>
      </c>
      <c r="F33" s="92" t="s">
        <v>144</v>
      </c>
      <c r="G33" s="92" t="s">
        <v>116</v>
      </c>
      <c r="H33" s="93">
        <v>158625000</v>
      </c>
      <c r="I33" s="93">
        <v>158625000</v>
      </c>
      <c r="J33" s="94" t="s">
        <v>48</v>
      </c>
      <c r="K33" s="94" t="s">
        <v>154</v>
      </c>
      <c r="L33" s="89" t="s">
        <v>150</v>
      </c>
      <c r="M33" s="89" t="s">
        <v>46</v>
      </c>
      <c r="N33" s="89" t="s">
        <v>155</v>
      </c>
      <c r="O33" s="52" t="s">
        <v>135</v>
      </c>
      <c r="P33" s="95"/>
      <c r="Q33" s="96"/>
      <c r="R33" s="97"/>
      <c r="S33" s="95"/>
      <c r="T33" s="97"/>
      <c r="U33" s="99"/>
      <c r="V33" s="67">
        <v>7571</v>
      </c>
      <c r="W33" s="88" t="s">
        <v>156</v>
      </c>
      <c r="X33" s="68">
        <v>42745</v>
      </c>
      <c r="Y33" s="97" t="s">
        <v>79</v>
      </c>
      <c r="Z33" s="97">
        <v>4600007506</v>
      </c>
      <c r="AA33" s="31">
        <f t="shared" si="0"/>
        <v>1</v>
      </c>
      <c r="AB33" s="69"/>
      <c r="AC33" s="89"/>
      <c r="AD33" s="102" t="s">
        <v>157</v>
      </c>
      <c r="AE33" s="89" t="s">
        <v>158</v>
      </c>
      <c r="AF33" s="101" t="s">
        <v>47</v>
      </c>
      <c r="AG33" s="101" t="s">
        <v>85</v>
      </c>
    </row>
    <row r="34" spans="1:34" s="33" customFormat="1" ht="63" customHeight="1" x14ac:dyDescent="0.2">
      <c r="A34" s="21" t="s">
        <v>86</v>
      </c>
      <c r="B34" s="103">
        <v>86121502</v>
      </c>
      <c r="C34" s="104" t="s">
        <v>159</v>
      </c>
      <c r="D34" s="105">
        <v>43101</v>
      </c>
      <c r="E34" s="32" t="s">
        <v>160</v>
      </c>
      <c r="F34" s="22" t="s">
        <v>161</v>
      </c>
      <c r="G34" s="22" t="s">
        <v>162</v>
      </c>
      <c r="H34" s="106">
        <v>12378434261</v>
      </c>
      <c r="I34" s="106">
        <v>12378434261</v>
      </c>
      <c r="J34" s="22" t="s">
        <v>111</v>
      </c>
      <c r="K34" s="22" t="s">
        <v>45</v>
      </c>
      <c r="L34" s="107" t="s">
        <v>163</v>
      </c>
      <c r="M34" s="107" t="s">
        <v>164</v>
      </c>
      <c r="N34" s="32" t="s">
        <v>165</v>
      </c>
      <c r="O34" s="107" t="s">
        <v>166</v>
      </c>
      <c r="P34" s="107" t="s">
        <v>167</v>
      </c>
      <c r="Q34" s="107" t="s">
        <v>168</v>
      </c>
      <c r="R34" s="32" t="s">
        <v>169</v>
      </c>
      <c r="S34" s="32" t="s">
        <v>170</v>
      </c>
      <c r="T34" s="107" t="s">
        <v>168</v>
      </c>
      <c r="U34" s="107" t="s">
        <v>171</v>
      </c>
      <c r="V34" s="108">
        <v>8020</v>
      </c>
      <c r="W34" s="109">
        <v>19976</v>
      </c>
      <c r="X34" s="54">
        <v>43119</v>
      </c>
      <c r="Y34" s="27" t="s">
        <v>45</v>
      </c>
      <c r="Z34" s="110">
        <v>4600008027</v>
      </c>
      <c r="AA34" s="31">
        <f t="shared" si="0"/>
        <v>1</v>
      </c>
      <c r="AB34" s="32" t="s">
        <v>172</v>
      </c>
      <c r="AC34" s="111">
        <v>43062</v>
      </c>
      <c r="AD34" s="32" t="s">
        <v>84</v>
      </c>
      <c r="AE34" s="32"/>
      <c r="AF34" s="107" t="s">
        <v>173</v>
      </c>
      <c r="AG34" s="22" t="s">
        <v>174</v>
      </c>
      <c r="AH34" s="89" t="s">
        <v>175</v>
      </c>
    </row>
    <row r="35" spans="1:34" s="33" customFormat="1" ht="63" customHeight="1" x14ac:dyDescent="0.2">
      <c r="A35" s="21" t="s">
        <v>86</v>
      </c>
      <c r="B35" s="103">
        <v>86121502</v>
      </c>
      <c r="C35" s="104" t="s">
        <v>176</v>
      </c>
      <c r="D35" s="105">
        <v>43101</v>
      </c>
      <c r="E35" s="32" t="s">
        <v>160</v>
      </c>
      <c r="F35" s="22" t="s">
        <v>161</v>
      </c>
      <c r="G35" s="22" t="s">
        <v>162</v>
      </c>
      <c r="H35" s="106">
        <v>12947541528</v>
      </c>
      <c r="I35" s="106">
        <v>12947541528</v>
      </c>
      <c r="J35" s="22" t="s">
        <v>111</v>
      </c>
      <c r="K35" s="22" t="s">
        <v>45</v>
      </c>
      <c r="L35" s="107" t="s">
        <v>163</v>
      </c>
      <c r="M35" s="107" t="s">
        <v>164</v>
      </c>
      <c r="N35" s="32" t="s">
        <v>165</v>
      </c>
      <c r="O35" s="107" t="s">
        <v>166</v>
      </c>
      <c r="P35" s="107" t="s">
        <v>167</v>
      </c>
      <c r="Q35" s="107" t="s">
        <v>168</v>
      </c>
      <c r="R35" s="32" t="s">
        <v>169</v>
      </c>
      <c r="S35" s="32" t="s">
        <v>170</v>
      </c>
      <c r="T35" s="107" t="s">
        <v>168</v>
      </c>
      <c r="U35" s="107" t="s">
        <v>171</v>
      </c>
      <c r="V35" s="108">
        <v>8034</v>
      </c>
      <c r="W35" s="109">
        <v>19977</v>
      </c>
      <c r="X35" s="54">
        <v>43119</v>
      </c>
      <c r="Y35" s="27" t="s">
        <v>45</v>
      </c>
      <c r="Z35" s="110">
        <v>4600008025</v>
      </c>
      <c r="AA35" s="31">
        <f t="shared" si="0"/>
        <v>1</v>
      </c>
      <c r="AB35" s="32" t="s">
        <v>177</v>
      </c>
      <c r="AC35" s="111">
        <v>43062</v>
      </c>
      <c r="AD35" s="32" t="s">
        <v>84</v>
      </c>
      <c r="AE35" s="32"/>
      <c r="AF35" s="107" t="s">
        <v>178</v>
      </c>
      <c r="AG35" s="22" t="s">
        <v>174</v>
      </c>
      <c r="AH35" s="89" t="s">
        <v>175</v>
      </c>
    </row>
    <row r="36" spans="1:34" s="33" customFormat="1" ht="63" customHeight="1" x14ac:dyDescent="0.2">
      <c r="A36" s="21" t="s">
        <v>86</v>
      </c>
      <c r="B36" s="103">
        <v>86121502</v>
      </c>
      <c r="C36" s="104" t="s">
        <v>179</v>
      </c>
      <c r="D36" s="105">
        <v>43101</v>
      </c>
      <c r="E36" s="32" t="s">
        <v>160</v>
      </c>
      <c r="F36" s="22" t="s">
        <v>161</v>
      </c>
      <c r="G36" s="22" t="s">
        <v>162</v>
      </c>
      <c r="H36" s="106">
        <v>12101618625</v>
      </c>
      <c r="I36" s="106">
        <v>12101618625</v>
      </c>
      <c r="J36" s="22" t="s">
        <v>111</v>
      </c>
      <c r="K36" s="22" t="s">
        <v>45</v>
      </c>
      <c r="L36" s="107" t="s">
        <v>163</v>
      </c>
      <c r="M36" s="107" t="s">
        <v>164</v>
      </c>
      <c r="N36" s="32" t="s">
        <v>165</v>
      </c>
      <c r="O36" s="107" t="s">
        <v>166</v>
      </c>
      <c r="P36" s="107" t="s">
        <v>167</v>
      </c>
      <c r="Q36" s="107" t="s">
        <v>168</v>
      </c>
      <c r="R36" s="32" t="s">
        <v>169</v>
      </c>
      <c r="S36" s="32" t="s">
        <v>170</v>
      </c>
      <c r="T36" s="107" t="s">
        <v>168</v>
      </c>
      <c r="U36" s="107" t="s">
        <v>171</v>
      </c>
      <c r="V36" s="108">
        <v>8042</v>
      </c>
      <c r="W36" s="109">
        <v>19978</v>
      </c>
      <c r="X36" s="54">
        <v>43122</v>
      </c>
      <c r="Y36" s="27" t="s">
        <v>45</v>
      </c>
      <c r="Z36" s="110">
        <v>4600008028</v>
      </c>
      <c r="AA36" s="31">
        <f t="shared" si="0"/>
        <v>1</v>
      </c>
      <c r="AB36" s="32" t="s">
        <v>180</v>
      </c>
      <c r="AC36" s="111">
        <v>43062</v>
      </c>
      <c r="AD36" s="32" t="s">
        <v>84</v>
      </c>
      <c r="AE36" s="32"/>
      <c r="AF36" s="107" t="s">
        <v>181</v>
      </c>
      <c r="AG36" s="22" t="s">
        <v>174</v>
      </c>
      <c r="AH36" s="89" t="s">
        <v>175</v>
      </c>
    </row>
    <row r="37" spans="1:34" s="33" customFormat="1" ht="63" customHeight="1" x14ac:dyDescent="0.2">
      <c r="A37" s="21" t="s">
        <v>86</v>
      </c>
      <c r="B37" s="103">
        <v>86121503</v>
      </c>
      <c r="C37" s="104" t="s">
        <v>182</v>
      </c>
      <c r="D37" s="105">
        <v>43101</v>
      </c>
      <c r="E37" s="32" t="s">
        <v>160</v>
      </c>
      <c r="F37" s="22" t="s">
        <v>161</v>
      </c>
      <c r="G37" s="22" t="s">
        <v>162</v>
      </c>
      <c r="H37" s="106">
        <v>470971544</v>
      </c>
      <c r="I37" s="106">
        <v>470971544</v>
      </c>
      <c r="J37" s="22" t="s">
        <v>111</v>
      </c>
      <c r="K37" s="22" t="s">
        <v>45</v>
      </c>
      <c r="L37" s="107" t="s">
        <v>163</v>
      </c>
      <c r="M37" s="107" t="s">
        <v>164</v>
      </c>
      <c r="N37" s="32" t="s">
        <v>165</v>
      </c>
      <c r="O37" s="107" t="s">
        <v>166</v>
      </c>
      <c r="P37" s="107" t="s">
        <v>167</v>
      </c>
      <c r="Q37" s="107" t="s">
        <v>168</v>
      </c>
      <c r="R37" s="32" t="s">
        <v>169</v>
      </c>
      <c r="S37" s="32" t="s">
        <v>170</v>
      </c>
      <c r="T37" s="107" t="s">
        <v>168</v>
      </c>
      <c r="U37" s="107" t="s">
        <v>171</v>
      </c>
      <c r="V37" s="108">
        <v>8022</v>
      </c>
      <c r="W37" s="109">
        <v>19979</v>
      </c>
      <c r="X37" s="54">
        <v>43119</v>
      </c>
      <c r="Y37" s="27" t="s">
        <v>45</v>
      </c>
      <c r="Z37" s="110">
        <v>4600008023</v>
      </c>
      <c r="AA37" s="31">
        <f t="shared" si="0"/>
        <v>1</v>
      </c>
      <c r="AB37" s="32" t="s">
        <v>183</v>
      </c>
      <c r="AC37" s="111">
        <v>43062</v>
      </c>
      <c r="AD37" s="32" t="s">
        <v>84</v>
      </c>
      <c r="AE37" s="32"/>
      <c r="AF37" s="107" t="s">
        <v>184</v>
      </c>
      <c r="AG37" s="22" t="s">
        <v>47</v>
      </c>
      <c r="AH37" s="89" t="s">
        <v>175</v>
      </c>
    </row>
    <row r="38" spans="1:34" s="33" customFormat="1" ht="63" customHeight="1" x14ac:dyDescent="0.2">
      <c r="A38" s="21" t="s">
        <v>86</v>
      </c>
      <c r="B38" s="103">
        <v>86121503</v>
      </c>
      <c r="C38" s="104" t="s">
        <v>185</v>
      </c>
      <c r="D38" s="105">
        <v>43101</v>
      </c>
      <c r="E38" s="32" t="s">
        <v>160</v>
      </c>
      <c r="F38" s="22" t="s">
        <v>161</v>
      </c>
      <c r="G38" s="22" t="s">
        <v>162</v>
      </c>
      <c r="H38" s="106">
        <v>1055808966</v>
      </c>
      <c r="I38" s="106">
        <v>1055808966</v>
      </c>
      <c r="J38" s="22" t="s">
        <v>111</v>
      </c>
      <c r="K38" s="22" t="s">
        <v>45</v>
      </c>
      <c r="L38" s="107" t="s">
        <v>163</v>
      </c>
      <c r="M38" s="107" t="s">
        <v>164</v>
      </c>
      <c r="N38" s="32" t="s">
        <v>165</v>
      </c>
      <c r="O38" s="107" t="s">
        <v>166</v>
      </c>
      <c r="P38" s="107" t="s">
        <v>167</v>
      </c>
      <c r="Q38" s="107" t="s">
        <v>168</v>
      </c>
      <c r="R38" s="32" t="s">
        <v>169</v>
      </c>
      <c r="S38" s="32" t="s">
        <v>170</v>
      </c>
      <c r="T38" s="107" t="s">
        <v>168</v>
      </c>
      <c r="U38" s="107" t="s">
        <v>171</v>
      </c>
      <c r="V38" s="108">
        <v>8021</v>
      </c>
      <c r="W38" s="109">
        <v>19980</v>
      </c>
      <c r="X38" s="54">
        <v>43119</v>
      </c>
      <c r="Y38" s="27" t="s">
        <v>45</v>
      </c>
      <c r="Z38" s="110">
        <v>4600008029</v>
      </c>
      <c r="AA38" s="31">
        <f t="shared" si="0"/>
        <v>1</v>
      </c>
      <c r="AB38" s="32" t="s">
        <v>186</v>
      </c>
      <c r="AC38" s="111">
        <v>43427</v>
      </c>
      <c r="AD38" s="32" t="s">
        <v>84</v>
      </c>
      <c r="AE38" s="32"/>
      <c r="AF38" s="107" t="s">
        <v>187</v>
      </c>
      <c r="AG38" s="22" t="s">
        <v>47</v>
      </c>
      <c r="AH38" s="89" t="s">
        <v>175</v>
      </c>
    </row>
    <row r="39" spans="1:34" s="33" customFormat="1" ht="63" customHeight="1" x14ac:dyDescent="0.2">
      <c r="A39" s="21" t="s">
        <v>86</v>
      </c>
      <c r="B39" s="32">
        <v>86141501</v>
      </c>
      <c r="C39" s="104" t="s">
        <v>188</v>
      </c>
      <c r="D39" s="105">
        <v>43160</v>
      </c>
      <c r="E39" s="22" t="s">
        <v>189</v>
      </c>
      <c r="F39" s="22" t="s">
        <v>190</v>
      </c>
      <c r="G39" s="22" t="s">
        <v>191</v>
      </c>
      <c r="H39" s="44">
        <v>310998452</v>
      </c>
      <c r="I39" s="44">
        <v>310998452</v>
      </c>
      <c r="J39" s="22" t="s">
        <v>111</v>
      </c>
      <c r="K39" s="22" t="s">
        <v>45</v>
      </c>
      <c r="L39" s="112" t="s">
        <v>192</v>
      </c>
      <c r="M39" s="112" t="s">
        <v>193</v>
      </c>
      <c r="N39" s="103">
        <v>3838561</v>
      </c>
      <c r="O39" s="113" t="s">
        <v>194</v>
      </c>
      <c r="P39" s="114" t="s">
        <v>195</v>
      </c>
      <c r="Q39" s="115" t="s">
        <v>196</v>
      </c>
      <c r="R39" s="114" t="s">
        <v>197</v>
      </c>
      <c r="S39" s="116" t="s">
        <v>198</v>
      </c>
      <c r="T39" s="114" t="s">
        <v>199</v>
      </c>
      <c r="U39" s="117" t="s">
        <v>200</v>
      </c>
      <c r="V39" s="108">
        <v>8060</v>
      </c>
      <c r="W39" s="109">
        <v>20062</v>
      </c>
      <c r="X39" s="54">
        <v>43165</v>
      </c>
      <c r="Y39" s="27"/>
      <c r="Z39" s="27"/>
      <c r="AA39" s="31">
        <f t="shared" si="0"/>
        <v>0.33</v>
      </c>
      <c r="AB39" s="32"/>
      <c r="AC39" s="29"/>
      <c r="AD39" s="32"/>
      <c r="AE39" s="32"/>
      <c r="AF39" s="107" t="s">
        <v>2403</v>
      </c>
      <c r="AG39" s="22" t="s">
        <v>47</v>
      </c>
      <c r="AH39" s="89" t="s">
        <v>175</v>
      </c>
    </row>
    <row r="40" spans="1:34" s="33" customFormat="1" ht="63" customHeight="1" x14ac:dyDescent="0.2">
      <c r="A40" s="21" t="s">
        <v>86</v>
      </c>
      <c r="B40" s="118">
        <v>86121504</v>
      </c>
      <c r="C40" s="104" t="s">
        <v>201</v>
      </c>
      <c r="D40" s="105">
        <v>43101</v>
      </c>
      <c r="E40" s="22" t="s">
        <v>202</v>
      </c>
      <c r="F40" s="22" t="s">
        <v>161</v>
      </c>
      <c r="G40" s="22" t="s">
        <v>203</v>
      </c>
      <c r="H40" s="106">
        <v>640000000</v>
      </c>
      <c r="I40" s="119">
        <v>640000000</v>
      </c>
      <c r="J40" s="22" t="s">
        <v>111</v>
      </c>
      <c r="K40" s="22" t="s">
        <v>45</v>
      </c>
      <c r="L40" s="120" t="s">
        <v>204</v>
      </c>
      <c r="M40" s="120" t="s">
        <v>205</v>
      </c>
      <c r="N40" s="89">
        <v>3835510</v>
      </c>
      <c r="O40" s="120" t="s">
        <v>206</v>
      </c>
      <c r="P40" s="120" t="s">
        <v>207</v>
      </c>
      <c r="Q40" s="121" t="s">
        <v>208</v>
      </c>
      <c r="R40" s="122" t="s">
        <v>209</v>
      </c>
      <c r="S40" s="89">
        <v>20179</v>
      </c>
      <c r="T40" s="123" t="s">
        <v>208</v>
      </c>
      <c r="U40" s="120" t="s">
        <v>210</v>
      </c>
      <c r="V40" s="108">
        <v>8061</v>
      </c>
      <c r="W40" s="124">
        <v>20521</v>
      </c>
      <c r="X40" s="30">
        <v>43126</v>
      </c>
      <c r="Y40" s="27" t="s">
        <v>45</v>
      </c>
      <c r="Z40" s="110">
        <v>4600008059</v>
      </c>
      <c r="AA40" s="31">
        <f t="shared" si="0"/>
        <v>1</v>
      </c>
      <c r="AB40" s="32" t="s">
        <v>211</v>
      </c>
      <c r="AC40" s="111">
        <v>43449</v>
      </c>
      <c r="AD40" s="32" t="s">
        <v>84</v>
      </c>
      <c r="AE40" s="32"/>
      <c r="AF40" s="120" t="s">
        <v>212</v>
      </c>
      <c r="AG40" s="22" t="s">
        <v>174</v>
      </c>
      <c r="AH40" s="89" t="s">
        <v>175</v>
      </c>
    </row>
    <row r="41" spans="1:34" s="33" customFormat="1" ht="63" customHeight="1" x14ac:dyDescent="0.2">
      <c r="A41" s="21" t="s">
        <v>86</v>
      </c>
      <c r="B41" s="118">
        <v>86121504</v>
      </c>
      <c r="C41" s="104" t="s">
        <v>213</v>
      </c>
      <c r="D41" s="105">
        <v>43101</v>
      </c>
      <c r="E41" s="22" t="s">
        <v>202</v>
      </c>
      <c r="F41" s="22" t="s">
        <v>161</v>
      </c>
      <c r="G41" s="22" t="s">
        <v>203</v>
      </c>
      <c r="H41" s="106">
        <v>786400000</v>
      </c>
      <c r="I41" s="106">
        <v>786400000</v>
      </c>
      <c r="J41" s="22" t="s">
        <v>111</v>
      </c>
      <c r="K41" s="22" t="s">
        <v>45</v>
      </c>
      <c r="L41" s="120" t="s">
        <v>204</v>
      </c>
      <c r="M41" s="120" t="s">
        <v>205</v>
      </c>
      <c r="N41" s="89">
        <v>3835510</v>
      </c>
      <c r="O41" s="120" t="s">
        <v>206</v>
      </c>
      <c r="P41" s="120" t="s">
        <v>207</v>
      </c>
      <c r="Q41" s="121" t="s">
        <v>208</v>
      </c>
      <c r="R41" s="122" t="s">
        <v>209</v>
      </c>
      <c r="S41" s="89">
        <v>20179</v>
      </c>
      <c r="T41" s="123" t="s">
        <v>208</v>
      </c>
      <c r="U41" s="120" t="s">
        <v>210</v>
      </c>
      <c r="V41" s="108">
        <v>8062</v>
      </c>
      <c r="W41" s="124">
        <v>20522</v>
      </c>
      <c r="X41" s="30">
        <v>43126</v>
      </c>
      <c r="Y41" s="27" t="s">
        <v>45</v>
      </c>
      <c r="Z41" s="110">
        <v>4600008054</v>
      </c>
      <c r="AA41" s="31">
        <f t="shared" si="0"/>
        <v>1</v>
      </c>
      <c r="AB41" s="32" t="s">
        <v>214</v>
      </c>
      <c r="AC41" s="111">
        <v>43449</v>
      </c>
      <c r="AD41" s="32" t="s">
        <v>84</v>
      </c>
      <c r="AE41" s="32"/>
      <c r="AF41" s="120" t="s">
        <v>215</v>
      </c>
      <c r="AG41" s="22" t="s">
        <v>174</v>
      </c>
      <c r="AH41" s="89" t="s">
        <v>175</v>
      </c>
    </row>
    <row r="42" spans="1:34" s="33" customFormat="1" ht="63" customHeight="1" x14ac:dyDescent="0.2">
      <c r="A42" s="21" t="s">
        <v>86</v>
      </c>
      <c r="B42" s="118">
        <v>86121504</v>
      </c>
      <c r="C42" s="104" t="s">
        <v>216</v>
      </c>
      <c r="D42" s="105">
        <v>43101</v>
      </c>
      <c r="E42" s="22" t="s">
        <v>202</v>
      </c>
      <c r="F42" s="22" t="s">
        <v>161</v>
      </c>
      <c r="G42" s="22" t="s">
        <v>203</v>
      </c>
      <c r="H42" s="106">
        <v>713600000</v>
      </c>
      <c r="I42" s="106">
        <v>713600000</v>
      </c>
      <c r="J42" s="22" t="s">
        <v>111</v>
      </c>
      <c r="K42" s="22" t="s">
        <v>45</v>
      </c>
      <c r="L42" s="120" t="s">
        <v>204</v>
      </c>
      <c r="M42" s="120" t="s">
        <v>205</v>
      </c>
      <c r="N42" s="89">
        <v>3835510</v>
      </c>
      <c r="O42" s="120" t="s">
        <v>206</v>
      </c>
      <c r="P42" s="120" t="s">
        <v>207</v>
      </c>
      <c r="Q42" s="121" t="s">
        <v>208</v>
      </c>
      <c r="R42" s="122" t="s">
        <v>209</v>
      </c>
      <c r="S42" s="89">
        <v>20179</v>
      </c>
      <c r="T42" s="123" t="s">
        <v>208</v>
      </c>
      <c r="U42" s="120" t="s">
        <v>210</v>
      </c>
      <c r="V42" s="108">
        <v>8069</v>
      </c>
      <c r="W42" s="124">
        <v>20524</v>
      </c>
      <c r="X42" s="30">
        <v>43126</v>
      </c>
      <c r="Y42" s="27" t="s">
        <v>45</v>
      </c>
      <c r="Z42" s="110">
        <v>4600008052</v>
      </c>
      <c r="AA42" s="31">
        <f t="shared" si="0"/>
        <v>1</v>
      </c>
      <c r="AB42" s="32" t="s">
        <v>217</v>
      </c>
      <c r="AC42" s="111">
        <v>43449</v>
      </c>
      <c r="AD42" s="32" t="s">
        <v>84</v>
      </c>
      <c r="AE42" s="32"/>
      <c r="AF42" s="120" t="s">
        <v>218</v>
      </c>
      <c r="AG42" s="22" t="s">
        <v>174</v>
      </c>
      <c r="AH42" s="89" t="s">
        <v>175</v>
      </c>
    </row>
    <row r="43" spans="1:34" s="33" customFormat="1" ht="63" customHeight="1" x14ac:dyDescent="0.2">
      <c r="A43" s="21" t="s">
        <v>86</v>
      </c>
      <c r="B43" s="118">
        <v>86121504</v>
      </c>
      <c r="C43" s="104" t="s">
        <v>219</v>
      </c>
      <c r="D43" s="105">
        <v>43101</v>
      </c>
      <c r="E43" s="22" t="s">
        <v>202</v>
      </c>
      <c r="F43" s="22" t="s">
        <v>161</v>
      </c>
      <c r="G43" s="22" t="s">
        <v>203</v>
      </c>
      <c r="H43" s="125" t="s">
        <v>220</v>
      </c>
      <c r="I43" s="106">
        <v>729600000</v>
      </c>
      <c r="J43" s="22" t="s">
        <v>111</v>
      </c>
      <c r="K43" s="22" t="s">
        <v>45</v>
      </c>
      <c r="L43" s="120" t="s">
        <v>204</v>
      </c>
      <c r="M43" s="120" t="s">
        <v>205</v>
      </c>
      <c r="N43" s="89">
        <v>3835510</v>
      </c>
      <c r="O43" s="120" t="s">
        <v>206</v>
      </c>
      <c r="P43" s="120" t="s">
        <v>207</v>
      </c>
      <c r="Q43" s="121" t="s">
        <v>208</v>
      </c>
      <c r="R43" s="122" t="s">
        <v>209</v>
      </c>
      <c r="S43" s="89">
        <v>20179</v>
      </c>
      <c r="T43" s="123" t="s">
        <v>208</v>
      </c>
      <c r="U43" s="120" t="s">
        <v>210</v>
      </c>
      <c r="V43" s="108">
        <v>8066</v>
      </c>
      <c r="W43" s="124">
        <v>20525</v>
      </c>
      <c r="X43" s="30">
        <v>43126</v>
      </c>
      <c r="Y43" s="27" t="s">
        <v>45</v>
      </c>
      <c r="Z43" s="110">
        <v>4600008051</v>
      </c>
      <c r="AA43" s="31">
        <f t="shared" si="0"/>
        <v>1</v>
      </c>
      <c r="AB43" s="32" t="s">
        <v>221</v>
      </c>
      <c r="AC43" s="111">
        <v>43449</v>
      </c>
      <c r="AD43" s="32" t="s">
        <v>84</v>
      </c>
      <c r="AE43" s="32"/>
      <c r="AF43" s="120" t="s">
        <v>222</v>
      </c>
      <c r="AG43" s="22" t="s">
        <v>174</v>
      </c>
      <c r="AH43" s="89" t="s">
        <v>175</v>
      </c>
    </row>
    <row r="44" spans="1:34" s="33" customFormat="1" ht="63" customHeight="1" x14ac:dyDescent="0.2">
      <c r="A44" s="21" t="s">
        <v>86</v>
      </c>
      <c r="B44" s="118">
        <v>86121504</v>
      </c>
      <c r="C44" s="104" t="s">
        <v>223</v>
      </c>
      <c r="D44" s="105">
        <v>43101</v>
      </c>
      <c r="E44" s="22" t="s">
        <v>202</v>
      </c>
      <c r="F44" s="22" t="s">
        <v>161</v>
      </c>
      <c r="G44" s="22" t="s">
        <v>203</v>
      </c>
      <c r="H44" s="106">
        <v>172000000</v>
      </c>
      <c r="I44" s="106">
        <v>172000000</v>
      </c>
      <c r="J44" s="22" t="s">
        <v>111</v>
      </c>
      <c r="K44" s="22" t="s">
        <v>45</v>
      </c>
      <c r="L44" s="120" t="s">
        <v>204</v>
      </c>
      <c r="M44" s="120" t="s">
        <v>205</v>
      </c>
      <c r="N44" s="89">
        <v>3835510</v>
      </c>
      <c r="O44" s="120" t="s">
        <v>206</v>
      </c>
      <c r="P44" s="120" t="s">
        <v>207</v>
      </c>
      <c r="Q44" s="121" t="s">
        <v>208</v>
      </c>
      <c r="R44" s="126" t="s">
        <v>209</v>
      </c>
      <c r="S44" s="89">
        <v>20179</v>
      </c>
      <c r="T44" s="123" t="s">
        <v>208</v>
      </c>
      <c r="U44" s="120" t="s">
        <v>210</v>
      </c>
      <c r="V44" s="108">
        <v>8064</v>
      </c>
      <c r="W44" s="124">
        <v>20526</v>
      </c>
      <c r="X44" s="30">
        <v>43126</v>
      </c>
      <c r="Y44" s="27" t="s">
        <v>45</v>
      </c>
      <c r="Z44" s="110">
        <v>4600008060</v>
      </c>
      <c r="AA44" s="31">
        <f t="shared" si="0"/>
        <v>1</v>
      </c>
      <c r="AB44" s="32" t="s">
        <v>2404</v>
      </c>
      <c r="AC44" s="111">
        <v>43449</v>
      </c>
      <c r="AD44" s="32" t="s">
        <v>84</v>
      </c>
      <c r="AE44" s="32"/>
      <c r="AF44" s="120" t="s">
        <v>224</v>
      </c>
      <c r="AG44" s="22" t="s">
        <v>174</v>
      </c>
      <c r="AH44" s="89" t="s">
        <v>175</v>
      </c>
    </row>
    <row r="45" spans="1:34" s="33" customFormat="1" ht="63" customHeight="1" x14ac:dyDescent="0.2">
      <c r="A45" s="21" t="s">
        <v>86</v>
      </c>
      <c r="B45" s="118">
        <v>86121504</v>
      </c>
      <c r="C45" s="104" t="s">
        <v>225</v>
      </c>
      <c r="D45" s="105">
        <v>43101</v>
      </c>
      <c r="E45" s="22" t="s">
        <v>202</v>
      </c>
      <c r="F45" s="22" t="s">
        <v>161</v>
      </c>
      <c r="G45" s="22" t="s">
        <v>203</v>
      </c>
      <c r="H45" s="106">
        <v>192800000</v>
      </c>
      <c r="I45" s="106">
        <v>192800000</v>
      </c>
      <c r="J45" s="22" t="s">
        <v>111</v>
      </c>
      <c r="K45" s="22" t="s">
        <v>45</v>
      </c>
      <c r="L45" s="120" t="s">
        <v>204</v>
      </c>
      <c r="M45" s="120" t="s">
        <v>205</v>
      </c>
      <c r="N45" s="89">
        <v>3835510</v>
      </c>
      <c r="O45" s="120" t="s">
        <v>206</v>
      </c>
      <c r="P45" s="120" t="s">
        <v>207</v>
      </c>
      <c r="Q45" s="121" t="s">
        <v>208</v>
      </c>
      <c r="R45" s="122" t="s">
        <v>209</v>
      </c>
      <c r="S45" s="89">
        <v>20179</v>
      </c>
      <c r="T45" s="123" t="s">
        <v>208</v>
      </c>
      <c r="U45" s="120" t="s">
        <v>210</v>
      </c>
      <c r="V45" s="127">
        <v>8068</v>
      </c>
      <c r="W45" s="124">
        <v>20527</v>
      </c>
      <c r="X45" s="30">
        <v>43126</v>
      </c>
      <c r="Y45" s="27" t="s">
        <v>45</v>
      </c>
      <c r="Z45" s="128" t="s">
        <v>226</v>
      </c>
      <c r="AA45" s="31">
        <f t="shared" si="0"/>
        <v>1</v>
      </c>
      <c r="AB45" s="32" t="s">
        <v>227</v>
      </c>
      <c r="AC45" s="111">
        <v>43449</v>
      </c>
      <c r="AD45" s="32" t="s">
        <v>84</v>
      </c>
      <c r="AE45" s="32"/>
      <c r="AF45" s="120" t="s">
        <v>228</v>
      </c>
      <c r="AG45" s="22" t="s">
        <v>174</v>
      </c>
      <c r="AH45" s="89" t="s">
        <v>175</v>
      </c>
    </row>
    <row r="46" spans="1:34" s="33" customFormat="1" ht="63" customHeight="1" x14ac:dyDescent="0.2">
      <c r="A46" s="21" t="s">
        <v>86</v>
      </c>
      <c r="B46" s="118">
        <v>86121504</v>
      </c>
      <c r="C46" s="104" t="s">
        <v>229</v>
      </c>
      <c r="D46" s="105">
        <v>43101</v>
      </c>
      <c r="E46" s="22" t="s">
        <v>202</v>
      </c>
      <c r="F46" s="22" t="s">
        <v>161</v>
      </c>
      <c r="G46" s="22" t="s">
        <v>203</v>
      </c>
      <c r="H46" s="106">
        <v>530400000</v>
      </c>
      <c r="I46" s="106">
        <v>530400000</v>
      </c>
      <c r="J46" s="22" t="s">
        <v>111</v>
      </c>
      <c r="K46" s="22" t="s">
        <v>45</v>
      </c>
      <c r="L46" s="120" t="s">
        <v>204</v>
      </c>
      <c r="M46" s="120" t="s">
        <v>205</v>
      </c>
      <c r="N46" s="89">
        <v>3835510</v>
      </c>
      <c r="O46" s="120" t="s">
        <v>206</v>
      </c>
      <c r="P46" s="120" t="s">
        <v>207</v>
      </c>
      <c r="Q46" s="121" t="s">
        <v>208</v>
      </c>
      <c r="R46" s="122" t="s">
        <v>209</v>
      </c>
      <c r="S46" s="89">
        <v>20179</v>
      </c>
      <c r="T46" s="123" t="s">
        <v>208</v>
      </c>
      <c r="U46" s="120" t="s">
        <v>230</v>
      </c>
      <c r="V46" s="127">
        <v>8063</v>
      </c>
      <c r="W46" s="124">
        <v>20528</v>
      </c>
      <c r="X46" s="30">
        <v>43126</v>
      </c>
      <c r="Y46" s="27" t="s">
        <v>45</v>
      </c>
      <c r="Z46" s="128" t="s">
        <v>231</v>
      </c>
      <c r="AA46" s="31">
        <f t="shared" si="0"/>
        <v>1</v>
      </c>
      <c r="AB46" s="32" t="s">
        <v>232</v>
      </c>
      <c r="AC46" s="111">
        <v>43449</v>
      </c>
      <c r="AD46" s="32" t="s">
        <v>84</v>
      </c>
      <c r="AE46" s="32"/>
      <c r="AF46" s="120" t="s">
        <v>233</v>
      </c>
      <c r="AG46" s="22" t="s">
        <v>174</v>
      </c>
      <c r="AH46" s="89" t="s">
        <v>175</v>
      </c>
    </row>
    <row r="47" spans="1:34" s="33" customFormat="1" ht="63" customHeight="1" x14ac:dyDescent="0.2">
      <c r="A47" s="21" t="s">
        <v>86</v>
      </c>
      <c r="B47" s="32">
        <v>90121502</v>
      </c>
      <c r="C47" s="104" t="s">
        <v>234</v>
      </c>
      <c r="D47" s="105">
        <v>43101</v>
      </c>
      <c r="E47" s="22" t="s">
        <v>235</v>
      </c>
      <c r="F47" s="22" t="s">
        <v>117</v>
      </c>
      <c r="G47" s="22" t="s">
        <v>236</v>
      </c>
      <c r="H47" s="106">
        <v>108000000</v>
      </c>
      <c r="I47" s="106">
        <v>108000000</v>
      </c>
      <c r="J47" s="22" t="s">
        <v>111</v>
      </c>
      <c r="K47" s="22" t="s">
        <v>45</v>
      </c>
      <c r="L47" s="53" t="s">
        <v>237</v>
      </c>
      <c r="M47" s="53" t="s">
        <v>46</v>
      </c>
      <c r="N47" s="89">
        <v>3839997</v>
      </c>
      <c r="O47" s="129" t="s">
        <v>238</v>
      </c>
      <c r="P47" s="130" t="s">
        <v>239</v>
      </c>
      <c r="Q47" s="131" t="s">
        <v>168</v>
      </c>
      <c r="R47" s="132" t="s">
        <v>240</v>
      </c>
      <c r="S47" s="132" t="s">
        <v>241</v>
      </c>
      <c r="T47" s="50" t="s">
        <v>242</v>
      </c>
      <c r="U47" s="53" t="s">
        <v>243</v>
      </c>
      <c r="V47" s="127" t="s">
        <v>244</v>
      </c>
      <c r="W47" s="110">
        <v>20536</v>
      </c>
      <c r="X47" s="30">
        <v>43012</v>
      </c>
      <c r="Y47" s="27" t="s">
        <v>45</v>
      </c>
      <c r="Z47" s="133">
        <v>4600007506</v>
      </c>
      <c r="AA47" s="31">
        <f t="shared" si="0"/>
        <v>1</v>
      </c>
      <c r="AB47" s="32" t="s">
        <v>245</v>
      </c>
      <c r="AC47" s="111">
        <v>43465</v>
      </c>
      <c r="AD47" s="32" t="s">
        <v>84</v>
      </c>
      <c r="AE47" s="32"/>
      <c r="AF47" s="120" t="s">
        <v>246</v>
      </c>
      <c r="AG47" s="22" t="s">
        <v>47</v>
      </c>
      <c r="AH47" s="89" t="s">
        <v>175</v>
      </c>
    </row>
    <row r="48" spans="1:34" s="33" customFormat="1" ht="63" customHeight="1" x14ac:dyDescent="0.2">
      <c r="A48" s="21" t="s">
        <v>86</v>
      </c>
      <c r="B48" s="32">
        <v>90121502</v>
      </c>
      <c r="C48" s="104" t="s">
        <v>234</v>
      </c>
      <c r="D48" s="105">
        <v>43101</v>
      </c>
      <c r="E48" s="22" t="s">
        <v>235</v>
      </c>
      <c r="F48" s="22" t="s">
        <v>117</v>
      </c>
      <c r="G48" s="22" t="s">
        <v>247</v>
      </c>
      <c r="H48" s="106">
        <v>52000000</v>
      </c>
      <c r="I48" s="106">
        <v>52000000</v>
      </c>
      <c r="J48" s="22" t="s">
        <v>111</v>
      </c>
      <c r="K48" s="22" t="s">
        <v>45</v>
      </c>
      <c r="L48" s="53" t="s">
        <v>237</v>
      </c>
      <c r="M48" s="53" t="s">
        <v>46</v>
      </c>
      <c r="N48" s="89">
        <v>3839997</v>
      </c>
      <c r="O48" s="129" t="s">
        <v>238</v>
      </c>
      <c r="P48" s="130" t="s">
        <v>239</v>
      </c>
      <c r="Q48" s="131" t="s">
        <v>168</v>
      </c>
      <c r="R48" s="132" t="s">
        <v>240</v>
      </c>
      <c r="S48" s="132" t="s">
        <v>241</v>
      </c>
      <c r="T48" s="50" t="s">
        <v>242</v>
      </c>
      <c r="U48" s="53" t="s">
        <v>243</v>
      </c>
      <c r="V48" s="127" t="s">
        <v>244</v>
      </c>
      <c r="W48" s="110">
        <v>20537</v>
      </c>
      <c r="X48" s="30">
        <v>43012</v>
      </c>
      <c r="Y48" s="27" t="s">
        <v>45</v>
      </c>
      <c r="Z48" s="133">
        <v>4600007506</v>
      </c>
      <c r="AA48" s="31">
        <f t="shared" si="0"/>
        <v>1</v>
      </c>
      <c r="AB48" s="32" t="s">
        <v>245</v>
      </c>
      <c r="AC48" s="29"/>
      <c r="AD48" s="32" t="s">
        <v>84</v>
      </c>
      <c r="AE48" s="32"/>
      <c r="AF48" s="120" t="s">
        <v>246</v>
      </c>
      <c r="AG48" s="22" t="s">
        <v>47</v>
      </c>
      <c r="AH48" s="89" t="s">
        <v>175</v>
      </c>
    </row>
    <row r="49" spans="1:34" s="33" customFormat="1" ht="63" customHeight="1" x14ac:dyDescent="0.2">
      <c r="A49" s="21" t="s">
        <v>86</v>
      </c>
      <c r="B49" s="32">
        <v>80111504</v>
      </c>
      <c r="C49" s="104" t="s">
        <v>248</v>
      </c>
      <c r="D49" s="105">
        <v>43101</v>
      </c>
      <c r="E49" s="22" t="s">
        <v>249</v>
      </c>
      <c r="F49" s="22" t="s">
        <v>161</v>
      </c>
      <c r="G49" s="22" t="s">
        <v>203</v>
      </c>
      <c r="H49" s="106">
        <v>157958037</v>
      </c>
      <c r="I49" s="106">
        <v>157958037</v>
      </c>
      <c r="J49" s="22" t="s">
        <v>111</v>
      </c>
      <c r="K49" s="22" t="s">
        <v>45</v>
      </c>
      <c r="L49" s="53" t="s">
        <v>250</v>
      </c>
      <c r="M49" s="53" t="s">
        <v>251</v>
      </c>
      <c r="N49" s="134">
        <v>3838471</v>
      </c>
      <c r="O49" s="129" t="s">
        <v>252</v>
      </c>
      <c r="P49" s="53" t="s">
        <v>253</v>
      </c>
      <c r="Q49" s="53" t="s">
        <v>254</v>
      </c>
      <c r="R49" s="89" t="s">
        <v>209</v>
      </c>
      <c r="S49" s="135" t="s">
        <v>255</v>
      </c>
      <c r="T49" s="136" t="s">
        <v>256</v>
      </c>
      <c r="U49" s="136" t="s">
        <v>257</v>
      </c>
      <c r="V49" s="137" t="s">
        <v>258</v>
      </c>
      <c r="W49" s="110">
        <v>20538</v>
      </c>
      <c r="X49" s="30">
        <v>43118</v>
      </c>
      <c r="Y49" s="27" t="s">
        <v>45</v>
      </c>
      <c r="Z49" s="138">
        <v>4600007999</v>
      </c>
      <c r="AA49" s="31">
        <f t="shared" si="0"/>
        <v>1</v>
      </c>
      <c r="AB49" s="32" t="s">
        <v>259</v>
      </c>
      <c r="AC49" s="29"/>
      <c r="AD49" s="32" t="s">
        <v>84</v>
      </c>
      <c r="AE49" s="32"/>
      <c r="AF49" s="120" t="s">
        <v>260</v>
      </c>
      <c r="AG49" s="22" t="s">
        <v>47</v>
      </c>
      <c r="AH49" s="89" t="s">
        <v>175</v>
      </c>
    </row>
    <row r="50" spans="1:34" s="33" customFormat="1" ht="63" customHeight="1" x14ac:dyDescent="0.2">
      <c r="A50" s="21" t="s">
        <v>86</v>
      </c>
      <c r="B50" s="32">
        <v>78111808</v>
      </c>
      <c r="C50" s="104" t="s">
        <v>261</v>
      </c>
      <c r="D50" s="105">
        <v>43101</v>
      </c>
      <c r="E50" s="22" t="s">
        <v>262</v>
      </c>
      <c r="F50" s="22" t="s">
        <v>112</v>
      </c>
      <c r="G50" s="22" t="s">
        <v>203</v>
      </c>
      <c r="H50" s="44">
        <v>85000000</v>
      </c>
      <c r="I50" s="44">
        <v>85000000</v>
      </c>
      <c r="J50" s="22" t="s">
        <v>111</v>
      </c>
      <c r="K50" s="22" t="s">
        <v>45</v>
      </c>
      <c r="L50" s="139" t="s">
        <v>263</v>
      </c>
      <c r="M50" s="139" t="s">
        <v>264</v>
      </c>
      <c r="N50" s="140">
        <v>3835234</v>
      </c>
      <c r="O50" s="141" t="s">
        <v>265</v>
      </c>
      <c r="P50" s="107" t="s">
        <v>266</v>
      </c>
      <c r="Q50" s="107" t="s">
        <v>267</v>
      </c>
      <c r="R50" s="107" t="s">
        <v>268</v>
      </c>
      <c r="S50" s="32">
        <v>20174001</v>
      </c>
      <c r="T50" s="142" t="s">
        <v>269</v>
      </c>
      <c r="U50" s="142" t="s">
        <v>270</v>
      </c>
      <c r="V50" s="127" t="s">
        <v>271</v>
      </c>
      <c r="W50" s="110">
        <v>20611</v>
      </c>
      <c r="X50" s="30">
        <v>43116</v>
      </c>
      <c r="Y50" s="27" t="s">
        <v>2405</v>
      </c>
      <c r="Z50" s="133">
        <v>4600008068</v>
      </c>
      <c r="AA50" s="31">
        <f t="shared" si="0"/>
        <v>1</v>
      </c>
      <c r="AB50" s="32" t="s">
        <v>272</v>
      </c>
      <c r="AC50" s="29"/>
      <c r="AD50" s="32" t="s">
        <v>84</v>
      </c>
      <c r="AE50" s="32"/>
      <c r="AF50" s="139" t="s">
        <v>273</v>
      </c>
      <c r="AG50" s="22" t="s">
        <v>47</v>
      </c>
      <c r="AH50" s="32" t="s">
        <v>175</v>
      </c>
    </row>
    <row r="51" spans="1:34" s="33" customFormat="1" ht="63" customHeight="1" x14ac:dyDescent="0.2">
      <c r="A51" s="21" t="s">
        <v>86</v>
      </c>
      <c r="B51" s="32">
        <v>80111620</v>
      </c>
      <c r="C51" s="104" t="s">
        <v>274</v>
      </c>
      <c r="D51" s="105">
        <v>43101</v>
      </c>
      <c r="E51" s="22" t="s">
        <v>275</v>
      </c>
      <c r="F51" s="22" t="s">
        <v>276</v>
      </c>
      <c r="G51" s="22" t="s">
        <v>277</v>
      </c>
      <c r="H51" s="44">
        <v>119963346</v>
      </c>
      <c r="I51" s="44">
        <v>119963346</v>
      </c>
      <c r="J51" s="22" t="s">
        <v>111</v>
      </c>
      <c r="K51" s="22" t="s">
        <v>45</v>
      </c>
      <c r="L51" s="53" t="s">
        <v>278</v>
      </c>
      <c r="M51" s="53" t="s">
        <v>279</v>
      </c>
      <c r="N51" s="134" t="s">
        <v>280</v>
      </c>
      <c r="O51" s="129" t="s">
        <v>281</v>
      </c>
      <c r="P51" s="50" t="s">
        <v>253</v>
      </c>
      <c r="Q51" s="53" t="s">
        <v>282</v>
      </c>
      <c r="R51" s="53" t="s">
        <v>283</v>
      </c>
      <c r="S51" s="135" t="s">
        <v>284</v>
      </c>
      <c r="T51" s="143" t="s">
        <v>285</v>
      </c>
      <c r="U51" s="143" t="s">
        <v>286</v>
      </c>
      <c r="V51" s="127">
        <v>8053</v>
      </c>
      <c r="W51" s="110">
        <v>20685</v>
      </c>
      <c r="X51" s="30">
        <v>43126</v>
      </c>
      <c r="Y51" s="27" t="s">
        <v>45</v>
      </c>
      <c r="Z51" s="138" t="s">
        <v>287</v>
      </c>
      <c r="AA51" s="31">
        <f t="shared" si="0"/>
        <v>1</v>
      </c>
      <c r="AB51" s="32" t="s">
        <v>288</v>
      </c>
      <c r="AC51" s="111">
        <v>43829</v>
      </c>
      <c r="AD51" s="32" t="s">
        <v>84</v>
      </c>
      <c r="AE51" s="32"/>
      <c r="AF51" s="120" t="s">
        <v>289</v>
      </c>
      <c r="AG51" s="22" t="s">
        <v>174</v>
      </c>
      <c r="AH51" s="22" t="s">
        <v>290</v>
      </c>
    </row>
    <row r="52" spans="1:34" s="33" customFormat="1" ht="63" customHeight="1" x14ac:dyDescent="0.2">
      <c r="A52" s="21" t="s">
        <v>86</v>
      </c>
      <c r="B52" s="32">
        <v>80111620</v>
      </c>
      <c r="C52" s="104" t="s">
        <v>291</v>
      </c>
      <c r="D52" s="105">
        <v>43101</v>
      </c>
      <c r="E52" s="22" t="s">
        <v>275</v>
      </c>
      <c r="F52" s="22" t="s">
        <v>276</v>
      </c>
      <c r="G52" s="22" t="s">
        <v>277</v>
      </c>
      <c r="H52" s="44">
        <v>119963346</v>
      </c>
      <c r="I52" s="44">
        <v>119963346</v>
      </c>
      <c r="J52" s="22" t="s">
        <v>111</v>
      </c>
      <c r="K52" s="22" t="s">
        <v>45</v>
      </c>
      <c r="L52" s="53" t="s">
        <v>278</v>
      </c>
      <c r="M52" s="53" t="s">
        <v>279</v>
      </c>
      <c r="N52" s="134" t="s">
        <v>280</v>
      </c>
      <c r="O52" s="129" t="s">
        <v>281</v>
      </c>
      <c r="P52" s="50" t="s">
        <v>253</v>
      </c>
      <c r="Q52" s="53" t="s">
        <v>282</v>
      </c>
      <c r="R52" s="53" t="s">
        <v>283</v>
      </c>
      <c r="S52" s="116" t="s">
        <v>284</v>
      </c>
      <c r="T52" s="143" t="s">
        <v>285</v>
      </c>
      <c r="U52" s="143" t="s">
        <v>286</v>
      </c>
      <c r="V52" s="127">
        <v>8054</v>
      </c>
      <c r="W52" s="110">
        <v>20686</v>
      </c>
      <c r="X52" s="30">
        <v>43126</v>
      </c>
      <c r="Y52" s="27" t="s">
        <v>45</v>
      </c>
      <c r="Z52" s="144" t="s">
        <v>292</v>
      </c>
      <c r="AA52" s="31">
        <f t="shared" si="0"/>
        <v>1</v>
      </c>
      <c r="AB52" s="32" t="s">
        <v>293</v>
      </c>
      <c r="AC52" s="111">
        <v>43829</v>
      </c>
      <c r="AD52" s="32" t="s">
        <v>84</v>
      </c>
      <c r="AE52" s="32"/>
      <c r="AF52" s="120" t="s">
        <v>294</v>
      </c>
      <c r="AG52" s="22" t="s">
        <v>174</v>
      </c>
      <c r="AH52" s="22" t="s">
        <v>290</v>
      </c>
    </row>
    <row r="53" spans="1:34" s="33" customFormat="1" ht="63" customHeight="1" x14ac:dyDescent="0.2">
      <c r="A53" s="21" t="s">
        <v>86</v>
      </c>
      <c r="B53" s="32">
        <v>80111620</v>
      </c>
      <c r="C53" s="104" t="s">
        <v>295</v>
      </c>
      <c r="D53" s="105">
        <v>43101</v>
      </c>
      <c r="E53" s="22" t="s">
        <v>275</v>
      </c>
      <c r="F53" s="22" t="s">
        <v>276</v>
      </c>
      <c r="G53" s="22" t="s">
        <v>277</v>
      </c>
      <c r="H53" s="44">
        <v>90206754</v>
      </c>
      <c r="I53" s="44">
        <v>90206754</v>
      </c>
      <c r="J53" s="22" t="s">
        <v>111</v>
      </c>
      <c r="K53" s="22" t="s">
        <v>45</v>
      </c>
      <c r="L53" s="53" t="s">
        <v>278</v>
      </c>
      <c r="M53" s="53" t="s">
        <v>279</v>
      </c>
      <c r="N53" s="134" t="s">
        <v>280</v>
      </c>
      <c r="O53" s="129" t="s">
        <v>281</v>
      </c>
      <c r="P53" s="50" t="s">
        <v>253</v>
      </c>
      <c r="Q53" s="53" t="s">
        <v>282</v>
      </c>
      <c r="R53" s="53" t="s">
        <v>283</v>
      </c>
      <c r="S53" s="145" t="s">
        <v>284</v>
      </c>
      <c r="T53" s="53" t="s">
        <v>285</v>
      </c>
      <c r="U53" s="53" t="s">
        <v>286</v>
      </c>
      <c r="V53" s="127">
        <v>8055</v>
      </c>
      <c r="W53" s="110">
        <v>20687</v>
      </c>
      <c r="X53" s="30">
        <v>43126</v>
      </c>
      <c r="Y53" s="27" t="s">
        <v>45</v>
      </c>
      <c r="Z53" s="144" t="s">
        <v>296</v>
      </c>
      <c r="AA53" s="31">
        <f t="shared" si="0"/>
        <v>1</v>
      </c>
      <c r="AB53" s="32" t="s">
        <v>297</v>
      </c>
      <c r="AC53" s="111">
        <v>43829</v>
      </c>
      <c r="AD53" s="32" t="s">
        <v>84</v>
      </c>
      <c r="AE53" s="32"/>
      <c r="AF53" s="120" t="s">
        <v>289</v>
      </c>
      <c r="AG53" s="22" t="s">
        <v>174</v>
      </c>
      <c r="AH53" s="22" t="s">
        <v>290</v>
      </c>
    </row>
    <row r="54" spans="1:34" s="33" customFormat="1" ht="63" customHeight="1" x14ac:dyDescent="0.2">
      <c r="A54" s="21" t="s">
        <v>86</v>
      </c>
      <c r="B54" s="32">
        <v>86131901</v>
      </c>
      <c r="C54" s="104" t="s">
        <v>303</v>
      </c>
      <c r="D54" s="105">
        <v>43101</v>
      </c>
      <c r="E54" s="22" t="s">
        <v>160</v>
      </c>
      <c r="F54" s="22" t="s">
        <v>161</v>
      </c>
      <c r="G54" s="22" t="s">
        <v>247</v>
      </c>
      <c r="H54" s="44">
        <v>3500000000</v>
      </c>
      <c r="I54" s="44">
        <v>3500000000</v>
      </c>
      <c r="J54" s="22" t="s">
        <v>111</v>
      </c>
      <c r="K54" s="22" t="s">
        <v>45</v>
      </c>
      <c r="L54" s="53" t="s">
        <v>304</v>
      </c>
      <c r="M54" s="53" t="s">
        <v>305</v>
      </c>
      <c r="N54" s="146">
        <v>3838561</v>
      </c>
      <c r="O54" s="147" t="s">
        <v>194</v>
      </c>
      <c r="P54" s="53" t="s">
        <v>306</v>
      </c>
      <c r="Q54" s="148" t="s">
        <v>307</v>
      </c>
      <c r="R54" s="149" t="s">
        <v>308</v>
      </c>
      <c r="S54" s="150" t="s">
        <v>309</v>
      </c>
      <c r="T54" s="148" t="s">
        <v>310</v>
      </c>
      <c r="U54" s="151" t="s">
        <v>311</v>
      </c>
      <c r="V54" s="127">
        <v>8067</v>
      </c>
      <c r="W54" s="110">
        <v>20798</v>
      </c>
      <c r="X54" s="30">
        <v>43126</v>
      </c>
      <c r="Y54" s="27" t="s">
        <v>45</v>
      </c>
      <c r="Z54" s="144" t="s">
        <v>312</v>
      </c>
      <c r="AA54" s="31">
        <f t="shared" si="0"/>
        <v>1</v>
      </c>
      <c r="AB54" s="32" t="s">
        <v>313</v>
      </c>
      <c r="AC54" s="111">
        <v>43373</v>
      </c>
      <c r="AD54" s="32" t="s">
        <v>84</v>
      </c>
      <c r="AE54" s="32"/>
      <c r="AF54" s="53" t="s">
        <v>314</v>
      </c>
      <c r="AG54" s="22" t="s">
        <v>315</v>
      </c>
      <c r="AH54" s="89" t="s">
        <v>175</v>
      </c>
    </row>
    <row r="55" spans="1:34" s="33" customFormat="1" ht="63" customHeight="1" x14ac:dyDescent="0.2">
      <c r="A55" s="21" t="s">
        <v>86</v>
      </c>
      <c r="B55" s="32">
        <v>85101706</v>
      </c>
      <c r="C55" s="104" t="s">
        <v>316</v>
      </c>
      <c r="D55" s="105">
        <v>43101</v>
      </c>
      <c r="E55" s="22" t="s">
        <v>317</v>
      </c>
      <c r="F55" s="22" t="s">
        <v>117</v>
      </c>
      <c r="G55" s="22" t="s">
        <v>247</v>
      </c>
      <c r="H55" s="44">
        <v>128749500</v>
      </c>
      <c r="I55" s="44">
        <v>128749500</v>
      </c>
      <c r="J55" s="22" t="s">
        <v>111</v>
      </c>
      <c r="K55" s="22" t="s">
        <v>45</v>
      </c>
      <c r="L55" s="53" t="s">
        <v>250</v>
      </c>
      <c r="M55" s="32" t="s">
        <v>251</v>
      </c>
      <c r="N55" s="134">
        <v>3838470</v>
      </c>
      <c r="O55" s="152" t="s">
        <v>318</v>
      </c>
      <c r="P55" s="53" t="s">
        <v>239</v>
      </c>
      <c r="Q55" s="148" t="s">
        <v>319</v>
      </c>
      <c r="R55" s="148" t="s">
        <v>320</v>
      </c>
      <c r="S55" s="153" t="s">
        <v>321</v>
      </c>
      <c r="T55" s="148" t="s">
        <v>322</v>
      </c>
      <c r="U55" s="53" t="s">
        <v>323</v>
      </c>
      <c r="V55" s="127" t="s">
        <v>324</v>
      </c>
      <c r="W55" s="110">
        <v>20887</v>
      </c>
      <c r="X55" s="54">
        <v>43047</v>
      </c>
      <c r="Y55" s="27" t="s">
        <v>45</v>
      </c>
      <c r="Z55" s="144" t="s">
        <v>325</v>
      </c>
      <c r="AA55" s="31">
        <f t="shared" si="0"/>
        <v>1</v>
      </c>
      <c r="AB55" s="32" t="s">
        <v>326</v>
      </c>
      <c r="AC55" s="29"/>
      <c r="AD55" s="32" t="s">
        <v>84</v>
      </c>
      <c r="AE55" s="32"/>
      <c r="AF55" s="120" t="s">
        <v>327</v>
      </c>
      <c r="AG55" s="22" t="s">
        <v>47</v>
      </c>
      <c r="AH55" s="89" t="s">
        <v>175</v>
      </c>
    </row>
    <row r="56" spans="1:34" s="33" customFormat="1" ht="63" customHeight="1" x14ac:dyDescent="0.2">
      <c r="A56" s="21" t="s">
        <v>86</v>
      </c>
      <c r="B56" s="32">
        <v>80111620</v>
      </c>
      <c r="C56" s="104" t="s">
        <v>328</v>
      </c>
      <c r="D56" s="105">
        <v>43101</v>
      </c>
      <c r="E56" s="22" t="s">
        <v>235</v>
      </c>
      <c r="F56" s="22" t="s">
        <v>329</v>
      </c>
      <c r="G56" s="22" t="s">
        <v>247</v>
      </c>
      <c r="H56" s="154">
        <v>33000000000</v>
      </c>
      <c r="I56" s="154">
        <v>33000000000</v>
      </c>
      <c r="J56" s="22" t="s">
        <v>111</v>
      </c>
      <c r="K56" s="22" t="s">
        <v>45</v>
      </c>
      <c r="L56" s="53" t="s">
        <v>250</v>
      </c>
      <c r="M56" s="32" t="s">
        <v>251</v>
      </c>
      <c r="N56" s="134">
        <v>3838470</v>
      </c>
      <c r="O56" s="152" t="s">
        <v>318</v>
      </c>
      <c r="P56" s="53" t="s">
        <v>239</v>
      </c>
      <c r="Q56" s="148" t="s">
        <v>319</v>
      </c>
      <c r="R56" s="148" t="s">
        <v>330</v>
      </c>
      <c r="S56" s="153" t="s">
        <v>241</v>
      </c>
      <c r="T56" s="148" t="s">
        <v>322</v>
      </c>
      <c r="U56" s="155" t="s">
        <v>331</v>
      </c>
      <c r="V56" s="127" t="s">
        <v>332</v>
      </c>
      <c r="W56" s="110">
        <v>20889</v>
      </c>
      <c r="X56" s="30">
        <v>43062</v>
      </c>
      <c r="Y56" s="27" t="s">
        <v>333</v>
      </c>
      <c r="Z56" s="27" t="s">
        <v>334</v>
      </c>
      <c r="AA56" s="31">
        <f t="shared" si="0"/>
        <v>1</v>
      </c>
      <c r="AB56" s="32" t="s">
        <v>335</v>
      </c>
      <c r="AC56" s="111">
        <v>43366</v>
      </c>
      <c r="AD56" s="32" t="s">
        <v>84</v>
      </c>
      <c r="AE56" s="32"/>
      <c r="AF56" s="120" t="s">
        <v>250</v>
      </c>
      <c r="AG56" s="22" t="s">
        <v>47</v>
      </c>
      <c r="AH56" s="89" t="s">
        <v>175</v>
      </c>
    </row>
    <row r="57" spans="1:34" s="33" customFormat="1" ht="63" customHeight="1" x14ac:dyDescent="0.2">
      <c r="A57" s="21" t="s">
        <v>86</v>
      </c>
      <c r="B57" s="32">
        <v>86121502</v>
      </c>
      <c r="C57" s="104" t="s">
        <v>336</v>
      </c>
      <c r="D57" s="105">
        <v>43101</v>
      </c>
      <c r="E57" s="22" t="s">
        <v>160</v>
      </c>
      <c r="F57" s="22" t="s">
        <v>161</v>
      </c>
      <c r="G57" s="22" t="s">
        <v>247</v>
      </c>
      <c r="H57" s="154">
        <v>5294838050</v>
      </c>
      <c r="I57" s="154">
        <v>5294838050</v>
      </c>
      <c r="J57" s="22" t="s">
        <v>111</v>
      </c>
      <c r="K57" s="22" t="s">
        <v>45</v>
      </c>
      <c r="L57" s="53" t="s">
        <v>163</v>
      </c>
      <c r="M57" s="32" t="s">
        <v>164</v>
      </c>
      <c r="N57" s="134" t="s">
        <v>165</v>
      </c>
      <c r="O57" s="156" t="s">
        <v>166</v>
      </c>
      <c r="P57" s="156" t="s">
        <v>167</v>
      </c>
      <c r="Q57" s="156" t="s">
        <v>168</v>
      </c>
      <c r="R57" s="157" t="s">
        <v>169</v>
      </c>
      <c r="S57" s="158" t="s">
        <v>170</v>
      </c>
      <c r="T57" s="156" t="s">
        <v>168</v>
      </c>
      <c r="U57" s="156" t="s">
        <v>171</v>
      </c>
      <c r="V57" s="127">
        <v>8076</v>
      </c>
      <c r="W57" s="110">
        <v>20914</v>
      </c>
      <c r="X57" s="30">
        <v>43126</v>
      </c>
      <c r="Y57" s="27" t="s">
        <v>45</v>
      </c>
      <c r="Z57" s="144" t="s">
        <v>337</v>
      </c>
      <c r="AA57" s="31">
        <f t="shared" si="0"/>
        <v>1</v>
      </c>
      <c r="AB57" s="32" t="s">
        <v>338</v>
      </c>
      <c r="AC57" s="111">
        <v>43427</v>
      </c>
      <c r="AD57" s="32" t="s">
        <v>84</v>
      </c>
      <c r="AE57" s="32"/>
      <c r="AF57" s="120" t="s">
        <v>339</v>
      </c>
      <c r="AG57" s="22" t="s">
        <v>47</v>
      </c>
      <c r="AH57" s="89" t="s">
        <v>175</v>
      </c>
    </row>
    <row r="58" spans="1:34" s="33" customFormat="1" ht="63" customHeight="1" x14ac:dyDescent="0.2">
      <c r="A58" s="21" t="s">
        <v>86</v>
      </c>
      <c r="B58" s="32">
        <v>86111602</v>
      </c>
      <c r="C58" s="104" t="s">
        <v>340</v>
      </c>
      <c r="D58" s="105">
        <v>43101</v>
      </c>
      <c r="E58" s="22" t="s">
        <v>341</v>
      </c>
      <c r="F58" s="22" t="s">
        <v>117</v>
      </c>
      <c r="G58" s="22" t="s">
        <v>342</v>
      </c>
      <c r="H58" s="154">
        <v>128689730</v>
      </c>
      <c r="I58" s="154">
        <v>128689730</v>
      </c>
      <c r="J58" s="22" t="s">
        <v>111</v>
      </c>
      <c r="K58" s="22" t="s">
        <v>45</v>
      </c>
      <c r="L58" s="136" t="s">
        <v>343</v>
      </c>
      <c r="M58" s="136" t="s">
        <v>344</v>
      </c>
      <c r="N58" s="159">
        <v>3835132</v>
      </c>
      <c r="O58" s="129" t="s">
        <v>345</v>
      </c>
      <c r="P58" s="136" t="s">
        <v>346</v>
      </c>
      <c r="Q58" s="136" t="s">
        <v>347</v>
      </c>
      <c r="R58" s="136" t="s">
        <v>348</v>
      </c>
      <c r="S58" s="160" t="s">
        <v>349</v>
      </c>
      <c r="T58" s="136" t="s">
        <v>347</v>
      </c>
      <c r="U58" s="136" t="s">
        <v>350</v>
      </c>
      <c r="V58" s="127">
        <v>6911</v>
      </c>
      <c r="W58" s="110">
        <v>20933</v>
      </c>
      <c r="X58" s="54">
        <v>42863</v>
      </c>
      <c r="Y58" s="27" t="s">
        <v>45</v>
      </c>
      <c r="Z58" s="144" t="s">
        <v>351</v>
      </c>
      <c r="AA58" s="31">
        <f t="shared" si="0"/>
        <v>1</v>
      </c>
      <c r="AB58" s="32" t="s">
        <v>352</v>
      </c>
      <c r="AC58" s="111">
        <v>43251</v>
      </c>
      <c r="AD58" s="32" t="s">
        <v>84</v>
      </c>
      <c r="AE58" s="32"/>
      <c r="AF58" s="136" t="s">
        <v>353</v>
      </c>
      <c r="AG58" s="22" t="s">
        <v>47</v>
      </c>
      <c r="AH58" s="89" t="s">
        <v>175</v>
      </c>
    </row>
    <row r="59" spans="1:34" s="33" customFormat="1" ht="63" customHeight="1" x14ac:dyDescent="0.2">
      <c r="A59" s="21" t="s">
        <v>86</v>
      </c>
      <c r="B59" s="32">
        <v>86111602</v>
      </c>
      <c r="C59" s="104" t="s">
        <v>354</v>
      </c>
      <c r="D59" s="105">
        <v>43101</v>
      </c>
      <c r="E59" s="22" t="s">
        <v>341</v>
      </c>
      <c r="F59" s="22" t="s">
        <v>355</v>
      </c>
      <c r="G59" s="22" t="s">
        <v>342</v>
      </c>
      <c r="H59" s="154">
        <v>495000000</v>
      </c>
      <c r="I59" s="154">
        <v>495000000</v>
      </c>
      <c r="J59" s="22" t="s">
        <v>111</v>
      </c>
      <c r="K59" s="22" t="s">
        <v>45</v>
      </c>
      <c r="L59" s="136" t="s">
        <v>343</v>
      </c>
      <c r="M59" s="136" t="s">
        <v>344</v>
      </c>
      <c r="N59" s="159">
        <v>3835132</v>
      </c>
      <c r="O59" s="129" t="s">
        <v>345</v>
      </c>
      <c r="P59" s="53" t="s">
        <v>356</v>
      </c>
      <c r="Q59" s="161" t="s">
        <v>357</v>
      </c>
      <c r="R59" s="53" t="s">
        <v>358</v>
      </c>
      <c r="S59" s="160" t="s">
        <v>359</v>
      </c>
      <c r="T59" s="161" t="s">
        <v>357</v>
      </c>
      <c r="U59" s="53" t="s">
        <v>360</v>
      </c>
      <c r="V59" s="127">
        <v>6919</v>
      </c>
      <c r="W59" s="110">
        <v>20934</v>
      </c>
      <c r="X59" s="54">
        <v>42863</v>
      </c>
      <c r="Y59" s="27" t="s">
        <v>45</v>
      </c>
      <c r="Z59" s="144" t="s">
        <v>361</v>
      </c>
      <c r="AA59" s="31">
        <f t="shared" si="0"/>
        <v>1</v>
      </c>
      <c r="AB59" s="32" t="s">
        <v>362</v>
      </c>
      <c r="AC59" s="111">
        <v>43251</v>
      </c>
      <c r="AD59" s="32" t="s">
        <v>84</v>
      </c>
      <c r="AE59" s="32"/>
      <c r="AF59" s="53" t="s">
        <v>343</v>
      </c>
      <c r="AG59" s="22" t="s">
        <v>315</v>
      </c>
      <c r="AH59" s="22" t="s">
        <v>363</v>
      </c>
    </row>
    <row r="60" spans="1:34" s="33" customFormat="1" ht="63" customHeight="1" x14ac:dyDescent="0.2">
      <c r="A60" s="21" t="s">
        <v>86</v>
      </c>
      <c r="B60" s="32" t="s">
        <v>364</v>
      </c>
      <c r="C60" s="104" t="s">
        <v>365</v>
      </c>
      <c r="D60" s="105">
        <v>43101</v>
      </c>
      <c r="E60" s="22" t="s">
        <v>341</v>
      </c>
      <c r="F60" s="22" t="s">
        <v>355</v>
      </c>
      <c r="G60" s="22" t="s">
        <v>342</v>
      </c>
      <c r="H60" s="154">
        <v>482784018</v>
      </c>
      <c r="I60" s="154">
        <v>482784018</v>
      </c>
      <c r="J60" s="22" t="s">
        <v>111</v>
      </c>
      <c r="K60" s="22" t="s">
        <v>45</v>
      </c>
      <c r="L60" s="53" t="s">
        <v>278</v>
      </c>
      <c r="M60" s="32" t="s">
        <v>279</v>
      </c>
      <c r="N60" s="134" t="s">
        <v>280</v>
      </c>
      <c r="O60" s="129" t="s">
        <v>281</v>
      </c>
      <c r="P60" s="50" t="s">
        <v>366</v>
      </c>
      <c r="Q60" s="50" t="s">
        <v>367</v>
      </c>
      <c r="R60" s="53" t="s">
        <v>368</v>
      </c>
      <c r="S60" s="135" t="s">
        <v>369</v>
      </c>
      <c r="T60" s="50" t="s">
        <v>367</v>
      </c>
      <c r="U60" s="53" t="s">
        <v>370</v>
      </c>
      <c r="V60" s="127">
        <v>7159</v>
      </c>
      <c r="W60" s="110">
        <v>20935</v>
      </c>
      <c r="X60" s="54">
        <v>42907</v>
      </c>
      <c r="Y60" s="27" t="s">
        <v>45</v>
      </c>
      <c r="Z60" s="144" t="s">
        <v>371</v>
      </c>
      <c r="AA60" s="31">
        <f t="shared" si="0"/>
        <v>1</v>
      </c>
      <c r="AB60" s="32" t="s">
        <v>372</v>
      </c>
      <c r="AC60" s="111">
        <v>43164</v>
      </c>
      <c r="AD60" s="32" t="s">
        <v>84</v>
      </c>
      <c r="AE60" s="32"/>
      <c r="AF60" s="120" t="s">
        <v>373</v>
      </c>
      <c r="AG60" s="22" t="s">
        <v>315</v>
      </c>
      <c r="AH60" s="22" t="s">
        <v>374</v>
      </c>
    </row>
    <row r="61" spans="1:34" s="33" customFormat="1" ht="63" customHeight="1" x14ac:dyDescent="0.2">
      <c r="A61" s="21" t="s">
        <v>86</v>
      </c>
      <c r="B61" s="32">
        <v>43222612</v>
      </c>
      <c r="C61" s="104" t="s">
        <v>375</v>
      </c>
      <c r="D61" s="20">
        <v>43132</v>
      </c>
      <c r="E61" s="22" t="s">
        <v>376</v>
      </c>
      <c r="F61" s="22" t="s">
        <v>355</v>
      </c>
      <c r="G61" s="22" t="s">
        <v>342</v>
      </c>
      <c r="H61" s="154">
        <v>1159468085</v>
      </c>
      <c r="I61" s="154">
        <v>1159468085</v>
      </c>
      <c r="J61" s="22" t="s">
        <v>111</v>
      </c>
      <c r="K61" s="22" t="s">
        <v>45</v>
      </c>
      <c r="L61" s="53" t="s">
        <v>278</v>
      </c>
      <c r="M61" s="32" t="s">
        <v>279</v>
      </c>
      <c r="N61" s="134" t="s">
        <v>280</v>
      </c>
      <c r="O61" s="129" t="s">
        <v>281</v>
      </c>
      <c r="P61" s="50" t="s">
        <v>253</v>
      </c>
      <c r="Q61" s="50" t="s">
        <v>377</v>
      </c>
      <c r="R61" s="53" t="s">
        <v>378</v>
      </c>
      <c r="S61" s="153" t="s">
        <v>379</v>
      </c>
      <c r="T61" s="50" t="s">
        <v>282</v>
      </c>
      <c r="U61" s="53" t="s">
        <v>380</v>
      </c>
      <c r="V61" s="127">
        <v>6281</v>
      </c>
      <c r="W61" s="110">
        <v>21008</v>
      </c>
      <c r="X61" s="30">
        <v>42717</v>
      </c>
      <c r="Y61" s="27" t="s">
        <v>45</v>
      </c>
      <c r="Z61" s="144">
        <v>4600006140</v>
      </c>
      <c r="AA61" s="31">
        <f t="shared" si="0"/>
        <v>1</v>
      </c>
      <c r="AB61" s="32" t="s">
        <v>381</v>
      </c>
      <c r="AC61" s="111">
        <v>43312</v>
      </c>
      <c r="AD61" s="32" t="s">
        <v>84</v>
      </c>
      <c r="AE61" s="32"/>
      <c r="AF61" s="107" t="s">
        <v>382</v>
      </c>
      <c r="AG61" s="27" t="s">
        <v>47</v>
      </c>
      <c r="AH61" s="22" t="s">
        <v>374</v>
      </c>
    </row>
    <row r="62" spans="1:34" s="33" customFormat="1" ht="63" customHeight="1" x14ac:dyDescent="0.2">
      <c r="A62" s="21" t="s">
        <v>86</v>
      </c>
      <c r="B62" s="32">
        <v>86101700</v>
      </c>
      <c r="C62" s="104" t="s">
        <v>383</v>
      </c>
      <c r="D62" s="20">
        <v>43160</v>
      </c>
      <c r="E62" s="22" t="s">
        <v>384</v>
      </c>
      <c r="F62" s="22" t="s">
        <v>329</v>
      </c>
      <c r="G62" s="22" t="s">
        <v>342</v>
      </c>
      <c r="H62" s="154">
        <v>5000000000</v>
      </c>
      <c r="I62" s="154">
        <v>5000000000</v>
      </c>
      <c r="J62" s="22" t="s">
        <v>111</v>
      </c>
      <c r="K62" s="22" t="s">
        <v>45</v>
      </c>
      <c r="L62" s="162" t="s">
        <v>385</v>
      </c>
      <c r="M62" s="32" t="s">
        <v>386</v>
      </c>
      <c r="N62" s="163">
        <v>3835513</v>
      </c>
      <c r="O62" s="113" t="s">
        <v>387</v>
      </c>
      <c r="P62" s="164" t="s">
        <v>388</v>
      </c>
      <c r="Q62" s="165" t="s">
        <v>389</v>
      </c>
      <c r="R62" s="165" t="s">
        <v>390</v>
      </c>
      <c r="S62" s="135" t="s">
        <v>391</v>
      </c>
      <c r="T62" s="165" t="s">
        <v>389</v>
      </c>
      <c r="U62" s="164" t="s">
        <v>392</v>
      </c>
      <c r="V62" s="29">
        <v>8134</v>
      </c>
      <c r="W62" s="110">
        <v>21080</v>
      </c>
      <c r="X62" s="30">
        <v>43193</v>
      </c>
      <c r="Y62" s="27"/>
      <c r="Z62" s="27"/>
      <c r="AA62" s="31">
        <f t="shared" si="0"/>
        <v>0.33</v>
      </c>
      <c r="AB62" s="32"/>
      <c r="AC62" s="29"/>
      <c r="AD62" s="32"/>
      <c r="AE62" s="32"/>
      <c r="AF62" s="107" t="s">
        <v>393</v>
      </c>
      <c r="AG62" s="27" t="s">
        <v>47</v>
      </c>
      <c r="AH62" s="22" t="s">
        <v>374</v>
      </c>
    </row>
    <row r="63" spans="1:34" s="33" customFormat="1" ht="63" customHeight="1" x14ac:dyDescent="0.2">
      <c r="A63" s="21" t="s">
        <v>86</v>
      </c>
      <c r="B63" s="32">
        <v>84131600</v>
      </c>
      <c r="C63" s="104" t="s">
        <v>394</v>
      </c>
      <c r="D63" s="20">
        <v>43160</v>
      </c>
      <c r="E63" s="22" t="s">
        <v>189</v>
      </c>
      <c r="F63" s="22" t="s">
        <v>190</v>
      </c>
      <c r="G63" s="22" t="s">
        <v>247</v>
      </c>
      <c r="H63" s="154">
        <v>600000000</v>
      </c>
      <c r="I63" s="154">
        <v>600000000</v>
      </c>
      <c r="J63" s="22" t="s">
        <v>111</v>
      </c>
      <c r="K63" s="22" t="s">
        <v>45</v>
      </c>
      <c r="L63" s="32" t="s">
        <v>163</v>
      </c>
      <c r="M63" s="32" t="s">
        <v>164</v>
      </c>
      <c r="N63" s="166">
        <v>3838499</v>
      </c>
      <c r="O63" s="167" t="s">
        <v>166</v>
      </c>
      <c r="P63" s="155" t="s">
        <v>395</v>
      </c>
      <c r="Q63" s="155" t="s">
        <v>396</v>
      </c>
      <c r="R63" s="155" t="s">
        <v>169</v>
      </c>
      <c r="S63" s="168" t="s">
        <v>170</v>
      </c>
      <c r="T63" s="155" t="s">
        <v>397</v>
      </c>
      <c r="U63" s="155" t="s">
        <v>398</v>
      </c>
      <c r="V63" s="29">
        <v>8135</v>
      </c>
      <c r="W63" s="169">
        <v>21111</v>
      </c>
      <c r="X63" s="30">
        <v>43172</v>
      </c>
      <c r="Y63" s="27"/>
      <c r="Z63" s="27"/>
      <c r="AA63" s="31">
        <f t="shared" si="0"/>
        <v>0.33</v>
      </c>
      <c r="AB63" s="32"/>
      <c r="AC63" s="29"/>
      <c r="AD63" s="32"/>
      <c r="AE63" s="32"/>
      <c r="AF63" s="107" t="s">
        <v>184</v>
      </c>
      <c r="AG63" s="27" t="s">
        <v>47</v>
      </c>
      <c r="AH63" s="134" t="s">
        <v>175</v>
      </c>
    </row>
    <row r="64" spans="1:34" s="33" customFormat="1" ht="63" customHeight="1" x14ac:dyDescent="0.2">
      <c r="A64" s="21" t="s">
        <v>86</v>
      </c>
      <c r="B64" s="103">
        <v>86121504</v>
      </c>
      <c r="C64" s="104" t="s">
        <v>399</v>
      </c>
      <c r="D64" s="20">
        <v>43191</v>
      </c>
      <c r="E64" s="22" t="s">
        <v>189</v>
      </c>
      <c r="F64" s="22" t="s">
        <v>190</v>
      </c>
      <c r="G64" s="22" t="s">
        <v>116</v>
      </c>
      <c r="H64" s="154">
        <v>300000000</v>
      </c>
      <c r="I64" s="154">
        <v>300000000</v>
      </c>
      <c r="J64" s="22" t="s">
        <v>111</v>
      </c>
      <c r="K64" s="22" t="s">
        <v>45</v>
      </c>
      <c r="L64" s="170" t="s">
        <v>400</v>
      </c>
      <c r="M64" s="170" t="s">
        <v>401</v>
      </c>
      <c r="N64" s="99">
        <v>3838064</v>
      </c>
      <c r="O64" s="113" t="s">
        <v>402</v>
      </c>
      <c r="P64" s="171" t="s">
        <v>403</v>
      </c>
      <c r="Q64" s="172" t="s">
        <v>404</v>
      </c>
      <c r="R64" s="173" t="s">
        <v>405</v>
      </c>
      <c r="S64" s="174" t="s">
        <v>406</v>
      </c>
      <c r="T64" s="173" t="s">
        <v>407</v>
      </c>
      <c r="U64" s="173" t="s">
        <v>408</v>
      </c>
      <c r="V64" s="29">
        <v>8151</v>
      </c>
      <c r="W64" s="110">
        <v>21157</v>
      </c>
      <c r="X64" s="30">
        <v>43195</v>
      </c>
      <c r="Y64" s="27"/>
      <c r="Z64" s="27"/>
      <c r="AA64" s="31">
        <f t="shared" si="0"/>
        <v>0.33</v>
      </c>
      <c r="AB64" s="32"/>
      <c r="AC64" s="29"/>
      <c r="AD64" s="32"/>
      <c r="AE64" s="32"/>
      <c r="AF64" s="107" t="s">
        <v>409</v>
      </c>
      <c r="AG64" s="27" t="s">
        <v>47</v>
      </c>
      <c r="AH64" s="134" t="s">
        <v>175</v>
      </c>
    </row>
    <row r="65" spans="1:34" s="33" customFormat="1" ht="63" customHeight="1" x14ac:dyDescent="0.2">
      <c r="A65" s="21" t="s">
        <v>86</v>
      </c>
      <c r="B65" s="103">
        <v>80111604</v>
      </c>
      <c r="C65" s="104" t="s">
        <v>410</v>
      </c>
      <c r="D65" s="20">
        <v>43151</v>
      </c>
      <c r="E65" s="22" t="s">
        <v>411</v>
      </c>
      <c r="F65" s="22" t="s">
        <v>117</v>
      </c>
      <c r="G65" s="22" t="s">
        <v>116</v>
      </c>
      <c r="H65" s="154">
        <v>536785000</v>
      </c>
      <c r="I65" s="154">
        <v>536785000</v>
      </c>
      <c r="J65" s="22" t="s">
        <v>111</v>
      </c>
      <c r="K65" s="22" t="s">
        <v>45</v>
      </c>
      <c r="L65" s="170" t="s">
        <v>304</v>
      </c>
      <c r="M65" s="170" t="s">
        <v>305</v>
      </c>
      <c r="N65" s="99">
        <v>3838561</v>
      </c>
      <c r="O65" s="175" t="s">
        <v>412</v>
      </c>
      <c r="P65" s="173" t="s">
        <v>306</v>
      </c>
      <c r="Q65" s="173" t="s">
        <v>413</v>
      </c>
      <c r="R65" s="173" t="s">
        <v>414</v>
      </c>
      <c r="S65" s="176" t="s">
        <v>415</v>
      </c>
      <c r="T65" s="173" t="s">
        <v>416</v>
      </c>
      <c r="U65" s="173" t="s">
        <v>417</v>
      </c>
      <c r="V65" s="29">
        <v>6696</v>
      </c>
      <c r="W65" s="110">
        <v>21160</v>
      </c>
      <c r="X65" s="30">
        <v>42818</v>
      </c>
      <c r="Y65" s="27" t="s">
        <v>45</v>
      </c>
      <c r="Z65" s="27">
        <v>4600006645</v>
      </c>
      <c r="AA65" s="31">
        <f t="shared" si="0"/>
        <v>1</v>
      </c>
      <c r="AB65" s="32" t="s">
        <v>352</v>
      </c>
      <c r="AC65" s="111">
        <v>43266</v>
      </c>
      <c r="AD65" s="32" t="s">
        <v>84</v>
      </c>
      <c r="AE65" s="32"/>
      <c r="AF65" s="107" t="s">
        <v>418</v>
      </c>
      <c r="AG65" s="27" t="s">
        <v>47</v>
      </c>
      <c r="AH65" s="134" t="s">
        <v>175</v>
      </c>
    </row>
    <row r="66" spans="1:34" s="33" customFormat="1" ht="63" customHeight="1" x14ac:dyDescent="0.2">
      <c r="A66" s="21" t="s">
        <v>86</v>
      </c>
      <c r="B66" s="177">
        <v>80111707</v>
      </c>
      <c r="C66" s="104" t="s">
        <v>419</v>
      </c>
      <c r="D66" s="20">
        <v>43221</v>
      </c>
      <c r="E66" s="22" t="s">
        <v>189</v>
      </c>
      <c r="F66" s="22" t="s">
        <v>112</v>
      </c>
      <c r="G66" s="22" t="s">
        <v>420</v>
      </c>
      <c r="H66" s="154">
        <v>1000000000</v>
      </c>
      <c r="I66" s="154">
        <v>1000000000</v>
      </c>
      <c r="J66" s="22" t="s">
        <v>111</v>
      </c>
      <c r="K66" s="22" t="s">
        <v>45</v>
      </c>
      <c r="L66" s="170" t="s">
        <v>421</v>
      </c>
      <c r="M66" s="170" t="s">
        <v>422</v>
      </c>
      <c r="N66" s="99">
        <v>3838470</v>
      </c>
      <c r="O66" s="113" t="s">
        <v>423</v>
      </c>
      <c r="P66" s="173" t="s">
        <v>424</v>
      </c>
      <c r="Q66" s="173" t="s">
        <v>425</v>
      </c>
      <c r="R66" s="173" t="s">
        <v>426</v>
      </c>
      <c r="S66" s="176" t="s">
        <v>2406</v>
      </c>
      <c r="T66" s="173" t="s">
        <v>427</v>
      </c>
      <c r="U66" s="173" t="s">
        <v>428</v>
      </c>
      <c r="V66" s="29">
        <v>8174</v>
      </c>
      <c r="W66" s="110">
        <v>21176</v>
      </c>
      <c r="X66" s="30">
        <v>43210</v>
      </c>
      <c r="Y66" s="27"/>
      <c r="Z66" s="27"/>
      <c r="AA66" s="31">
        <f t="shared" si="0"/>
        <v>0.33</v>
      </c>
      <c r="AB66" s="32"/>
      <c r="AC66" s="29"/>
      <c r="AD66" s="32"/>
      <c r="AE66" s="32"/>
      <c r="AF66" s="107" t="s">
        <v>429</v>
      </c>
      <c r="AG66" s="27" t="s">
        <v>47</v>
      </c>
      <c r="AH66" s="134" t="s">
        <v>175</v>
      </c>
    </row>
    <row r="67" spans="1:34" s="33" customFormat="1" ht="63" customHeight="1" x14ac:dyDescent="0.2">
      <c r="A67" s="21" t="s">
        <v>86</v>
      </c>
      <c r="B67" s="178">
        <v>86121504</v>
      </c>
      <c r="C67" s="104" t="s">
        <v>430</v>
      </c>
      <c r="D67" s="20">
        <v>43221</v>
      </c>
      <c r="E67" s="22" t="s">
        <v>411</v>
      </c>
      <c r="F67" s="22" t="s">
        <v>431</v>
      </c>
      <c r="G67" s="22" t="s">
        <v>116</v>
      </c>
      <c r="H67" s="154">
        <v>75000000</v>
      </c>
      <c r="I67" s="154">
        <v>75000000</v>
      </c>
      <c r="J67" s="22" t="s">
        <v>111</v>
      </c>
      <c r="K67" s="22" t="s">
        <v>45</v>
      </c>
      <c r="L67" s="170" t="s">
        <v>304</v>
      </c>
      <c r="M67" s="170" t="s">
        <v>305</v>
      </c>
      <c r="N67" s="99">
        <v>3838561</v>
      </c>
      <c r="O67" s="175" t="s">
        <v>412</v>
      </c>
      <c r="P67" s="173" t="s">
        <v>306</v>
      </c>
      <c r="Q67" s="173" t="s">
        <v>432</v>
      </c>
      <c r="R67" s="173" t="s">
        <v>433</v>
      </c>
      <c r="S67" s="179">
        <v>20162001</v>
      </c>
      <c r="T67" s="173" t="s">
        <v>434</v>
      </c>
      <c r="U67" s="173" t="s">
        <v>435</v>
      </c>
      <c r="V67" s="29"/>
      <c r="W67" s="110">
        <v>21189</v>
      </c>
      <c r="X67" s="30"/>
      <c r="Y67" s="27"/>
      <c r="Z67" s="27"/>
      <c r="AA67" s="31">
        <f t="shared" si="0"/>
        <v>0</v>
      </c>
      <c r="AB67" s="32"/>
      <c r="AC67" s="29"/>
      <c r="AD67" s="32"/>
      <c r="AE67" s="32"/>
      <c r="AF67" s="107" t="s">
        <v>436</v>
      </c>
      <c r="AG67" s="27" t="s">
        <v>47</v>
      </c>
      <c r="AH67" s="134" t="s">
        <v>175</v>
      </c>
    </row>
    <row r="68" spans="1:34" s="33" customFormat="1" ht="63" customHeight="1" x14ac:dyDescent="0.2">
      <c r="A68" s="21" t="s">
        <v>86</v>
      </c>
      <c r="B68" s="32">
        <v>81112101</v>
      </c>
      <c r="C68" s="104" t="s">
        <v>437</v>
      </c>
      <c r="D68" s="20">
        <v>43160</v>
      </c>
      <c r="E68" s="22" t="s">
        <v>438</v>
      </c>
      <c r="F68" s="22" t="s">
        <v>117</v>
      </c>
      <c r="G68" s="22" t="s">
        <v>420</v>
      </c>
      <c r="H68" s="154">
        <v>991927819</v>
      </c>
      <c r="I68" s="154">
        <v>991927819</v>
      </c>
      <c r="J68" s="22" t="s">
        <v>111</v>
      </c>
      <c r="K68" s="22" t="s">
        <v>45</v>
      </c>
      <c r="L68" s="53" t="s">
        <v>278</v>
      </c>
      <c r="M68" s="170" t="s">
        <v>279</v>
      </c>
      <c r="N68" s="21" t="s">
        <v>439</v>
      </c>
      <c r="O68" s="180" t="s">
        <v>281</v>
      </c>
      <c r="P68" s="173" t="s">
        <v>366</v>
      </c>
      <c r="Q68" s="173" t="s">
        <v>367</v>
      </c>
      <c r="R68" s="173" t="s">
        <v>368</v>
      </c>
      <c r="S68" s="135" t="s">
        <v>369</v>
      </c>
      <c r="T68" s="173" t="s">
        <v>367</v>
      </c>
      <c r="U68" s="173" t="s">
        <v>370</v>
      </c>
      <c r="V68" s="137">
        <v>7508</v>
      </c>
      <c r="W68" s="110">
        <v>21198</v>
      </c>
      <c r="X68" s="30">
        <v>42993</v>
      </c>
      <c r="Y68" s="27" t="s">
        <v>45</v>
      </c>
      <c r="Z68" s="27">
        <v>4600007464</v>
      </c>
      <c r="AA68" s="31">
        <f t="shared" si="0"/>
        <v>1</v>
      </c>
      <c r="AB68" s="32" t="s">
        <v>372</v>
      </c>
      <c r="AC68" s="111">
        <v>43234</v>
      </c>
      <c r="AD68" s="32" t="s">
        <v>84</v>
      </c>
      <c r="AE68" s="32"/>
      <c r="AF68" s="107" t="s">
        <v>440</v>
      </c>
      <c r="AG68" s="22" t="s">
        <v>315</v>
      </c>
      <c r="AH68" s="22" t="s">
        <v>374</v>
      </c>
    </row>
    <row r="69" spans="1:34" s="33" customFormat="1" ht="63" customHeight="1" x14ac:dyDescent="0.2">
      <c r="A69" s="21" t="s">
        <v>86</v>
      </c>
      <c r="B69" s="32">
        <v>86131901</v>
      </c>
      <c r="C69" s="104" t="s">
        <v>441</v>
      </c>
      <c r="D69" s="20">
        <v>43221</v>
      </c>
      <c r="E69" s="22" t="s">
        <v>411</v>
      </c>
      <c r="F69" s="22" t="s">
        <v>190</v>
      </c>
      <c r="G69" s="22" t="s">
        <v>247</v>
      </c>
      <c r="H69" s="154">
        <v>550000000</v>
      </c>
      <c r="I69" s="154">
        <v>550000000</v>
      </c>
      <c r="J69" s="22" t="s">
        <v>111</v>
      </c>
      <c r="K69" s="22" t="s">
        <v>45</v>
      </c>
      <c r="L69" s="170" t="s">
        <v>304</v>
      </c>
      <c r="M69" s="170" t="s">
        <v>305</v>
      </c>
      <c r="N69" s="99">
        <v>3838561</v>
      </c>
      <c r="O69" s="175" t="s">
        <v>412</v>
      </c>
      <c r="P69" s="173" t="s">
        <v>306</v>
      </c>
      <c r="Q69" s="173" t="s">
        <v>442</v>
      </c>
      <c r="R69" s="173" t="s">
        <v>308</v>
      </c>
      <c r="S69" s="150" t="s">
        <v>309</v>
      </c>
      <c r="T69" s="181" t="s">
        <v>310</v>
      </c>
      <c r="U69" s="136" t="s">
        <v>443</v>
      </c>
      <c r="V69" s="29"/>
      <c r="W69" s="110">
        <v>21224</v>
      </c>
      <c r="X69" s="30"/>
      <c r="Y69" s="27"/>
      <c r="Z69" s="27"/>
      <c r="AA69" s="31">
        <f t="shared" si="0"/>
        <v>0</v>
      </c>
      <c r="AB69" s="32"/>
      <c r="AC69" s="29"/>
      <c r="AD69" s="32"/>
      <c r="AE69" s="32"/>
      <c r="AF69" s="107" t="s">
        <v>444</v>
      </c>
      <c r="AG69" s="22" t="s">
        <v>315</v>
      </c>
      <c r="AH69" s="22" t="s">
        <v>445</v>
      </c>
    </row>
    <row r="70" spans="1:34" s="33" customFormat="1" ht="63" customHeight="1" x14ac:dyDescent="0.2">
      <c r="A70" s="21" t="s">
        <v>86</v>
      </c>
      <c r="B70" s="32">
        <v>86131901</v>
      </c>
      <c r="C70" s="104" t="s">
        <v>441</v>
      </c>
      <c r="D70" s="20">
        <v>43221</v>
      </c>
      <c r="E70" s="22" t="s">
        <v>411</v>
      </c>
      <c r="F70" s="22" t="s">
        <v>190</v>
      </c>
      <c r="G70" s="22" t="s">
        <v>191</v>
      </c>
      <c r="H70" s="154">
        <v>100000000</v>
      </c>
      <c r="I70" s="154">
        <v>100000000</v>
      </c>
      <c r="J70" s="22" t="s">
        <v>111</v>
      </c>
      <c r="K70" s="22" t="s">
        <v>45</v>
      </c>
      <c r="L70" s="170" t="s">
        <v>304</v>
      </c>
      <c r="M70" s="170" t="s">
        <v>305</v>
      </c>
      <c r="N70" s="99">
        <v>3838561</v>
      </c>
      <c r="O70" s="175" t="s">
        <v>412</v>
      </c>
      <c r="P70" s="173" t="s">
        <v>306</v>
      </c>
      <c r="Q70" s="173" t="s">
        <v>446</v>
      </c>
      <c r="R70" s="173" t="s">
        <v>308</v>
      </c>
      <c r="S70" s="150" t="s">
        <v>309</v>
      </c>
      <c r="T70" s="136" t="s">
        <v>447</v>
      </c>
      <c r="U70" s="136" t="s">
        <v>443</v>
      </c>
      <c r="V70" s="29"/>
      <c r="W70" s="110">
        <v>21225</v>
      </c>
      <c r="X70" s="30"/>
      <c r="Y70" s="27"/>
      <c r="Z70" s="27"/>
      <c r="AA70" s="31">
        <f t="shared" si="0"/>
        <v>0</v>
      </c>
      <c r="AB70" s="32"/>
      <c r="AC70" s="29"/>
      <c r="AD70" s="32"/>
      <c r="AE70" s="32"/>
      <c r="AF70" s="107" t="s">
        <v>444</v>
      </c>
      <c r="AG70" s="22" t="s">
        <v>315</v>
      </c>
      <c r="AH70" s="22" t="s">
        <v>445</v>
      </c>
    </row>
    <row r="71" spans="1:34" s="33" customFormat="1" ht="63" customHeight="1" x14ac:dyDescent="0.2">
      <c r="A71" s="21" t="s">
        <v>86</v>
      </c>
      <c r="B71" s="32">
        <v>72121406</v>
      </c>
      <c r="C71" s="104" t="s">
        <v>2407</v>
      </c>
      <c r="D71" s="20">
        <v>43221</v>
      </c>
      <c r="E71" s="22" t="s">
        <v>249</v>
      </c>
      <c r="F71" s="22" t="s">
        <v>190</v>
      </c>
      <c r="G71" s="22" t="s">
        <v>420</v>
      </c>
      <c r="H71" s="154">
        <v>780215664</v>
      </c>
      <c r="I71" s="154">
        <v>780215664</v>
      </c>
      <c r="J71" s="22" t="s">
        <v>111</v>
      </c>
      <c r="K71" s="22" t="s">
        <v>45</v>
      </c>
      <c r="L71" s="170" t="s">
        <v>298</v>
      </c>
      <c r="M71" s="170" t="s">
        <v>299</v>
      </c>
      <c r="N71" s="182" t="s">
        <v>300</v>
      </c>
      <c r="O71" s="183" t="s">
        <v>301</v>
      </c>
      <c r="P71" s="173" t="s">
        <v>2408</v>
      </c>
      <c r="Q71" s="173" t="s">
        <v>302</v>
      </c>
      <c r="R71" s="173" t="s">
        <v>2409</v>
      </c>
      <c r="S71" s="150" t="s">
        <v>2410</v>
      </c>
      <c r="T71" s="136" t="s">
        <v>302</v>
      </c>
      <c r="U71" s="136" t="s">
        <v>302</v>
      </c>
      <c r="V71" s="29"/>
      <c r="W71" s="110">
        <v>21432</v>
      </c>
      <c r="X71" s="30"/>
      <c r="Y71" s="27"/>
      <c r="Z71" s="27"/>
      <c r="AA71" s="31">
        <f t="shared" si="0"/>
        <v>0</v>
      </c>
      <c r="AB71" s="32"/>
      <c r="AC71" s="29"/>
      <c r="AD71" s="32"/>
      <c r="AE71" s="32"/>
      <c r="AF71" s="107" t="s">
        <v>2411</v>
      </c>
      <c r="AG71" s="22" t="s">
        <v>315</v>
      </c>
      <c r="AH71" s="22" t="s">
        <v>445</v>
      </c>
    </row>
    <row r="72" spans="1:34" s="33" customFormat="1" ht="63" customHeight="1" x14ac:dyDescent="0.2">
      <c r="A72" s="184" t="s">
        <v>2412</v>
      </c>
      <c r="B72" s="185">
        <v>80101500</v>
      </c>
      <c r="C72" s="186" t="s">
        <v>2413</v>
      </c>
      <c r="D72" s="187">
        <v>43101</v>
      </c>
      <c r="E72" s="188" t="s">
        <v>139</v>
      </c>
      <c r="F72" s="189" t="s">
        <v>276</v>
      </c>
      <c r="G72" s="188" t="s">
        <v>116</v>
      </c>
      <c r="H72" s="190">
        <v>35937132</v>
      </c>
      <c r="I72" s="190" t="e">
        <f>[6]!Tabla2[[#This Row],[Valor total estimado]]</f>
        <v>#REF!</v>
      </c>
      <c r="J72" s="188" t="s">
        <v>111</v>
      </c>
      <c r="K72" s="189" t="s">
        <v>45</v>
      </c>
      <c r="L72" s="189" t="s">
        <v>2414</v>
      </c>
      <c r="M72" s="189" t="s">
        <v>2415</v>
      </c>
      <c r="N72" s="191">
        <v>3837020</v>
      </c>
      <c r="O72" s="192" t="s">
        <v>2416</v>
      </c>
      <c r="P72" s="188"/>
      <c r="Q72" s="188"/>
      <c r="R72" s="188"/>
      <c r="S72" s="188"/>
      <c r="T72" s="188"/>
      <c r="U72" s="193"/>
      <c r="V72" s="193"/>
      <c r="W72" s="188"/>
      <c r="X72" s="194"/>
      <c r="Y72" s="188"/>
      <c r="Z72" s="188"/>
      <c r="AA72" s="31" t="str">
        <f t="shared" si="0"/>
        <v/>
      </c>
      <c r="AB72" s="193"/>
      <c r="AC72" s="193"/>
      <c r="AD72" s="193"/>
      <c r="AE72" s="189" t="s">
        <v>2417</v>
      </c>
      <c r="AF72" s="188" t="s">
        <v>47</v>
      </c>
      <c r="AG72" s="188"/>
    </row>
    <row r="73" spans="1:34" s="33" customFormat="1" ht="63" customHeight="1" x14ac:dyDescent="0.2">
      <c r="A73" s="184" t="s">
        <v>2412</v>
      </c>
      <c r="B73" s="185">
        <v>80111700</v>
      </c>
      <c r="C73" s="186" t="s">
        <v>2418</v>
      </c>
      <c r="D73" s="187">
        <v>43282</v>
      </c>
      <c r="E73" s="188" t="s">
        <v>467</v>
      </c>
      <c r="F73" s="189" t="s">
        <v>276</v>
      </c>
      <c r="G73" s="188" t="s">
        <v>116</v>
      </c>
      <c r="H73" s="190">
        <v>54062868</v>
      </c>
      <c r="I73" s="190" t="e">
        <f>[6]!Tabla2[[#This Row],[Valor total estimado]]</f>
        <v>#REF!</v>
      </c>
      <c r="J73" s="188" t="s">
        <v>111</v>
      </c>
      <c r="K73" s="189" t="s">
        <v>45</v>
      </c>
      <c r="L73" s="189" t="s">
        <v>2414</v>
      </c>
      <c r="M73" s="189" t="s">
        <v>2415</v>
      </c>
      <c r="N73" s="191">
        <v>3837020</v>
      </c>
      <c r="O73" s="192" t="s">
        <v>2416</v>
      </c>
      <c r="P73" s="188"/>
      <c r="Q73" s="188"/>
      <c r="R73" s="188"/>
      <c r="S73" s="188"/>
      <c r="T73" s="188"/>
      <c r="U73" s="193"/>
      <c r="V73" s="193"/>
      <c r="W73" s="188"/>
      <c r="X73" s="194"/>
      <c r="Y73" s="188"/>
      <c r="Z73" s="188"/>
      <c r="AA73" s="31" t="str">
        <f t="shared" si="0"/>
        <v/>
      </c>
      <c r="AB73" s="193"/>
      <c r="AC73" s="193"/>
      <c r="AD73" s="193"/>
      <c r="AE73" s="189" t="s">
        <v>2417</v>
      </c>
      <c r="AF73" s="188" t="s">
        <v>47</v>
      </c>
      <c r="AG73" s="188"/>
    </row>
    <row r="74" spans="1:34" s="33" customFormat="1" ht="63" customHeight="1" x14ac:dyDescent="0.2">
      <c r="A74" s="184" t="s">
        <v>2412</v>
      </c>
      <c r="B74" s="185" t="s">
        <v>2419</v>
      </c>
      <c r="C74" s="186" t="s">
        <v>2420</v>
      </c>
      <c r="D74" s="187">
        <v>43132</v>
      </c>
      <c r="E74" s="188" t="s">
        <v>109</v>
      </c>
      <c r="F74" s="189" t="s">
        <v>112</v>
      </c>
      <c r="G74" s="188" t="s">
        <v>116</v>
      </c>
      <c r="H74" s="190">
        <v>1968509236</v>
      </c>
      <c r="I74" s="190" t="e">
        <f>[6]!Tabla2[[#This Row],[Valor total estimado]]</f>
        <v>#REF!</v>
      </c>
      <c r="J74" s="188" t="s">
        <v>111</v>
      </c>
      <c r="K74" s="189" t="s">
        <v>45</v>
      </c>
      <c r="L74" s="189" t="s">
        <v>2414</v>
      </c>
      <c r="M74" s="189" t="s">
        <v>2415</v>
      </c>
      <c r="N74" s="191">
        <v>3837020</v>
      </c>
      <c r="O74" s="192" t="s">
        <v>2416</v>
      </c>
      <c r="P74" s="188"/>
      <c r="Q74" s="188"/>
      <c r="R74" s="188"/>
      <c r="S74" s="188"/>
      <c r="T74" s="188"/>
      <c r="U74" s="193"/>
      <c r="V74" s="193"/>
      <c r="W74" s="188"/>
      <c r="X74" s="194"/>
      <c r="Y74" s="188"/>
      <c r="Z74" s="188"/>
      <c r="AA74" s="31" t="str">
        <f t="shared" si="0"/>
        <v/>
      </c>
      <c r="AB74" s="193"/>
      <c r="AC74" s="193"/>
      <c r="AD74" s="193"/>
      <c r="AE74" s="189" t="s">
        <v>2421</v>
      </c>
      <c r="AF74" s="188" t="s">
        <v>47</v>
      </c>
      <c r="AG74" s="188"/>
    </row>
    <row r="75" spans="1:34" s="33" customFormat="1" ht="63" customHeight="1" x14ac:dyDescent="0.2">
      <c r="A75" s="184" t="s">
        <v>2412</v>
      </c>
      <c r="B75" s="34">
        <v>95141706</v>
      </c>
      <c r="C75" s="195" t="s">
        <v>2422</v>
      </c>
      <c r="D75" s="187">
        <v>43018</v>
      </c>
      <c r="E75" s="187" t="s">
        <v>803</v>
      </c>
      <c r="F75" s="188" t="s">
        <v>329</v>
      </c>
      <c r="G75" s="188" t="s">
        <v>116</v>
      </c>
      <c r="H75" s="196">
        <v>13521757926</v>
      </c>
      <c r="I75" s="197">
        <v>11219395503</v>
      </c>
      <c r="J75" s="188" t="s">
        <v>48</v>
      </c>
      <c r="K75" s="188" t="s">
        <v>110</v>
      </c>
      <c r="L75" s="188" t="s">
        <v>2414</v>
      </c>
      <c r="M75" s="188" t="s">
        <v>2415</v>
      </c>
      <c r="N75" s="198">
        <v>3837020</v>
      </c>
      <c r="O75" s="199" t="s">
        <v>2416</v>
      </c>
      <c r="P75" s="188"/>
      <c r="Q75" s="188"/>
      <c r="R75" s="188"/>
      <c r="S75" s="188"/>
      <c r="T75" s="188"/>
      <c r="U75" s="193"/>
      <c r="V75" s="193"/>
      <c r="W75" s="188">
        <v>20700</v>
      </c>
      <c r="X75" s="194"/>
      <c r="Y75" s="188"/>
      <c r="Z75" s="188"/>
      <c r="AA75" s="31">
        <f t="shared" si="0"/>
        <v>0</v>
      </c>
      <c r="AB75" s="193"/>
      <c r="AC75" s="193" t="s">
        <v>80</v>
      </c>
      <c r="AD75" s="193"/>
      <c r="AE75" s="188" t="s">
        <v>2423</v>
      </c>
      <c r="AF75" s="188" t="s">
        <v>47</v>
      </c>
      <c r="AG75" s="188"/>
    </row>
    <row r="76" spans="1:34" s="33" customFormat="1" ht="63" customHeight="1" x14ac:dyDescent="0.2">
      <c r="A76" s="184" t="s">
        <v>2412</v>
      </c>
      <c r="B76" s="185">
        <v>50161814</v>
      </c>
      <c r="C76" s="186" t="s">
        <v>2424</v>
      </c>
      <c r="D76" s="187">
        <v>43132</v>
      </c>
      <c r="E76" s="200" t="s">
        <v>104</v>
      </c>
      <c r="F76" s="189" t="s">
        <v>112</v>
      </c>
      <c r="G76" s="188" t="s">
        <v>116</v>
      </c>
      <c r="H76" s="190">
        <f>109021652.96098+423383451.914852</f>
        <v>532405104.87583202</v>
      </c>
      <c r="I76" s="190" t="e">
        <f>[6]!Tabla2[[#This Row],[Valor total estimado]]</f>
        <v>#REF!</v>
      </c>
      <c r="J76" s="188" t="s">
        <v>111</v>
      </c>
      <c r="K76" s="189" t="s">
        <v>45</v>
      </c>
      <c r="L76" s="189" t="s">
        <v>2414</v>
      </c>
      <c r="M76" s="189" t="s">
        <v>2415</v>
      </c>
      <c r="N76" s="191">
        <v>3837020</v>
      </c>
      <c r="O76" s="192" t="s">
        <v>2416</v>
      </c>
      <c r="P76" s="188"/>
      <c r="Q76" s="188"/>
      <c r="R76" s="188"/>
      <c r="S76" s="188"/>
      <c r="T76" s="188"/>
      <c r="U76" s="193"/>
      <c r="V76" s="193"/>
      <c r="W76" s="188">
        <v>21116</v>
      </c>
      <c r="X76" s="194"/>
      <c r="Y76" s="188"/>
      <c r="Z76" s="188"/>
      <c r="AA76" s="31">
        <f t="shared" ref="AA76:AA139" si="1">+IF(AND(W76="",X76="",Y76="",Z76=""),"",IF(AND(W76&lt;&gt;"",X76="",Y76="",Z76=""),0%,IF(AND(W76&lt;&gt;"",X76&lt;&gt;"",Y76="",Z76=""),33%,IF(AND(W76&lt;&gt;"",X76&lt;&gt;"",Y76&lt;&gt;"",Z76=""),66%,IF(AND(W76&lt;&gt;"",X76&lt;&gt;"",Y76&lt;&gt;"",Z76&lt;&gt;""),100%,"Información incompleta")))))</f>
        <v>0</v>
      </c>
      <c r="AB76" s="193"/>
      <c r="AC76" s="193"/>
      <c r="AD76" s="193"/>
      <c r="AE76" s="189" t="s">
        <v>2425</v>
      </c>
      <c r="AF76" s="188" t="s">
        <v>47</v>
      </c>
      <c r="AG76" s="188"/>
    </row>
    <row r="77" spans="1:34" s="33" customFormat="1" ht="63" customHeight="1" x14ac:dyDescent="0.2">
      <c r="A77" s="184" t="s">
        <v>2412</v>
      </c>
      <c r="B77" s="185">
        <v>50161814</v>
      </c>
      <c r="C77" s="186" t="s">
        <v>2426</v>
      </c>
      <c r="D77" s="187">
        <v>43160</v>
      </c>
      <c r="E77" s="200" t="s">
        <v>109</v>
      </c>
      <c r="F77" s="189" t="s">
        <v>112</v>
      </c>
      <c r="G77" s="188" t="s">
        <v>116</v>
      </c>
      <c r="H77" s="190">
        <v>260111529.49009866</v>
      </c>
      <c r="I77" s="190" t="e">
        <f>[6]!Tabla2[[#This Row],[Valor total estimado]]</f>
        <v>#REF!</v>
      </c>
      <c r="J77" s="188" t="s">
        <v>111</v>
      </c>
      <c r="K77" s="189" t="s">
        <v>45</v>
      </c>
      <c r="L77" s="189" t="s">
        <v>2414</v>
      </c>
      <c r="M77" s="189" t="s">
        <v>2415</v>
      </c>
      <c r="N77" s="191">
        <v>3837020</v>
      </c>
      <c r="O77" s="192" t="s">
        <v>2416</v>
      </c>
      <c r="P77" s="188"/>
      <c r="Q77" s="188"/>
      <c r="R77" s="188"/>
      <c r="S77" s="188"/>
      <c r="T77" s="188"/>
      <c r="U77" s="193"/>
      <c r="V77" s="193"/>
      <c r="W77" s="188"/>
      <c r="X77" s="194"/>
      <c r="Y77" s="188"/>
      <c r="Z77" s="188"/>
      <c r="AA77" s="31" t="str">
        <f t="shared" si="1"/>
        <v/>
      </c>
      <c r="AB77" s="193"/>
      <c r="AC77" s="193"/>
      <c r="AD77" s="193"/>
      <c r="AE77" s="189" t="s">
        <v>2425</v>
      </c>
      <c r="AF77" s="188" t="s">
        <v>47</v>
      </c>
      <c r="AG77" s="188"/>
    </row>
    <row r="78" spans="1:34" s="33" customFormat="1" ht="63" customHeight="1" x14ac:dyDescent="0.2">
      <c r="A78" s="184" t="s">
        <v>2412</v>
      </c>
      <c r="B78" s="201" t="s">
        <v>2427</v>
      </c>
      <c r="C78" s="186" t="s">
        <v>2428</v>
      </c>
      <c r="D78" s="187">
        <v>43160</v>
      </c>
      <c r="E78" s="200" t="s">
        <v>109</v>
      </c>
      <c r="F78" s="189" t="s">
        <v>431</v>
      </c>
      <c r="G78" s="188" t="s">
        <v>116</v>
      </c>
      <c r="H78" s="190">
        <v>39276472.805230103</v>
      </c>
      <c r="I78" s="190" t="e">
        <f>[6]!Tabla2[[#This Row],[Valor total estimado]]</f>
        <v>#REF!</v>
      </c>
      <c r="J78" s="188" t="s">
        <v>111</v>
      </c>
      <c r="K78" s="189" t="s">
        <v>45</v>
      </c>
      <c r="L78" s="189" t="s">
        <v>2414</v>
      </c>
      <c r="M78" s="189" t="s">
        <v>2415</v>
      </c>
      <c r="N78" s="191">
        <v>3837020</v>
      </c>
      <c r="O78" s="192" t="s">
        <v>2416</v>
      </c>
      <c r="P78" s="188"/>
      <c r="Q78" s="188"/>
      <c r="R78" s="188"/>
      <c r="S78" s="188"/>
      <c r="T78" s="188"/>
      <c r="U78" s="193"/>
      <c r="V78" s="193"/>
      <c r="W78" s="188"/>
      <c r="X78" s="194"/>
      <c r="Y78" s="188"/>
      <c r="Z78" s="188"/>
      <c r="AA78" s="31" t="str">
        <f t="shared" si="1"/>
        <v/>
      </c>
      <c r="AB78" s="193"/>
      <c r="AC78" s="193"/>
      <c r="AD78" s="193"/>
      <c r="AE78" s="189" t="s">
        <v>2425</v>
      </c>
      <c r="AF78" s="188" t="s">
        <v>47</v>
      </c>
      <c r="AG78" s="188"/>
    </row>
    <row r="79" spans="1:34" s="33" customFormat="1" ht="63" customHeight="1" x14ac:dyDescent="0.2">
      <c r="A79" s="184" t="s">
        <v>2412</v>
      </c>
      <c r="B79" s="185">
        <v>12352104</v>
      </c>
      <c r="C79" s="186" t="s">
        <v>2429</v>
      </c>
      <c r="D79" s="187">
        <v>43101</v>
      </c>
      <c r="E79" s="200" t="s">
        <v>139</v>
      </c>
      <c r="F79" s="189" t="s">
        <v>112</v>
      </c>
      <c r="G79" s="188" t="s">
        <v>116</v>
      </c>
      <c r="H79" s="190">
        <v>12484008598</v>
      </c>
      <c r="I79" s="190" t="e">
        <f>[6]!Tabla2[[#This Row],[Valor total estimado]]</f>
        <v>#REF!</v>
      </c>
      <c r="J79" s="188" t="s">
        <v>111</v>
      </c>
      <c r="K79" s="189" t="s">
        <v>45</v>
      </c>
      <c r="L79" s="189" t="s">
        <v>2414</v>
      </c>
      <c r="M79" s="189" t="s">
        <v>2415</v>
      </c>
      <c r="N79" s="191">
        <v>3837020</v>
      </c>
      <c r="O79" s="192" t="s">
        <v>2416</v>
      </c>
      <c r="P79" s="188"/>
      <c r="Q79" s="188"/>
      <c r="R79" s="188"/>
      <c r="S79" s="188" t="s">
        <v>2430</v>
      </c>
      <c r="T79" s="188"/>
      <c r="U79" s="193"/>
      <c r="V79" s="193"/>
      <c r="W79" s="188">
        <v>21158</v>
      </c>
      <c r="X79" s="194"/>
      <c r="Y79" s="188"/>
      <c r="Z79" s="188"/>
      <c r="AA79" s="31">
        <f t="shared" si="1"/>
        <v>0</v>
      </c>
      <c r="AB79" s="193"/>
      <c r="AC79" s="193"/>
      <c r="AD79" s="193"/>
      <c r="AE79" s="189" t="s">
        <v>2431</v>
      </c>
      <c r="AF79" s="188" t="s">
        <v>47</v>
      </c>
      <c r="AG79" s="188"/>
    </row>
    <row r="80" spans="1:34" s="33" customFormat="1" ht="63" customHeight="1" x14ac:dyDescent="0.2">
      <c r="A80" s="184" t="s">
        <v>2412</v>
      </c>
      <c r="B80" s="185">
        <v>12352104</v>
      </c>
      <c r="C80" s="186" t="s">
        <v>2432</v>
      </c>
      <c r="D80" s="187">
        <v>43101</v>
      </c>
      <c r="E80" s="200" t="s">
        <v>139</v>
      </c>
      <c r="F80" s="189" t="s">
        <v>112</v>
      </c>
      <c r="G80" s="188" t="s">
        <v>116</v>
      </c>
      <c r="H80" s="190">
        <v>36657842215</v>
      </c>
      <c r="I80" s="190" t="e">
        <f>[6]!Tabla2[[#This Row],[Valor total estimado]]</f>
        <v>#REF!</v>
      </c>
      <c r="J80" s="188" t="s">
        <v>111</v>
      </c>
      <c r="K80" s="189" t="s">
        <v>45</v>
      </c>
      <c r="L80" s="189" t="s">
        <v>2414</v>
      </c>
      <c r="M80" s="189" t="s">
        <v>2415</v>
      </c>
      <c r="N80" s="191">
        <v>3837020</v>
      </c>
      <c r="O80" s="192" t="s">
        <v>2416</v>
      </c>
      <c r="P80" s="188"/>
      <c r="Q80" s="188"/>
      <c r="R80" s="188"/>
      <c r="S80" s="188"/>
      <c r="T80" s="188"/>
      <c r="U80" s="193"/>
      <c r="V80" s="193"/>
      <c r="W80" s="188"/>
      <c r="X80" s="194"/>
      <c r="Y80" s="188"/>
      <c r="Z80" s="188"/>
      <c r="AA80" s="31" t="str">
        <f t="shared" si="1"/>
        <v/>
      </c>
      <c r="AB80" s="193"/>
      <c r="AC80" s="193"/>
      <c r="AD80" s="193"/>
      <c r="AE80" s="189" t="s">
        <v>2433</v>
      </c>
      <c r="AF80" s="188" t="s">
        <v>484</v>
      </c>
      <c r="AG80" s="188"/>
    </row>
    <row r="81" spans="1:33" s="33" customFormat="1" ht="63" customHeight="1" x14ac:dyDescent="0.2">
      <c r="A81" s="184" t="s">
        <v>2412</v>
      </c>
      <c r="B81" s="185">
        <v>50202200</v>
      </c>
      <c r="C81" s="186" t="s">
        <v>2434</v>
      </c>
      <c r="D81" s="187">
        <v>43282</v>
      </c>
      <c r="E81" s="200" t="s">
        <v>106</v>
      </c>
      <c r="F81" s="189" t="s">
        <v>486</v>
      </c>
      <c r="G81" s="188" t="s">
        <v>116</v>
      </c>
      <c r="H81" s="190">
        <v>1033471343.8407354</v>
      </c>
      <c r="I81" s="190" t="e">
        <f>[6]!Tabla2[[#This Row],[Valor total estimado]]</f>
        <v>#REF!</v>
      </c>
      <c r="J81" s="188" t="s">
        <v>111</v>
      </c>
      <c r="K81" s="189" t="s">
        <v>45</v>
      </c>
      <c r="L81" s="189" t="s">
        <v>2414</v>
      </c>
      <c r="M81" s="189" t="s">
        <v>2415</v>
      </c>
      <c r="N81" s="191">
        <v>3837020</v>
      </c>
      <c r="O81" s="192" t="s">
        <v>2416</v>
      </c>
      <c r="P81" s="188"/>
      <c r="Q81" s="188"/>
      <c r="R81" s="188"/>
      <c r="S81" s="188"/>
      <c r="T81" s="188"/>
      <c r="U81" s="193"/>
      <c r="V81" s="193"/>
      <c r="W81" s="188"/>
      <c r="X81" s="194"/>
      <c r="Y81" s="188"/>
      <c r="Z81" s="188"/>
      <c r="AA81" s="31" t="str">
        <f t="shared" si="1"/>
        <v/>
      </c>
      <c r="AB81" s="193"/>
      <c r="AC81" s="193"/>
      <c r="AD81" s="193"/>
      <c r="AE81" s="189" t="s">
        <v>2425</v>
      </c>
      <c r="AF81" s="188" t="s">
        <v>47</v>
      </c>
      <c r="AG81" s="188"/>
    </row>
    <row r="82" spans="1:33" s="33" customFormat="1" ht="63" customHeight="1" x14ac:dyDescent="0.2">
      <c r="A82" s="184" t="s">
        <v>2412</v>
      </c>
      <c r="B82" s="185">
        <v>50221300</v>
      </c>
      <c r="C82" s="186" t="s">
        <v>2435</v>
      </c>
      <c r="D82" s="187">
        <v>43160</v>
      </c>
      <c r="E82" s="200" t="s">
        <v>109</v>
      </c>
      <c r="F82" s="189" t="s">
        <v>431</v>
      </c>
      <c r="G82" s="188" t="s">
        <v>116</v>
      </c>
      <c r="H82" s="190">
        <v>6546150.9820670784</v>
      </c>
      <c r="I82" s="190" t="e">
        <f>[6]!Tabla2[[#This Row],[Valor total estimado]]</f>
        <v>#REF!</v>
      </c>
      <c r="J82" s="188" t="s">
        <v>111</v>
      </c>
      <c r="K82" s="189" t="s">
        <v>45</v>
      </c>
      <c r="L82" s="189" t="s">
        <v>2414</v>
      </c>
      <c r="M82" s="189" t="s">
        <v>2415</v>
      </c>
      <c r="N82" s="191">
        <v>3837020</v>
      </c>
      <c r="O82" s="192" t="s">
        <v>2416</v>
      </c>
      <c r="P82" s="188"/>
      <c r="Q82" s="188"/>
      <c r="R82" s="188"/>
      <c r="S82" s="188"/>
      <c r="T82" s="188"/>
      <c r="U82" s="193"/>
      <c r="V82" s="193"/>
      <c r="W82" s="188"/>
      <c r="X82" s="194"/>
      <c r="Y82" s="188"/>
      <c r="Z82" s="188"/>
      <c r="AA82" s="31" t="str">
        <f t="shared" si="1"/>
        <v/>
      </c>
      <c r="AB82" s="193"/>
      <c r="AC82" s="193"/>
      <c r="AD82" s="193"/>
      <c r="AE82" s="189" t="s">
        <v>2425</v>
      </c>
      <c r="AF82" s="188" t="s">
        <v>47</v>
      </c>
      <c r="AG82" s="188"/>
    </row>
    <row r="83" spans="1:33" s="33" customFormat="1" ht="63" customHeight="1" x14ac:dyDescent="0.2">
      <c r="A83" s="184" t="s">
        <v>2412</v>
      </c>
      <c r="B83" s="185">
        <v>12164502</v>
      </c>
      <c r="C83" s="186" t="s">
        <v>2436</v>
      </c>
      <c r="D83" s="187">
        <v>43282</v>
      </c>
      <c r="E83" s="200" t="s">
        <v>106</v>
      </c>
      <c r="F83" s="189" t="s">
        <v>431</v>
      </c>
      <c r="G83" s="188" t="s">
        <v>116</v>
      </c>
      <c r="H83" s="190">
        <f>7747446.44913911+9655368</f>
        <v>17402814.449139111</v>
      </c>
      <c r="I83" s="190" t="e">
        <f>[6]!Tabla2[[#This Row],[Valor total estimado]]</f>
        <v>#REF!</v>
      </c>
      <c r="J83" s="188" t="s">
        <v>111</v>
      </c>
      <c r="K83" s="189" t="s">
        <v>45</v>
      </c>
      <c r="L83" s="189" t="s">
        <v>2414</v>
      </c>
      <c r="M83" s="189" t="s">
        <v>2415</v>
      </c>
      <c r="N83" s="191">
        <v>3837020</v>
      </c>
      <c r="O83" s="192" t="s">
        <v>2416</v>
      </c>
      <c r="P83" s="188"/>
      <c r="Q83" s="188"/>
      <c r="R83" s="188"/>
      <c r="S83" s="188"/>
      <c r="T83" s="188"/>
      <c r="U83" s="193"/>
      <c r="V83" s="193"/>
      <c r="W83" s="188"/>
      <c r="X83" s="194"/>
      <c r="Y83" s="188"/>
      <c r="Z83" s="188"/>
      <c r="AA83" s="31" t="str">
        <f t="shared" si="1"/>
        <v/>
      </c>
      <c r="AB83" s="193"/>
      <c r="AC83" s="193"/>
      <c r="AD83" s="193"/>
      <c r="AE83" s="189" t="s">
        <v>2425</v>
      </c>
      <c r="AF83" s="188" t="s">
        <v>47</v>
      </c>
      <c r="AG83" s="188"/>
    </row>
    <row r="84" spans="1:33" s="33" customFormat="1" ht="63" customHeight="1" x14ac:dyDescent="0.2">
      <c r="A84" s="184" t="s">
        <v>2412</v>
      </c>
      <c r="B84" s="185">
        <v>31201610</v>
      </c>
      <c r="C84" s="186" t="s">
        <v>2437</v>
      </c>
      <c r="D84" s="187">
        <v>43132</v>
      </c>
      <c r="E84" s="200" t="s">
        <v>139</v>
      </c>
      <c r="F84" s="189" t="s">
        <v>112</v>
      </c>
      <c r="G84" s="188" t="s">
        <v>116</v>
      </c>
      <c r="H84" s="190">
        <v>298150571</v>
      </c>
      <c r="I84" s="202">
        <v>298150571</v>
      </c>
      <c r="J84" s="188" t="s">
        <v>111</v>
      </c>
      <c r="K84" s="189" t="s">
        <v>45</v>
      </c>
      <c r="L84" s="189" t="s">
        <v>2414</v>
      </c>
      <c r="M84" s="189" t="s">
        <v>2415</v>
      </c>
      <c r="N84" s="191">
        <v>3837020</v>
      </c>
      <c r="O84" s="192" t="s">
        <v>2416</v>
      </c>
      <c r="P84" s="188"/>
      <c r="Q84" s="188"/>
      <c r="R84" s="188"/>
      <c r="S84" s="188"/>
      <c r="T84" s="188"/>
      <c r="U84" s="193"/>
      <c r="V84" s="193">
        <v>8009</v>
      </c>
      <c r="W84" s="188">
        <v>20925</v>
      </c>
      <c r="X84" s="194"/>
      <c r="Y84" s="188"/>
      <c r="Z84" s="188"/>
      <c r="AA84" s="31">
        <f t="shared" si="1"/>
        <v>0</v>
      </c>
      <c r="AB84" s="193"/>
      <c r="AC84" s="193" t="s">
        <v>80</v>
      </c>
      <c r="AD84" s="193"/>
      <c r="AE84" s="189" t="s">
        <v>2421</v>
      </c>
      <c r="AF84" s="188" t="s">
        <v>47</v>
      </c>
      <c r="AG84" s="188"/>
    </row>
    <row r="85" spans="1:33" s="33" customFormat="1" ht="63" customHeight="1" x14ac:dyDescent="0.2">
      <c r="A85" s="184" t="s">
        <v>2412</v>
      </c>
      <c r="B85" s="188" t="s">
        <v>2438</v>
      </c>
      <c r="C85" s="195" t="s">
        <v>2439</v>
      </c>
      <c r="D85" s="187">
        <v>43101</v>
      </c>
      <c r="E85" s="187" t="s">
        <v>139</v>
      </c>
      <c r="F85" s="188" t="s">
        <v>486</v>
      </c>
      <c r="G85" s="188" t="s">
        <v>116</v>
      </c>
      <c r="H85" s="196">
        <v>220890333</v>
      </c>
      <c r="I85" s="202">
        <v>220890333</v>
      </c>
      <c r="J85" s="188" t="s">
        <v>48</v>
      </c>
      <c r="K85" s="188" t="s">
        <v>45</v>
      </c>
      <c r="L85" s="188" t="s">
        <v>2414</v>
      </c>
      <c r="M85" s="188" t="s">
        <v>2415</v>
      </c>
      <c r="N85" s="198">
        <v>3837020</v>
      </c>
      <c r="O85" s="199" t="s">
        <v>2416</v>
      </c>
      <c r="P85" s="188"/>
      <c r="Q85" s="188"/>
      <c r="R85" s="188"/>
      <c r="S85" s="188"/>
      <c r="T85" s="188"/>
      <c r="U85" s="193"/>
      <c r="V85" s="193">
        <v>8011</v>
      </c>
      <c r="W85" s="188" t="s">
        <v>2440</v>
      </c>
      <c r="X85" s="194">
        <v>43126</v>
      </c>
      <c r="Y85" s="188">
        <v>20180126</v>
      </c>
      <c r="Z85" s="188">
        <v>4600008009</v>
      </c>
      <c r="AA85" s="31">
        <f t="shared" si="1"/>
        <v>1</v>
      </c>
      <c r="AB85" s="193" t="s">
        <v>2441</v>
      </c>
      <c r="AC85" s="193" t="s">
        <v>84</v>
      </c>
      <c r="AD85" s="193"/>
      <c r="AE85" s="188" t="s">
        <v>2442</v>
      </c>
      <c r="AF85" s="188" t="s">
        <v>47</v>
      </c>
      <c r="AG85" s="188"/>
    </row>
    <row r="86" spans="1:33" s="33" customFormat="1" ht="63" customHeight="1" x14ac:dyDescent="0.2">
      <c r="A86" s="184" t="s">
        <v>2412</v>
      </c>
      <c r="B86" s="185">
        <v>14111537</v>
      </c>
      <c r="C86" s="186" t="s">
        <v>2443</v>
      </c>
      <c r="D86" s="187">
        <v>43132</v>
      </c>
      <c r="E86" s="200" t="s">
        <v>104</v>
      </c>
      <c r="F86" s="189" t="s">
        <v>112</v>
      </c>
      <c r="G86" s="188" t="s">
        <v>116</v>
      </c>
      <c r="H86" s="190">
        <v>54795901703.405731</v>
      </c>
      <c r="I86" s="190" t="e">
        <f>[6]!Tabla2[[#This Row],[Valor total estimado]]</f>
        <v>#REF!</v>
      </c>
      <c r="J86" s="188" t="s">
        <v>111</v>
      </c>
      <c r="K86" s="189" t="s">
        <v>45</v>
      </c>
      <c r="L86" s="189" t="s">
        <v>2414</v>
      </c>
      <c r="M86" s="189" t="s">
        <v>2415</v>
      </c>
      <c r="N86" s="191">
        <v>3837020</v>
      </c>
      <c r="O86" s="192" t="s">
        <v>2416</v>
      </c>
      <c r="P86" s="188"/>
      <c r="Q86" s="188"/>
      <c r="R86" s="188"/>
      <c r="S86" s="188"/>
      <c r="T86" s="188"/>
      <c r="U86" s="193"/>
      <c r="V86" s="193"/>
      <c r="W86" s="188"/>
      <c r="X86" s="194"/>
      <c r="Y86" s="188"/>
      <c r="Z86" s="188"/>
      <c r="AA86" s="31" t="str">
        <f t="shared" si="1"/>
        <v/>
      </c>
      <c r="AB86" s="193"/>
      <c r="AC86" s="193"/>
      <c r="AD86" s="193"/>
      <c r="AE86" s="189" t="s">
        <v>2444</v>
      </c>
      <c r="AF86" s="188" t="s">
        <v>47</v>
      </c>
      <c r="AG86" s="188"/>
    </row>
    <row r="87" spans="1:33" s="33" customFormat="1" ht="63" customHeight="1" x14ac:dyDescent="0.2">
      <c r="A87" s="184" t="s">
        <v>2412</v>
      </c>
      <c r="B87" s="34">
        <v>24121500</v>
      </c>
      <c r="C87" s="195" t="s">
        <v>2445</v>
      </c>
      <c r="D87" s="187">
        <v>43009</v>
      </c>
      <c r="E87" s="187" t="s">
        <v>1064</v>
      </c>
      <c r="F87" s="188" t="s">
        <v>112</v>
      </c>
      <c r="G87" s="188" t="s">
        <v>116</v>
      </c>
      <c r="H87" s="196">
        <v>15889000000</v>
      </c>
      <c r="I87" s="197">
        <v>10800000000</v>
      </c>
      <c r="J87" s="188" t="s">
        <v>48</v>
      </c>
      <c r="K87" s="188" t="s">
        <v>110</v>
      </c>
      <c r="L87" s="188" t="s">
        <v>2414</v>
      </c>
      <c r="M87" s="188" t="s">
        <v>2415</v>
      </c>
      <c r="N87" s="198">
        <v>3837020</v>
      </c>
      <c r="O87" s="199" t="s">
        <v>2416</v>
      </c>
      <c r="P87" s="188"/>
      <c r="Q87" s="188"/>
      <c r="R87" s="188"/>
      <c r="S87" s="188"/>
      <c r="T87" s="188"/>
      <c r="U87" s="193"/>
      <c r="V87" s="193"/>
      <c r="W87" s="188">
        <v>20701</v>
      </c>
      <c r="X87" s="194"/>
      <c r="Y87" s="188"/>
      <c r="Z87" s="188"/>
      <c r="AA87" s="31">
        <f t="shared" si="1"/>
        <v>0</v>
      </c>
      <c r="AB87" s="193"/>
      <c r="AC87" s="193" t="s">
        <v>80</v>
      </c>
      <c r="AD87" s="193"/>
      <c r="AE87" s="188" t="s">
        <v>2444</v>
      </c>
      <c r="AF87" s="188" t="s">
        <v>47</v>
      </c>
      <c r="AG87" s="188"/>
    </row>
    <row r="88" spans="1:33" s="33" customFormat="1" ht="63" customHeight="1" x14ac:dyDescent="0.2">
      <c r="A88" s="184" t="s">
        <v>2412</v>
      </c>
      <c r="B88" s="185">
        <v>24122002</v>
      </c>
      <c r="C88" s="186" t="s">
        <v>2446</v>
      </c>
      <c r="D88" s="187">
        <v>43191</v>
      </c>
      <c r="E88" s="200" t="s">
        <v>108</v>
      </c>
      <c r="F88" s="189" t="s">
        <v>112</v>
      </c>
      <c r="G88" s="188" t="s">
        <v>116</v>
      </c>
      <c r="H88" s="190">
        <v>142758173.80651021</v>
      </c>
      <c r="I88" s="190" t="e">
        <f>[6]!Tabla2[[#This Row],[Valor total estimado]]</f>
        <v>#REF!</v>
      </c>
      <c r="J88" s="188" t="s">
        <v>111</v>
      </c>
      <c r="K88" s="189" t="s">
        <v>45</v>
      </c>
      <c r="L88" s="189" t="s">
        <v>2414</v>
      </c>
      <c r="M88" s="189" t="s">
        <v>2415</v>
      </c>
      <c r="N88" s="191">
        <v>3837020</v>
      </c>
      <c r="O88" s="192" t="s">
        <v>2416</v>
      </c>
      <c r="P88" s="188"/>
      <c r="Q88" s="188"/>
      <c r="R88" s="188"/>
      <c r="S88" s="188"/>
      <c r="T88" s="188"/>
      <c r="U88" s="193"/>
      <c r="V88" s="193"/>
      <c r="W88" s="188"/>
      <c r="X88" s="194"/>
      <c r="Y88" s="188"/>
      <c r="Z88" s="188"/>
      <c r="AA88" s="31" t="str">
        <f t="shared" si="1"/>
        <v/>
      </c>
      <c r="AB88" s="193"/>
      <c r="AC88" s="193"/>
      <c r="AD88" s="193"/>
      <c r="AE88" s="189" t="s">
        <v>2423</v>
      </c>
      <c r="AF88" s="188" t="s">
        <v>47</v>
      </c>
      <c r="AG88" s="188"/>
    </row>
    <row r="89" spans="1:33" s="33" customFormat="1" ht="63" customHeight="1" x14ac:dyDescent="0.2">
      <c r="A89" s="184" t="s">
        <v>2412</v>
      </c>
      <c r="B89" s="185">
        <v>24121500</v>
      </c>
      <c r="C89" s="186" t="s">
        <v>2447</v>
      </c>
      <c r="D89" s="187">
        <v>43132</v>
      </c>
      <c r="E89" s="200" t="s">
        <v>139</v>
      </c>
      <c r="F89" s="189" t="s">
        <v>112</v>
      </c>
      <c r="G89" s="188" t="s">
        <v>116</v>
      </c>
      <c r="H89" s="190">
        <v>6629998700.287921</v>
      </c>
      <c r="I89" s="190" t="e">
        <f>[6]!Tabla2[[#This Row],[Valor total estimado]]</f>
        <v>#REF!</v>
      </c>
      <c r="J89" s="188" t="s">
        <v>111</v>
      </c>
      <c r="K89" s="189" t="s">
        <v>45</v>
      </c>
      <c r="L89" s="189" t="s">
        <v>2414</v>
      </c>
      <c r="M89" s="189" t="s">
        <v>2415</v>
      </c>
      <c r="N89" s="191">
        <v>3837020</v>
      </c>
      <c r="O89" s="192" t="s">
        <v>2416</v>
      </c>
      <c r="P89" s="188"/>
      <c r="Q89" s="188"/>
      <c r="R89" s="188"/>
      <c r="S89" s="188"/>
      <c r="T89" s="188"/>
      <c r="U89" s="193"/>
      <c r="V89" s="193"/>
      <c r="W89" s="188"/>
      <c r="X89" s="194"/>
      <c r="Y89" s="188"/>
      <c r="Z89" s="188"/>
      <c r="AA89" s="31" t="str">
        <f t="shared" si="1"/>
        <v/>
      </c>
      <c r="AB89" s="193"/>
      <c r="AC89" s="193"/>
      <c r="AD89" s="193"/>
      <c r="AE89" s="189" t="s">
        <v>2448</v>
      </c>
      <c r="AF89" s="188" t="s">
        <v>484</v>
      </c>
      <c r="AG89" s="188"/>
    </row>
    <row r="90" spans="1:33" s="33" customFormat="1" ht="63" customHeight="1" x14ac:dyDescent="0.2">
      <c r="A90" s="184" t="s">
        <v>2412</v>
      </c>
      <c r="B90" s="185" t="s">
        <v>2449</v>
      </c>
      <c r="C90" s="186" t="s">
        <v>2450</v>
      </c>
      <c r="D90" s="187">
        <v>43101</v>
      </c>
      <c r="E90" s="200" t="s">
        <v>139</v>
      </c>
      <c r="F90" s="189" t="s">
        <v>112</v>
      </c>
      <c r="G90" s="188" t="s">
        <v>116</v>
      </c>
      <c r="H90" s="190">
        <v>8220064158</v>
      </c>
      <c r="I90" s="190" t="e">
        <f>[6]!Tabla2[[#This Row],[Valor total estimado]]</f>
        <v>#REF!</v>
      </c>
      <c r="J90" s="188" t="s">
        <v>111</v>
      </c>
      <c r="K90" s="189" t="s">
        <v>45</v>
      </c>
      <c r="L90" s="189" t="s">
        <v>2414</v>
      </c>
      <c r="M90" s="189" t="s">
        <v>2415</v>
      </c>
      <c r="N90" s="191">
        <v>3837020</v>
      </c>
      <c r="O90" s="192" t="s">
        <v>2416</v>
      </c>
      <c r="P90" s="188"/>
      <c r="Q90" s="188"/>
      <c r="R90" s="188"/>
      <c r="S90" s="188"/>
      <c r="T90" s="188"/>
      <c r="U90" s="193"/>
      <c r="V90" s="193"/>
      <c r="W90" s="188"/>
      <c r="X90" s="194"/>
      <c r="Y90" s="188"/>
      <c r="Z90" s="188"/>
      <c r="AA90" s="31" t="str">
        <f t="shared" si="1"/>
        <v/>
      </c>
      <c r="AB90" s="193"/>
      <c r="AC90" s="193"/>
      <c r="AD90" s="193"/>
      <c r="AE90" s="189" t="s">
        <v>2448</v>
      </c>
      <c r="AF90" s="188" t="s">
        <v>484</v>
      </c>
      <c r="AG90" s="188"/>
    </row>
    <row r="91" spans="1:33" s="33" customFormat="1" ht="63" customHeight="1" x14ac:dyDescent="0.2">
      <c r="A91" s="184" t="s">
        <v>2412</v>
      </c>
      <c r="B91" s="185">
        <v>24122004</v>
      </c>
      <c r="C91" s="186" t="s">
        <v>2451</v>
      </c>
      <c r="D91" s="187">
        <v>43160</v>
      </c>
      <c r="E91" s="200" t="s">
        <v>139</v>
      </c>
      <c r="F91" s="189" t="s">
        <v>112</v>
      </c>
      <c r="G91" s="188" t="s">
        <v>116</v>
      </c>
      <c r="H91" s="190">
        <v>19515543761</v>
      </c>
      <c r="I91" s="190" t="e">
        <f>[6]!Tabla2[[#This Row],[Valor total estimado]]</f>
        <v>#REF!</v>
      </c>
      <c r="J91" s="188" t="s">
        <v>111</v>
      </c>
      <c r="K91" s="189" t="s">
        <v>45</v>
      </c>
      <c r="L91" s="189" t="s">
        <v>2414</v>
      </c>
      <c r="M91" s="189" t="s">
        <v>2415</v>
      </c>
      <c r="N91" s="191">
        <v>3837020</v>
      </c>
      <c r="O91" s="192" t="s">
        <v>2416</v>
      </c>
      <c r="P91" s="188" t="s">
        <v>2452</v>
      </c>
      <c r="Q91" s="188" t="s">
        <v>2453</v>
      </c>
      <c r="R91" s="188" t="s">
        <v>2454</v>
      </c>
      <c r="S91" s="189">
        <v>220225001</v>
      </c>
      <c r="T91" s="188" t="s">
        <v>2453</v>
      </c>
      <c r="U91" s="193" t="s">
        <v>2455</v>
      </c>
      <c r="V91" s="193"/>
      <c r="W91" s="188"/>
      <c r="X91" s="194"/>
      <c r="Y91" s="188"/>
      <c r="Z91" s="188"/>
      <c r="AA91" s="31" t="str">
        <f t="shared" si="1"/>
        <v/>
      </c>
      <c r="AB91" s="193"/>
      <c r="AC91" s="193"/>
      <c r="AD91" s="193"/>
      <c r="AE91" s="189" t="s">
        <v>2456</v>
      </c>
      <c r="AF91" s="188" t="s">
        <v>484</v>
      </c>
      <c r="AG91" s="188"/>
    </row>
    <row r="92" spans="1:33" s="33" customFormat="1" ht="63" customHeight="1" x14ac:dyDescent="0.2">
      <c r="A92" s="184" t="s">
        <v>2412</v>
      </c>
      <c r="B92" s="185">
        <v>24121513</v>
      </c>
      <c r="C92" s="186" t="s">
        <v>2457</v>
      </c>
      <c r="D92" s="187">
        <v>43132</v>
      </c>
      <c r="E92" s="200" t="s">
        <v>104</v>
      </c>
      <c r="F92" s="189" t="s">
        <v>112</v>
      </c>
      <c r="G92" s="188" t="s">
        <v>116</v>
      </c>
      <c r="H92" s="190">
        <v>2700989182.4987144</v>
      </c>
      <c r="I92" s="190" t="e">
        <f>[6]!Tabla2[[#This Row],[Valor total estimado]]</f>
        <v>#REF!</v>
      </c>
      <c r="J92" s="188" t="s">
        <v>111</v>
      </c>
      <c r="K92" s="189" t="s">
        <v>45</v>
      </c>
      <c r="L92" s="189" t="s">
        <v>2414</v>
      </c>
      <c r="M92" s="189" t="s">
        <v>2415</v>
      </c>
      <c r="N92" s="191">
        <v>3837020</v>
      </c>
      <c r="O92" s="192" t="s">
        <v>2416</v>
      </c>
      <c r="P92" s="188"/>
      <c r="Q92" s="188"/>
      <c r="R92" s="188"/>
      <c r="S92" s="188"/>
      <c r="T92" s="188"/>
      <c r="U92" s="193"/>
      <c r="V92" s="193"/>
      <c r="W92" s="188"/>
      <c r="X92" s="194"/>
      <c r="Y92" s="188"/>
      <c r="Z92" s="188"/>
      <c r="AA92" s="31" t="str">
        <f t="shared" si="1"/>
        <v/>
      </c>
      <c r="AB92" s="193"/>
      <c r="AC92" s="193"/>
      <c r="AD92" s="193"/>
      <c r="AE92" s="189" t="s">
        <v>2444</v>
      </c>
      <c r="AF92" s="188" t="s">
        <v>47</v>
      </c>
      <c r="AG92" s="188"/>
    </row>
    <row r="93" spans="1:33" s="33" customFormat="1" ht="63" customHeight="1" x14ac:dyDescent="0.2">
      <c r="A93" s="184" t="s">
        <v>2412</v>
      </c>
      <c r="B93" s="185" t="s">
        <v>2458</v>
      </c>
      <c r="C93" s="186" t="s">
        <v>2459</v>
      </c>
      <c r="D93" s="187">
        <v>43132</v>
      </c>
      <c r="E93" s="200" t="s">
        <v>980</v>
      </c>
      <c r="F93" s="189" t="s">
        <v>431</v>
      </c>
      <c r="G93" s="188" t="s">
        <v>116</v>
      </c>
      <c r="H93" s="190">
        <v>2640000</v>
      </c>
      <c r="I93" s="190" t="e">
        <f>[6]!Tabla2[[#This Row],[Valor total estimado]]</f>
        <v>#REF!</v>
      </c>
      <c r="J93" s="188" t="s">
        <v>111</v>
      </c>
      <c r="K93" s="189" t="s">
        <v>45</v>
      </c>
      <c r="L93" s="189" t="s">
        <v>2414</v>
      </c>
      <c r="M93" s="189" t="s">
        <v>2415</v>
      </c>
      <c r="N93" s="191">
        <v>3837020</v>
      </c>
      <c r="O93" s="192" t="s">
        <v>2416</v>
      </c>
      <c r="P93" s="188"/>
      <c r="Q93" s="188"/>
      <c r="R93" s="188"/>
      <c r="S93" s="188"/>
      <c r="T93" s="188"/>
      <c r="U93" s="193"/>
      <c r="V93" s="193"/>
      <c r="W93" s="188"/>
      <c r="X93" s="194"/>
      <c r="Y93" s="188"/>
      <c r="Z93" s="188"/>
      <c r="AA93" s="31" t="str">
        <f t="shared" si="1"/>
        <v/>
      </c>
      <c r="AB93" s="193"/>
      <c r="AC93" s="193"/>
      <c r="AD93" s="193"/>
      <c r="AE93" s="189" t="s">
        <v>2460</v>
      </c>
      <c r="AF93" s="188" t="s">
        <v>47</v>
      </c>
      <c r="AG93" s="188"/>
    </row>
    <row r="94" spans="1:33" s="33" customFormat="1" ht="63" customHeight="1" x14ac:dyDescent="0.2">
      <c r="A94" s="184" t="s">
        <v>2412</v>
      </c>
      <c r="B94" s="34">
        <v>73152101</v>
      </c>
      <c r="C94" s="195" t="s">
        <v>2461</v>
      </c>
      <c r="D94" s="187">
        <v>43098</v>
      </c>
      <c r="E94" s="187" t="s">
        <v>105</v>
      </c>
      <c r="F94" s="188" t="s">
        <v>486</v>
      </c>
      <c r="G94" s="188" t="s">
        <v>116</v>
      </c>
      <c r="H94" s="196">
        <v>941760000</v>
      </c>
      <c r="I94" s="190">
        <v>641760000</v>
      </c>
      <c r="J94" s="188" t="s">
        <v>48</v>
      </c>
      <c r="K94" s="188" t="s">
        <v>110</v>
      </c>
      <c r="L94" s="188" t="s">
        <v>2414</v>
      </c>
      <c r="M94" s="188" t="s">
        <v>2415</v>
      </c>
      <c r="N94" s="198">
        <v>3837020</v>
      </c>
      <c r="O94" s="199" t="s">
        <v>2416</v>
      </c>
      <c r="P94" s="188"/>
      <c r="Q94" s="188"/>
      <c r="R94" s="188"/>
      <c r="S94" s="188"/>
      <c r="T94" s="188"/>
      <c r="U94" s="193"/>
      <c r="V94" s="193"/>
      <c r="W94" s="188">
        <v>20695</v>
      </c>
      <c r="X94" s="194"/>
      <c r="Y94" s="188"/>
      <c r="Z94" s="188"/>
      <c r="AA94" s="31">
        <f t="shared" si="1"/>
        <v>0</v>
      </c>
      <c r="AB94" s="193"/>
      <c r="AC94" s="193" t="s">
        <v>80</v>
      </c>
      <c r="AD94" s="193"/>
      <c r="AE94" s="188" t="s">
        <v>2462</v>
      </c>
      <c r="AF94" s="188" t="s">
        <v>47</v>
      </c>
      <c r="AG94" s="188"/>
    </row>
    <row r="95" spans="1:33" s="33" customFormat="1" ht="63" customHeight="1" x14ac:dyDescent="0.2">
      <c r="A95" s="184" t="s">
        <v>2412</v>
      </c>
      <c r="B95" s="34" t="s">
        <v>2463</v>
      </c>
      <c r="C95" s="195" t="s">
        <v>2464</v>
      </c>
      <c r="D95" s="187">
        <v>43009</v>
      </c>
      <c r="E95" s="187" t="s">
        <v>1064</v>
      </c>
      <c r="F95" s="188" t="s">
        <v>486</v>
      </c>
      <c r="G95" s="188" t="s">
        <v>116</v>
      </c>
      <c r="H95" s="196">
        <v>2445984082</v>
      </c>
      <c r="I95" s="197">
        <v>1555200000</v>
      </c>
      <c r="J95" s="188" t="s">
        <v>48</v>
      </c>
      <c r="K95" s="188" t="s">
        <v>110</v>
      </c>
      <c r="L95" s="188" t="s">
        <v>2414</v>
      </c>
      <c r="M95" s="188" t="s">
        <v>2415</v>
      </c>
      <c r="N95" s="198">
        <v>3837020</v>
      </c>
      <c r="O95" s="199" t="s">
        <v>2416</v>
      </c>
      <c r="P95" s="188"/>
      <c r="Q95" s="188"/>
      <c r="R95" s="188"/>
      <c r="S95" s="188"/>
      <c r="T95" s="188"/>
      <c r="U95" s="193"/>
      <c r="V95" s="193"/>
      <c r="W95" s="188">
        <v>20697</v>
      </c>
      <c r="X95" s="194"/>
      <c r="Y95" s="188"/>
      <c r="Z95" s="188"/>
      <c r="AA95" s="31">
        <f t="shared" si="1"/>
        <v>0</v>
      </c>
      <c r="AB95" s="193"/>
      <c r="AC95" s="193" t="s">
        <v>80</v>
      </c>
      <c r="AD95" s="193"/>
      <c r="AE95" s="188" t="s">
        <v>2465</v>
      </c>
      <c r="AF95" s="188" t="s">
        <v>47</v>
      </c>
      <c r="AG95" s="188"/>
    </row>
    <row r="96" spans="1:33" s="33" customFormat="1" ht="63" customHeight="1" x14ac:dyDescent="0.2">
      <c r="A96" s="184" t="s">
        <v>2412</v>
      </c>
      <c r="B96" s="185" t="s">
        <v>2466</v>
      </c>
      <c r="C96" s="186" t="s">
        <v>2467</v>
      </c>
      <c r="D96" s="187">
        <v>43160</v>
      </c>
      <c r="E96" s="188" t="s">
        <v>107</v>
      </c>
      <c r="F96" s="189" t="s">
        <v>431</v>
      </c>
      <c r="G96" s="188" t="s">
        <v>116</v>
      </c>
      <c r="H96" s="190">
        <v>75000000</v>
      </c>
      <c r="I96" s="190" t="e">
        <f>[6]!Tabla2[[#This Row],[Valor total estimado]]</f>
        <v>#REF!</v>
      </c>
      <c r="J96" s="188" t="s">
        <v>111</v>
      </c>
      <c r="K96" s="189" t="s">
        <v>45</v>
      </c>
      <c r="L96" s="189" t="s">
        <v>2414</v>
      </c>
      <c r="M96" s="189" t="s">
        <v>2415</v>
      </c>
      <c r="N96" s="191">
        <v>3837020</v>
      </c>
      <c r="O96" s="192" t="s">
        <v>2416</v>
      </c>
      <c r="P96" s="188"/>
      <c r="Q96" s="188"/>
      <c r="R96" s="188"/>
      <c r="S96" s="188"/>
      <c r="T96" s="188"/>
      <c r="U96" s="193"/>
      <c r="V96" s="193"/>
      <c r="W96" s="188"/>
      <c r="X96" s="194"/>
      <c r="Y96" s="188"/>
      <c r="Z96" s="188"/>
      <c r="AA96" s="31" t="str">
        <f t="shared" si="1"/>
        <v/>
      </c>
      <c r="AB96" s="193"/>
      <c r="AC96" s="193"/>
      <c r="AD96" s="193"/>
      <c r="AE96" s="189" t="s">
        <v>2468</v>
      </c>
      <c r="AF96" s="188" t="s">
        <v>47</v>
      </c>
      <c r="AG96" s="188"/>
    </row>
    <row r="97" spans="1:33" s="33" customFormat="1" ht="63" customHeight="1" x14ac:dyDescent="0.2">
      <c r="A97" s="184" t="s">
        <v>2412</v>
      </c>
      <c r="B97" s="185">
        <v>41115700</v>
      </c>
      <c r="C97" s="186" t="s">
        <v>2469</v>
      </c>
      <c r="D97" s="187">
        <v>43313</v>
      </c>
      <c r="E97" s="188" t="s">
        <v>107</v>
      </c>
      <c r="F97" s="189" t="s">
        <v>431</v>
      </c>
      <c r="G97" s="188" t="s">
        <v>116</v>
      </c>
      <c r="H97" s="190">
        <v>55000000</v>
      </c>
      <c r="I97" s="190" t="e">
        <f>[6]!Tabla2[[#This Row],[Valor total estimado]]</f>
        <v>#REF!</v>
      </c>
      <c r="J97" s="188" t="s">
        <v>111</v>
      </c>
      <c r="K97" s="189" t="s">
        <v>45</v>
      </c>
      <c r="L97" s="189" t="s">
        <v>2414</v>
      </c>
      <c r="M97" s="189" t="s">
        <v>2415</v>
      </c>
      <c r="N97" s="191">
        <v>3837020</v>
      </c>
      <c r="O97" s="192" t="s">
        <v>2416</v>
      </c>
      <c r="P97" s="188"/>
      <c r="Q97" s="188"/>
      <c r="R97" s="188"/>
      <c r="S97" s="188"/>
      <c r="T97" s="188"/>
      <c r="U97" s="193"/>
      <c r="V97" s="193"/>
      <c r="W97" s="188"/>
      <c r="X97" s="194"/>
      <c r="Y97" s="188"/>
      <c r="Z97" s="188"/>
      <c r="AA97" s="31" t="str">
        <f t="shared" si="1"/>
        <v/>
      </c>
      <c r="AB97" s="193"/>
      <c r="AC97" s="193"/>
      <c r="AD97" s="193"/>
      <c r="AE97" s="189" t="s">
        <v>2470</v>
      </c>
      <c r="AF97" s="188" t="s">
        <v>47</v>
      </c>
      <c r="AG97" s="188"/>
    </row>
    <row r="98" spans="1:33" s="33" customFormat="1" ht="63" customHeight="1" x14ac:dyDescent="0.2">
      <c r="A98" s="184" t="s">
        <v>2412</v>
      </c>
      <c r="B98" s="185">
        <v>72154300</v>
      </c>
      <c r="C98" s="186" t="s">
        <v>2471</v>
      </c>
      <c r="D98" s="187">
        <v>43132</v>
      </c>
      <c r="E98" s="188" t="s">
        <v>139</v>
      </c>
      <c r="F98" s="189" t="s">
        <v>431</v>
      </c>
      <c r="G98" s="188" t="s">
        <v>116</v>
      </c>
      <c r="H98" s="190">
        <v>15000000</v>
      </c>
      <c r="I98" s="190" t="e">
        <f>[6]!Tabla2[[#This Row],[Valor total estimado]]</f>
        <v>#REF!</v>
      </c>
      <c r="J98" s="188" t="s">
        <v>111</v>
      </c>
      <c r="K98" s="189" t="s">
        <v>45</v>
      </c>
      <c r="L98" s="189" t="s">
        <v>2414</v>
      </c>
      <c r="M98" s="189" t="s">
        <v>2415</v>
      </c>
      <c r="N98" s="191">
        <v>3837020</v>
      </c>
      <c r="O98" s="192" t="s">
        <v>2416</v>
      </c>
      <c r="P98" s="188"/>
      <c r="Q98" s="188"/>
      <c r="R98" s="188"/>
      <c r="S98" s="188"/>
      <c r="T98" s="188"/>
      <c r="U98" s="193"/>
      <c r="V98" s="193"/>
      <c r="W98" s="188"/>
      <c r="X98" s="194"/>
      <c r="Y98" s="188"/>
      <c r="Z98" s="188"/>
      <c r="AA98" s="31" t="str">
        <f t="shared" si="1"/>
        <v/>
      </c>
      <c r="AB98" s="193"/>
      <c r="AC98" s="193"/>
      <c r="AD98" s="193"/>
      <c r="AE98" s="189" t="s">
        <v>2462</v>
      </c>
      <c r="AF98" s="188" t="s">
        <v>47</v>
      </c>
      <c r="AG98" s="188"/>
    </row>
    <row r="99" spans="1:33" s="33" customFormat="1" ht="63" customHeight="1" x14ac:dyDescent="0.2">
      <c r="A99" s="184" t="s">
        <v>2412</v>
      </c>
      <c r="B99" s="185">
        <v>73152101</v>
      </c>
      <c r="C99" s="186" t="s">
        <v>2472</v>
      </c>
      <c r="D99" s="187">
        <v>43282</v>
      </c>
      <c r="E99" s="188" t="s">
        <v>2473</v>
      </c>
      <c r="F99" s="189" t="s">
        <v>486</v>
      </c>
      <c r="G99" s="188" t="s">
        <v>116</v>
      </c>
      <c r="H99" s="190">
        <v>55000000</v>
      </c>
      <c r="I99" s="190" t="e">
        <f>[6]!Tabla2[[#This Row],[Valor total estimado]]</f>
        <v>#REF!</v>
      </c>
      <c r="J99" s="188" t="s">
        <v>111</v>
      </c>
      <c r="K99" s="189" t="s">
        <v>45</v>
      </c>
      <c r="L99" s="189" t="s">
        <v>2414</v>
      </c>
      <c r="M99" s="189" t="s">
        <v>2415</v>
      </c>
      <c r="N99" s="191">
        <v>3837020</v>
      </c>
      <c r="O99" s="192" t="s">
        <v>2416</v>
      </c>
      <c r="P99" s="188"/>
      <c r="Q99" s="188"/>
      <c r="R99" s="188"/>
      <c r="S99" s="188"/>
      <c r="T99" s="188"/>
      <c r="U99" s="193"/>
      <c r="V99" s="193"/>
      <c r="W99" s="188"/>
      <c r="X99" s="194"/>
      <c r="Y99" s="188"/>
      <c r="Z99" s="188"/>
      <c r="AA99" s="31" t="str">
        <f t="shared" si="1"/>
        <v/>
      </c>
      <c r="AB99" s="193"/>
      <c r="AC99" s="193"/>
      <c r="AD99" s="193"/>
      <c r="AE99" s="189" t="s">
        <v>2468</v>
      </c>
      <c r="AF99" s="188" t="s">
        <v>47</v>
      </c>
      <c r="AG99" s="188"/>
    </row>
    <row r="100" spans="1:33" s="33" customFormat="1" ht="63" customHeight="1" x14ac:dyDescent="0.2">
      <c r="A100" s="184" t="s">
        <v>2412</v>
      </c>
      <c r="B100" s="34">
        <v>73152101</v>
      </c>
      <c r="C100" s="195" t="s">
        <v>2474</v>
      </c>
      <c r="D100" s="187">
        <v>42979</v>
      </c>
      <c r="E100" s="187" t="s">
        <v>826</v>
      </c>
      <c r="F100" s="188" t="s">
        <v>486</v>
      </c>
      <c r="G100" s="188" t="s">
        <v>116</v>
      </c>
      <c r="H100" s="196">
        <v>61412780</v>
      </c>
      <c r="I100" s="197">
        <v>40457340</v>
      </c>
      <c r="J100" s="188" t="s">
        <v>48</v>
      </c>
      <c r="K100" s="188" t="s">
        <v>110</v>
      </c>
      <c r="L100" s="188" t="s">
        <v>2414</v>
      </c>
      <c r="M100" s="188" t="s">
        <v>2415</v>
      </c>
      <c r="N100" s="198">
        <v>3837020</v>
      </c>
      <c r="O100" s="199" t="s">
        <v>2416</v>
      </c>
      <c r="P100" s="188"/>
      <c r="Q100" s="188"/>
      <c r="R100" s="188"/>
      <c r="S100" s="188"/>
      <c r="T100" s="188"/>
      <c r="U100" s="193"/>
      <c r="V100" s="193"/>
      <c r="W100" s="188">
        <v>20698</v>
      </c>
      <c r="X100" s="194"/>
      <c r="Y100" s="188"/>
      <c r="Z100" s="188"/>
      <c r="AA100" s="31">
        <f t="shared" si="1"/>
        <v>0</v>
      </c>
      <c r="AB100" s="193"/>
      <c r="AC100" s="193" t="s">
        <v>80</v>
      </c>
      <c r="AD100" s="193"/>
      <c r="AE100" s="188" t="s">
        <v>2468</v>
      </c>
      <c r="AF100" s="188" t="s">
        <v>47</v>
      </c>
      <c r="AG100" s="188"/>
    </row>
    <row r="101" spans="1:33" s="33" customFormat="1" ht="63" customHeight="1" x14ac:dyDescent="0.2">
      <c r="A101" s="184" t="s">
        <v>2412</v>
      </c>
      <c r="B101" s="185">
        <v>81141500</v>
      </c>
      <c r="C101" s="186" t="s">
        <v>2475</v>
      </c>
      <c r="D101" s="187">
        <v>43282</v>
      </c>
      <c r="E101" s="188" t="s">
        <v>106</v>
      </c>
      <c r="F101" s="189" t="s">
        <v>486</v>
      </c>
      <c r="G101" s="188" t="s">
        <v>116</v>
      </c>
      <c r="H101" s="190">
        <v>25000000</v>
      </c>
      <c r="I101" s="190" t="e">
        <f>[6]!Tabla2[[#This Row],[Valor total estimado]]</f>
        <v>#REF!</v>
      </c>
      <c r="J101" s="188" t="s">
        <v>111</v>
      </c>
      <c r="K101" s="189" t="s">
        <v>45</v>
      </c>
      <c r="L101" s="189" t="s">
        <v>2414</v>
      </c>
      <c r="M101" s="189" t="s">
        <v>2415</v>
      </c>
      <c r="N101" s="191">
        <v>3837020</v>
      </c>
      <c r="O101" s="192" t="s">
        <v>2416</v>
      </c>
      <c r="P101" s="188"/>
      <c r="Q101" s="188"/>
      <c r="R101" s="188"/>
      <c r="S101" s="188"/>
      <c r="T101" s="188"/>
      <c r="U101" s="193"/>
      <c r="V101" s="193"/>
      <c r="W101" s="188"/>
      <c r="X101" s="194"/>
      <c r="Y101" s="188"/>
      <c r="Z101" s="188"/>
      <c r="AA101" s="31" t="str">
        <f t="shared" si="1"/>
        <v/>
      </c>
      <c r="AB101" s="193"/>
      <c r="AC101" s="193"/>
      <c r="AD101" s="193"/>
      <c r="AE101" s="189" t="s">
        <v>2470</v>
      </c>
      <c r="AF101" s="188" t="s">
        <v>47</v>
      </c>
      <c r="AG101" s="188"/>
    </row>
    <row r="102" spans="1:33" s="33" customFormat="1" ht="63" customHeight="1" x14ac:dyDescent="0.2">
      <c r="A102" s="184" t="s">
        <v>2412</v>
      </c>
      <c r="B102" s="185">
        <v>81141500</v>
      </c>
      <c r="C102" s="186" t="s">
        <v>2476</v>
      </c>
      <c r="D102" s="187">
        <v>43344</v>
      </c>
      <c r="E102" s="188" t="s">
        <v>153</v>
      </c>
      <c r="F102" s="189" t="s">
        <v>486</v>
      </c>
      <c r="G102" s="188" t="s">
        <v>116</v>
      </c>
      <c r="H102" s="190">
        <v>60000000</v>
      </c>
      <c r="I102" s="190" t="e">
        <f>[6]!Tabla2[[#This Row],[Valor total estimado]]</f>
        <v>#REF!</v>
      </c>
      <c r="J102" s="188" t="s">
        <v>111</v>
      </c>
      <c r="K102" s="189" t="s">
        <v>45</v>
      </c>
      <c r="L102" s="189" t="s">
        <v>2414</v>
      </c>
      <c r="M102" s="189" t="s">
        <v>2415</v>
      </c>
      <c r="N102" s="191">
        <v>3837020</v>
      </c>
      <c r="O102" s="192" t="s">
        <v>2416</v>
      </c>
      <c r="P102" s="188"/>
      <c r="Q102" s="188"/>
      <c r="R102" s="188"/>
      <c r="S102" s="188"/>
      <c r="T102" s="188"/>
      <c r="U102" s="193"/>
      <c r="V102" s="193"/>
      <c r="W102" s="188"/>
      <c r="X102" s="194"/>
      <c r="Y102" s="188"/>
      <c r="Z102" s="188"/>
      <c r="AA102" s="31" t="str">
        <f t="shared" si="1"/>
        <v/>
      </c>
      <c r="AB102" s="193"/>
      <c r="AC102" s="193"/>
      <c r="AD102" s="193"/>
      <c r="AE102" s="189" t="s">
        <v>2470</v>
      </c>
      <c r="AF102" s="188" t="s">
        <v>47</v>
      </c>
      <c r="AG102" s="188"/>
    </row>
    <row r="103" spans="1:33" s="33" customFormat="1" ht="63" customHeight="1" x14ac:dyDescent="0.2">
      <c r="A103" s="184" t="s">
        <v>2412</v>
      </c>
      <c r="B103" s="185">
        <v>81141500</v>
      </c>
      <c r="C103" s="186" t="s">
        <v>2477</v>
      </c>
      <c r="D103" s="187">
        <v>43344</v>
      </c>
      <c r="E103" s="188" t="s">
        <v>153</v>
      </c>
      <c r="F103" s="189" t="s">
        <v>486</v>
      </c>
      <c r="G103" s="188" t="s">
        <v>116</v>
      </c>
      <c r="H103" s="190">
        <v>15000000</v>
      </c>
      <c r="I103" s="190" t="e">
        <f>[6]!Tabla2[[#This Row],[Valor total estimado]]</f>
        <v>#REF!</v>
      </c>
      <c r="J103" s="188" t="s">
        <v>111</v>
      </c>
      <c r="K103" s="189" t="s">
        <v>45</v>
      </c>
      <c r="L103" s="189" t="s">
        <v>2414</v>
      </c>
      <c r="M103" s="189" t="s">
        <v>2415</v>
      </c>
      <c r="N103" s="191">
        <v>3837020</v>
      </c>
      <c r="O103" s="192" t="s">
        <v>2416</v>
      </c>
      <c r="P103" s="188"/>
      <c r="Q103" s="188"/>
      <c r="R103" s="188"/>
      <c r="S103" s="188"/>
      <c r="T103" s="188"/>
      <c r="U103" s="193"/>
      <c r="V103" s="193"/>
      <c r="W103" s="188"/>
      <c r="X103" s="194"/>
      <c r="Y103" s="188"/>
      <c r="Z103" s="188"/>
      <c r="AA103" s="31" t="str">
        <f t="shared" si="1"/>
        <v/>
      </c>
      <c r="AB103" s="193"/>
      <c r="AC103" s="193"/>
      <c r="AD103" s="193"/>
      <c r="AE103" s="189" t="s">
        <v>2470</v>
      </c>
      <c r="AF103" s="188" t="s">
        <v>47</v>
      </c>
      <c r="AG103" s="188"/>
    </row>
    <row r="104" spans="1:33" s="33" customFormat="1" ht="63" customHeight="1" x14ac:dyDescent="0.2">
      <c r="A104" s="184" t="s">
        <v>2412</v>
      </c>
      <c r="B104" s="185">
        <v>81141504</v>
      </c>
      <c r="C104" s="186" t="s">
        <v>2478</v>
      </c>
      <c r="D104" s="187">
        <v>43160</v>
      </c>
      <c r="E104" s="188" t="s">
        <v>109</v>
      </c>
      <c r="F104" s="189" t="s">
        <v>431</v>
      </c>
      <c r="G104" s="188" t="s">
        <v>116</v>
      </c>
      <c r="H104" s="190">
        <v>63854942</v>
      </c>
      <c r="I104" s="190" t="e">
        <f>[6]!Tabla2[[#This Row],[Valor total estimado]]</f>
        <v>#REF!</v>
      </c>
      <c r="J104" s="188" t="s">
        <v>111</v>
      </c>
      <c r="K104" s="189" t="s">
        <v>45</v>
      </c>
      <c r="L104" s="189" t="s">
        <v>2414</v>
      </c>
      <c r="M104" s="189" t="s">
        <v>2415</v>
      </c>
      <c r="N104" s="191">
        <v>3837020</v>
      </c>
      <c r="O104" s="192" t="s">
        <v>2416</v>
      </c>
      <c r="P104" s="188"/>
      <c r="Q104" s="188"/>
      <c r="R104" s="188"/>
      <c r="S104" s="188"/>
      <c r="T104" s="188"/>
      <c r="U104" s="193"/>
      <c r="V104" s="193"/>
      <c r="W104" s="188">
        <v>20371</v>
      </c>
      <c r="X104" s="194"/>
      <c r="Y104" s="188"/>
      <c r="Z104" s="188"/>
      <c r="AA104" s="31">
        <f t="shared" si="1"/>
        <v>0</v>
      </c>
      <c r="AB104" s="193"/>
      <c r="AC104" s="193" t="s">
        <v>80</v>
      </c>
      <c r="AD104" s="193"/>
      <c r="AE104" s="189" t="s">
        <v>2479</v>
      </c>
      <c r="AF104" s="188" t="s">
        <v>47</v>
      </c>
      <c r="AG104" s="188"/>
    </row>
    <row r="105" spans="1:33" s="33" customFormat="1" ht="63" customHeight="1" x14ac:dyDescent="0.2">
      <c r="A105" s="184" t="s">
        <v>2412</v>
      </c>
      <c r="B105" s="185" t="s">
        <v>2480</v>
      </c>
      <c r="C105" s="186" t="s">
        <v>2481</v>
      </c>
      <c r="D105" s="187">
        <v>43221</v>
      </c>
      <c r="E105" s="188" t="s">
        <v>620</v>
      </c>
      <c r="F105" s="189" t="s">
        <v>431</v>
      </c>
      <c r="G105" s="188" t="s">
        <v>116</v>
      </c>
      <c r="H105" s="190">
        <v>40000000</v>
      </c>
      <c r="I105" s="190" t="e">
        <f>[6]!Tabla2[[#This Row],[Valor total estimado]]</f>
        <v>#REF!</v>
      </c>
      <c r="J105" s="188" t="s">
        <v>111</v>
      </c>
      <c r="K105" s="189" t="s">
        <v>45</v>
      </c>
      <c r="L105" s="189" t="s">
        <v>2414</v>
      </c>
      <c r="M105" s="189" t="s">
        <v>2415</v>
      </c>
      <c r="N105" s="191">
        <v>3837020</v>
      </c>
      <c r="O105" s="192" t="s">
        <v>2416</v>
      </c>
      <c r="P105" s="188"/>
      <c r="Q105" s="188"/>
      <c r="R105" s="188"/>
      <c r="S105" s="188"/>
      <c r="T105" s="188"/>
      <c r="U105" s="193"/>
      <c r="V105" s="193"/>
      <c r="W105" s="188"/>
      <c r="X105" s="194"/>
      <c r="Y105" s="188"/>
      <c r="Z105" s="188"/>
      <c r="AA105" s="31" t="str">
        <f t="shared" si="1"/>
        <v/>
      </c>
      <c r="AB105" s="193"/>
      <c r="AC105" s="193"/>
      <c r="AD105" s="193"/>
      <c r="AE105" s="189" t="s">
        <v>2468</v>
      </c>
      <c r="AF105" s="188" t="s">
        <v>47</v>
      </c>
      <c r="AG105" s="188"/>
    </row>
    <row r="106" spans="1:33" s="33" customFormat="1" ht="63" customHeight="1" x14ac:dyDescent="0.2">
      <c r="A106" s="184" t="s">
        <v>2412</v>
      </c>
      <c r="B106" s="185">
        <v>80005600</v>
      </c>
      <c r="C106" s="186" t="s">
        <v>2482</v>
      </c>
      <c r="D106" s="187">
        <v>43132</v>
      </c>
      <c r="E106" s="188" t="s">
        <v>139</v>
      </c>
      <c r="F106" s="189" t="s">
        <v>431</v>
      </c>
      <c r="G106" s="188" t="s">
        <v>116</v>
      </c>
      <c r="H106" s="190">
        <v>72080000</v>
      </c>
      <c r="I106" s="190" t="e">
        <f>[6]!Tabla2[[#This Row],[Valor total estimado]]</f>
        <v>#REF!</v>
      </c>
      <c r="J106" s="188" t="s">
        <v>111</v>
      </c>
      <c r="K106" s="189" t="s">
        <v>45</v>
      </c>
      <c r="L106" s="189" t="s">
        <v>2414</v>
      </c>
      <c r="M106" s="189" t="s">
        <v>2415</v>
      </c>
      <c r="N106" s="191">
        <v>3837020</v>
      </c>
      <c r="O106" s="192" t="s">
        <v>2416</v>
      </c>
      <c r="P106" s="188"/>
      <c r="Q106" s="188"/>
      <c r="R106" s="188"/>
      <c r="S106" s="188"/>
      <c r="T106" s="188"/>
      <c r="U106" s="193"/>
      <c r="V106" s="193"/>
      <c r="W106" s="188"/>
      <c r="X106" s="194"/>
      <c r="Y106" s="188"/>
      <c r="Z106" s="188"/>
      <c r="AA106" s="31" t="str">
        <f t="shared" si="1"/>
        <v/>
      </c>
      <c r="AB106" s="193"/>
      <c r="AC106" s="193"/>
      <c r="AD106" s="193"/>
      <c r="AE106" s="189" t="s">
        <v>2465</v>
      </c>
      <c r="AF106" s="188" t="s">
        <v>47</v>
      </c>
      <c r="AG106" s="188"/>
    </row>
    <row r="107" spans="1:33" s="33" customFormat="1" ht="63" customHeight="1" x14ac:dyDescent="0.2">
      <c r="A107" s="184" t="s">
        <v>2412</v>
      </c>
      <c r="B107" s="185" t="s">
        <v>2483</v>
      </c>
      <c r="C107" s="186" t="s">
        <v>2484</v>
      </c>
      <c r="D107" s="187">
        <v>43191</v>
      </c>
      <c r="E107" s="188" t="s">
        <v>109</v>
      </c>
      <c r="F107" s="189" t="s">
        <v>112</v>
      </c>
      <c r="G107" s="188" t="s">
        <v>116</v>
      </c>
      <c r="H107" s="190">
        <v>160000000</v>
      </c>
      <c r="I107" s="190" t="e">
        <f>[6]!Tabla2[[#This Row],[Valor total estimado]]</f>
        <v>#REF!</v>
      </c>
      <c r="J107" s="188" t="s">
        <v>111</v>
      </c>
      <c r="K107" s="189" t="s">
        <v>45</v>
      </c>
      <c r="L107" s="189" t="s">
        <v>2414</v>
      </c>
      <c r="M107" s="189" t="s">
        <v>2415</v>
      </c>
      <c r="N107" s="191">
        <v>3837020</v>
      </c>
      <c r="O107" s="192" t="s">
        <v>2416</v>
      </c>
      <c r="P107" s="188"/>
      <c r="Q107" s="188"/>
      <c r="R107" s="188"/>
      <c r="S107" s="188"/>
      <c r="T107" s="188"/>
      <c r="U107" s="193"/>
      <c r="V107" s="193"/>
      <c r="W107" s="188"/>
      <c r="X107" s="194"/>
      <c r="Y107" s="188"/>
      <c r="Z107" s="188"/>
      <c r="AA107" s="31" t="str">
        <f t="shared" si="1"/>
        <v/>
      </c>
      <c r="AB107" s="193"/>
      <c r="AC107" s="193"/>
      <c r="AD107" s="193"/>
      <c r="AE107" s="189" t="s">
        <v>2462</v>
      </c>
      <c r="AF107" s="188" t="s">
        <v>47</v>
      </c>
      <c r="AG107" s="188"/>
    </row>
    <row r="108" spans="1:33" s="33" customFormat="1" ht="63" customHeight="1" x14ac:dyDescent="0.2">
      <c r="A108" s="184" t="s">
        <v>2412</v>
      </c>
      <c r="B108" s="185" t="s">
        <v>2485</v>
      </c>
      <c r="C108" s="186" t="s">
        <v>2486</v>
      </c>
      <c r="D108" s="187">
        <v>43221</v>
      </c>
      <c r="E108" s="188" t="s">
        <v>620</v>
      </c>
      <c r="F108" s="189" t="s">
        <v>431</v>
      </c>
      <c r="G108" s="188" t="s">
        <v>116</v>
      </c>
      <c r="H108" s="190">
        <v>50000000</v>
      </c>
      <c r="I108" s="190" t="e">
        <f>[6]!Tabla2[[#This Row],[Valor total estimado]]</f>
        <v>#REF!</v>
      </c>
      <c r="J108" s="188" t="s">
        <v>111</v>
      </c>
      <c r="K108" s="189" t="s">
        <v>45</v>
      </c>
      <c r="L108" s="189" t="s">
        <v>2414</v>
      </c>
      <c r="M108" s="189" t="s">
        <v>2415</v>
      </c>
      <c r="N108" s="191">
        <v>3837020</v>
      </c>
      <c r="O108" s="192" t="s">
        <v>2416</v>
      </c>
      <c r="P108" s="188"/>
      <c r="Q108" s="188"/>
      <c r="R108" s="188"/>
      <c r="S108" s="188"/>
      <c r="T108" s="188"/>
      <c r="U108" s="193"/>
      <c r="V108" s="193"/>
      <c r="W108" s="188"/>
      <c r="X108" s="194"/>
      <c r="Y108" s="188"/>
      <c r="Z108" s="188"/>
      <c r="AA108" s="31" t="str">
        <f t="shared" si="1"/>
        <v/>
      </c>
      <c r="AB108" s="193"/>
      <c r="AC108" s="193"/>
      <c r="AD108" s="193"/>
      <c r="AE108" s="189" t="s">
        <v>2442</v>
      </c>
      <c r="AF108" s="188" t="s">
        <v>47</v>
      </c>
      <c r="AG108" s="188"/>
    </row>
    <row r="109" spans="1:33" s="33" customFormat="1" ht="63" customHeight="1" x14ac:dyDescent="0.2">
      <c r="A109" s="184" t="s">
        <v>2412</v>
      </c>
      <c r="B109" s="185">
        <v>12352310</v>
      </c>
      <c r="C109" s="186" t="s">
        <v>2487</v>
      </c>
      <c r="D109" s="187">
        <v>43132</v>
      </c>
      <c r="E109" s="188" t="s">
        <v>104</v>
      </c>
      <c r="F109" s="189" t="s">
        <v>431</v>
      </c>
      <c r="G109" s="188" t="s">
        <v>116</v>
      </c>
      <c r="H109" s="190">
        <v>42400000</v>
      </c>
      <c r="I109" s="190" t="e">
        <f>[6]!Tabla2[[#This Row],[Valor total estimado]]</f>
        <v>#REF!</v>
      </c>
      <c r="J109" s="188" t="s">
        <v>111</v>
      </c>
      <c r="K109" s="189" t="s">
        <v>45</v>
      </c>
      <c r="L109" s="189" t="s">
        <v>2414</v>
      </c>
      <c r="M109" s="189" t="s">
        <v>2415</v>
      </c>
      <c r="N109" s="191">
        <v>3837020</v>
      </c>
      <c r="O109" s="192" t="s">
        <v>2416</v>
      </c>
      <c r="P109" s="188"/>
      <c r="Q109" s="188"/>
      <c r="R109" s="188"/>
      <c r="S109" s="188"/>
      <c r="T109" s="188"/>
      <c r="U109" s="193"/>
      <c r="V109" s="193"/>
      <c r="W109" s="188"/>
      <c r="X109" s="194"/>
      <c r="Y109" s="188"/>
      <c r="Z109" s="188"/>
      <c r="AA109" s="31" t="str">
        <f t="shared" si="1"/>
        <v/>
      </c>
      <c r="AB109" s="193"/>
      <c r="AC109" s="193"/>
      <c r="AD109" s="193"/>
      <c r="AE109" s="189" t="s">
        <v>2468</v>
      </c>
      <c r="AF109" s="188" t="s">
        <v>47</v>
      </c>
      <c r="AG109" s="188"/>
    </row>
    <row r="110" spans="1:33" s="33" customFormat="1" ht="63" customHeight="1" x14ac:dyDescent="0.2">
      <c r="A110" s="184" t="s">
        <v>2412</v>
      </c>
      <c r="B110" s="185">
        <v>15121517</v>
      </c>
      <c r="C110" s="186" t="s">
        <v>2488</v>
      </c>
      <c r="D110" s="187">
        <v>43191</v>
      </c>
      <c r="E110" s="188" t="s">
        <v>467</v>
      </c>
      <c r="F110" s="189" t="s">
        <v>431</v>
      </c>
      <c r="G110" s="188" t="s">
        <v>116</v>
      </c>
      <c r="H110" s="190">
        <v>15000000</v>
      </c>
      <c r="I110" s="190" t="e">
        <f>[6]!Tabla2[[#This Row],[Valor total estimado]]</f>
        <v>#REF!</v>
      </c>
      <c r="J110" s="188" t="s">
        <v>111</v>
      </c>
      <c r="K110" s="189" t="s">
        <v>45</v>
      </c>
      <c r="L110" s="189" t="s">
        <v>2414</v>
      </c>
      <c r="M110" s="189" t="s">
        <v>2415</v>
      </c>
      <c r="N110" s="191">
        <v>3837020</v>
      </c>
      <c r="O110" s="192" t="s">
        <v>2416</v>
      </c>
      <c r="P110" s="188"/>
      <c r="Q110" s="188"/>
      <c r="R110" s="188"/>
      <c r="S110" s="188"/>
      <c r="T110" s="188"/>
      <c r="U110" s="193"/>
      <c r="V110" s="193"/>
      <c r="W110" s="188"/>
      <c r="X110" s="194"/>
      <c r="Y110" s="188"/>
      <c r="Z110" s="188"/>
      <c r="AA110" s="31" t="str">
        <f t="shared" si="1"/>
        <v/>
      </c>
      <c r="AB110" s="193"/>
      <c r="AC110" s="193"/>
      <c r="AD110" s="193"/>
      <c r="AE110" s="189" t="s">
        <v>2465</v>
      </c>
      <c r="AF110" s="188" t="s">
        <v>47</v>
      </c>
      <c r="AG110" s="188"/>
    </row>
    <row r="111" spans="1:33" s="33" customFormat="1" ht="63" customHeight="1" x14ac:dyDescent="0.2">
      <c r="A111" s="184" t="s">
        <v>2412</v>
      </c>
      <c r="B111" s="185">
        <v>15121517</v>
      </c>
      <c r="C111" s="186" t="s">
        <v>2489</v>
      </c>
      <c r="D111" s="187">
        <v>43160</v>
      </c>
      <c r="E111" s="188" t="s">
        <v>108</v>
      </c>
      <c r="F111" s="189" t="s">
        <v>431</v>
      </c>
      <c r="G111" s="188" t="s">
        <v>116</v>
      </c>
      <c r="H111" s="190">
        <v>30000000</v>
      </c>
      <c r="I111" s="190" t="e">
        <f>[6]!Tabla2[[#This Row],[Valor total estimado]]</f>
        <v>#REF!</v>
      </c>
      <c r="J111" s="188" t="s">
        <v>111</v>
      </c>
      <c r="K111" s="189" t="s">
        <v>45</v>
      </c>
      <c r="L111" s="189" t="s">
        <v>2414</v>
      </c>
      <c r="M111" s="189" t="s">
        <v>2415</v>
      </c>
      <c r="N111" s="191">
        <v>3837020</v>
      </c>
      <c r="O111" s="192" t="s">
        <v>2416</v>
      </c>
      <c r="P111" s="188"/>
      <c r="Q111" s="188"/>
      <c r="R111" s="188"/>
      <c r="S111" s="188"/>
      <c r="T111" s="188"/>
      <c r="U111" s="193"/>
      <c r="V111" s="193"/>
      <c r="W111" s="188"/>
      <c r="X111" s="194"/>
      <c r="Y111" s="188"/>
      <c r="Z111" s="188"/>
      <c r="AA111" s="31" t="str">
        <f t="shared" si="1"/>
        <v/>
      </c>
      <c r="AB111" s="193"/>
      <c r="AC111" s="193"/>
      <c r="AD111" s="193"/>
      <c r="AE111" s="189" t="s">
        <v>2465</v>
      </c>
      <c r="AF111" s="188" t="s">
        <v>47</v>
      </c>
      <c r="AG111" s="188"/>
    </row>
    <row r="112" spans="1:33" s="33" customFormat="1" ht="63" customHeight="1" x14ac:dyDescent="0.2">
      <c r="A112" s="184" t="s">
        <v>2412</v>
      </c>
      <c r="B112" s="185">
        <v>40142500</v>
      </c>
      <c r="C112" s="186" t="s">
        <v>2490</v>
      </c>
      <c r="D112" s="187">
        <v>43221</v>
      </c>
      <c r="E112" s="188" t="s">
        <v>2491</v>
      </c>
      <c r="F112" s="189" t="s">
        <v>431</v>
      </c>
      <c r="G112" s="188" t="s">
        <v>116</v>
      </c>
      <c r="H112" s="190">
        <v>25000000</v>
      </c>
      <c r="I112" s="190" t="e">
        <f>[6]!Tabla2[[#This Row],[Valor total estimado]]</f>
        <v>#REF!</v>
      </c>
      <c r="J112" s="188" t="s">
        <v>111</v>
      </c>
      <c r="K112" s="189" t="s">
        <v>45</v>
      </c>
      <c r="L112" s="189" t="s">
        <v>2414</v>
      </c>
      <c r="M112" s="189" t="s">
        <v>2415</v>
      </c>
      <c r="N112" s="191">
        <v>3837020</v>
      </c>
      <c r="O112" s="192" t="s">
        <v>2416</v>
      </c>
      <c r="P112" s="188"/>
      <c r="Q112" s="188"/>
      <c r="R112" s="188"/>
      <c r="S112" s="188"/>
      <c r="T112" s="188"/>
      <c r="U112" s="193"/>
      <c r="V112" s="193"/>
      <c r="W112" s="188"/>
      <c r="X112" s="194"/>
      <c r="Y112" s="188"/>
      <c r="Z112" s="188"/>
      <c r="AA112" s="31" t="str">
        <f t="shared" si="1"/>
        <v/>
      </c>
      <c r="AB112" s="193"/>
      <c r="AC112" s="193"/>
      <c r="AD112" s="193"/>
      <c r="AE112" s="189" t="s">
        <v>2465</v>
      </c>
      <c r="AF112" s="188" t="s">
        <v>47</v>
      </c>
      <c r="AG112" s="188"/>
    </row>
    <row r="113" spans="1:33" s="33" customFormat="1" ht="63" customHeight="1" x14ac:dyDescent="0.2">
      <c r="A113" s="184" t="s">
        <v>2412</v>
      </c>
      <c r="B113" s="185">
        <v>73152101</v>
      </c>
      <c r="C113" s="186" t="s">
        <v>2492</v>
      </c>
      <c r="D113" s="187">
        <v>43101</v>
      </c>
      <c r="E113" s="188" t="s">
        <v>139</v>
      </c>
      <c r="F113" s="189" t="s">
        <v>190</v>
      </c>
      <c r="G113" s="188" t="s">
        <v>116</v>
      </c>
      <c r="H113" s="190">
        <v>304000000</v>
      </c>
      <c r="I113" s="190" t="e">
        <f>[6]!Tabla2[[#This Row],[Valor total estimado]]</f>
        <v>#REF!</v>
      </c>
      <c r="J113" s="188" t="s">
        <v>111</v>
      </c>
      <c r="K113" s="189" t="s">
        <v>45</v>
      </c>
      <c r="L113" s="189" t="s">
        <v>2414</v>
      </c>
      <c r="M113" s="189" t="s">
        <v>2415</v>
      </c>
      <c r="N113" s="191">
        <v>3837020</v>
      </c>
      <c r="O113" s="192" t="s">
        <v>2416</v>
      </c>
      <c r="P113" s="188"/>
      <c r="Q113" s="188"/>
      <c r="R113" s="188"/>
      <c r="S113" s="188"/>
      <c r="T113" s="188"/>
      <c r="U113" s="193"/>
      <c r="V113" s="193"/>
      <c r="W113" s="188"/>
      <c r="X113" s="194"/>
      <c r="Y113" s="188"/>
      <c r="Z113" s="188"/>
      <c r="AA113" s="31" t="str">
        <f t="shared" si="1"/>
        <v/>
      </c>
      <c r="AB113" s="193"/>
      <c r="AC113" s="193"/>
      <c r="AD113" s="193"/>
      <c r="AE113" s="189" t="s">
        <v>2423</v>
      </c>
      <c r="AF113" s="188" t="s">
        <v>47</v>
      </c>
      <c r="AG113" s="188"/>
    </row>
    <row r="114" spans="1:33" s="33" customFormat="1" ht="63" customHeight="1" x14ac:dyDescent="0.2">
      <c r="A114" s="184" t="s">
        <v>2412</v>
      </c>
      <c r="B114" s="185">
        <v>47131502</v>
      </c>
      <c r="C114" s="186" t="s">
        <v>2493</v>
      </c>
      <c r="D114" s="187">
        <v>43221</v>
      </c>
      <c r="E114" s="188" t="s">
        <v>153</v>
      </c>
      <c r="F114" s="189" t="s">
        <v>431</v>
      </c>
      <c r="G114" s="188" t="s">
        <v>116</v>
      </c>
      <c r="H114" s="190">
        <v>15900000</v>
      </c>
      <c r="I114" s="190" t="e">
        <f>[6]!Tabla2[[#This Row],[Valor total estimado]]</f>
        <v>#REF!</v>
      </c>
      <c r="J114" s="188" t="s">
        <v>111</v>
      </c>
      <c r="K114" s="189" t="s">
        <v>45</v>
      </c>
      <c r="L114" s="189" t="s">
        <v>2414</v>
      </c>
      <c r="M114" s="189" t="s">
        <v>2415</v>
      </c>
      <c r="N114" s="191">
        <v>3837020</v>
      </c>
      <c r="O114" s="192" t="s">
        <v>2416</v>
      </c>
      <c r="P114" s="188"/>
      <c r="Q114" s="188"/>
      <c r="R114" s="188"/>
      <c r="S114" s="188"/>
      <c r="T114" s="188"/>
      <c r="U114" s="193"/>
      <c r="V114" s="193"/>
      <c r="W114" s="188" t="s">
        <v>2494</v>
      </c>
      <c r="X114" s="194"/>
      <c r="Y114" s="188"/>
      <c r="Z114" s="188"/>
      <c r="AA114" s="31">
        <f t="shared" si="1"/>
        <v>0</v>
      </c>
      <c r="AB114" s="193"/>
      <c r="AC114" s="193"/>
      <c r="AD114" s="193"/>
      <c r="AE114" s="189" t="s">
        <v>2421</v>
      </c>
      <c r="AF114" s="188" t="s">
        <v>47</v>
      </c>
      <c r="AG114" s="188"/>
    </row>
    <row r="115" spans="1:33" s="33" customFormat="1" ht="63" customHeight="1" x14ac:dyDescent="0.2">
      <c r="A115" s="184" t="s">
        <v>2412</v>
      </c>
      <c r="B115" s="185">
        <v>31161504</v>
      </c>
      <c r="C115" s="186" t="s">
        <v>2495</v>
      </c>
      <c r="D115" s="187">
        <v>43191</v>
      </c>
      <c r="E115" s="188" t="s">
        <v>153</v>
      </c>
      <c r="F115" s="189" t="s">
        <v>431</v>
      </c>
      <c r="G115" s="188" t="s">
        <v>116</v>
      </c>
      <c r="H115" s="190">
        <v>10000000</v>
      </c>
      <c r="I115" s="190" t="e">
        <f>[6]!Tabla2[[#This Row],[Valor total estimado]]</f>
        <v>#REF!</v>
      </c>
      <c r="J115" s="188" t="s">
        <v>111</v>
      </c>
      <c r="K115" s="189" t="s">
        <v>45</v>
      </c>
      <c r="L115" s="189" t="s">
        <v>2414</v>
      </c>
      <c r="M115" s="189" t="s">
        <v>2415</v>
      </c>
      <c r="N115" s="191">
        <v>3837020</v>
      </c>
      <c r="O115" s="192" t="s">
        <v>2416</v>
      </c>
      <c r="P115" s="188"/>
      <c r="Q115" s="188"/>
      <c r="R115" s="188"/>
      <c r="S115" s="188"/>
      <c r="T115" s="188"/>
      <c r="U115" s="193"/>
      <c r="V115" s="193"/>
      <c r="W115" s="188"/>
      <c r="X115" s="194"/>
      <c r="Y115" s="188"/>
      <c r="Z115" s="188"/>
      <c r="AA115" s="31" t="str">
        <f t="shared" si="1"/>
        <v/>
      </c>
      <c r="AB115" s="193"/>
      <c r="AC115" s="193"/>
      <c r="AD115" s="193"/>
      <c r="AE115" s="188" t="s">
        <v>2468</v>
      </c>
      <c r="AF115" s="188" t="s">
        <v>47</v>
      </c>
      <c r="AG115" s="188"/>
    </row>
    <row r="116" spans="1:33" s="33" customFormat="1" ht="63" customHeight="1" x14ac:dyDescent="0.2">
      <c r="A116" s="184" t="s">
        <v>2412</v>
      </c>
      <c r="B116" s="185" t="s">
        <v>2483</v>
      </c>
      <c r="C116" s="186" t="s">
        <v>2496</v>
      </c>
      <c r="D116" s="187">
        <v>43221</v>
      </c>
      <c r="E116" s="188" t="s">
        <v>106</v>
      </c>
      <c r="F116" s="189" t="s">
        <v>431</v>
      </c>
      <c r="G116" s="188" t="s">
        <v>116</v>
      </c>
      <c r="H116" s="190">
        <v>20000000</v>
      </c>
      <c r="I116" s="190" t="e">
        <f>[6]!Tabla2[[#This Row],[Valor total estimado]]</f>
        <v>#REF!</v>
      </c>
      <c r="J116" s="188" t="s">
        <v>111</v>
      </c>
      <c r="K116" s="189" t="s">
        <v>45</v>
      </c>
      <c r="L116" s="189" t="s">
        <v>2414</v>
      </c>
      <c r="M116" s="189" t="s">
        <v>2415</v>
      </c>
      <c r="N116" s="191">
        <v>3837020</v>
      </c>
      <c r="O116" s="192" t="s">
        <v>2416</v>
      </c>
      <c r="P116" s="188"/>
      <c r="Q116" s="188"/>
      <c r="R116" s="188"/>
      <c r="S116" s="188"/>
      <c r="T116" s="188"/>
      <c r="U116" s="193"/>
      <c r="V116" s="193"/>
      <c r="W116" s="188"/>
      <c r="X116" s="194"/>
      <c r="Y116" s="188"/>
      <c r="Z116" s="188"/>
      <c r="AA116" s="31" t="str">
        <f t="shared" si="1"/>
        <v/>
      </c>
      <c r="AB116" s="193"/>
      <c r="AC116" s="193"/>
      <c r="AD116" s="193"/>
      <c r="AE116" s="189" t="s">
        <v>2462</v>
      </c>
      <c r="AF116" s="188" t="s">
        <v>47</v>
      </c>
      <c r="AG116" s="188"/>
    </row>
    <row r="117" spans="1:33" s="33" customFormat="1" ht="63" customHeight="1" x14ac:dyDescent="0.2">
      <c r="A117" s="184" t="s">
        <v>2412</v>
      </c>
      <c r="B117" s="185">
        <v>81101701</v>
      </c>
      <c r="C117" s="186" t="s">
        <v>2497</v>
      </c>
      <c r="D117" s="187">
        <v>43160</v>
      </c>
      <c r="E117" s="188" t="s">
        <v>104</v>
      </c>
      <c r="F117" s="189" t="s">
        <v>431</v>
      </c>
      <c r="G117" s="188" t="s">
        <v>116</v>
      </c>
      <c r="H117" s="190">
        <v>12000000</v>
      </c>
      <c r="I117" s="190" t="e">
        <f>[6]!Tabla2[[#This Row],[Valor total estimado]]</f>
        <v>#REF!</v>
      </c>
      <c r="J117" s="188" t="s">
        <v>111</v>
      </c>
      <c r="K117" s="189" t="s">
        <v>45</v>
      </c>
      <c r="L117" s="189" t="s">
        <v>2414</v>
      </c>
      <c r="M117" s="189" t="s">
        <v>2415</v>
      </c>
      <c r="N117" s="191">
        <v>3837020</v>
      </c>
      <c r="O117" s="192" t="s">
        <v>2416</v>
      </c>
      <c r="P117" s="188"/>
      <c r="Q117" s="188"/>
      <c r="R117" s="188"/>
      <c r="S117" s="188"/>
      <c r="T117" s="188"/>
      <c r="U117" s="193"/>
      <c r="V117" s="193"/>
      <c r="W117" s="188"/>
      <c r="X117" s="194"/>
      <c r="Y117" s="188"/>
      <c r="Z117" s="188"/>
      <c r="AA117" s="31" t="str">
        <f t="shared" si="1"/>
        <v/>
      </c>
      <c r="AB117" s="193"/>
      <c r="AC117" s="193"/>
      <c r="AD117" s="193"/>
      <c r="AE117" s="189" t="s">
        <v>2462</v>
      </c>
      <c r="AF117" s="188" t="s">
        <v>47</v>
      </c>
      <c r="AG117" s="188"/>
    </row>
    <row r="118" spans="1:33" s="33" customFormat="1" ht="63" customHeight="1" x14ac:dyDescent="0.2">
      <c r="A118" s="184" t="s">
        <v>2412</v>
      </c>
      <c r="B118" s="34" t="s">
        <v>2463</v>
      </c>
      <c r="C118" s="195" t="s">
        <v>2498</v>
      </c>
      <c r="D118" s="187">
        <v>43098</v>
      </c>
      <c r="E118" s="187" t="s">
        <v>105</v>
      </c>
      <c r="F118" s="188" t="s">
        <v>486</v>
      </c>
      <c r="G118" s="188" t="s">
        <v>116</v>
      </c>
      <c r="H118" s="196">
        <v>1663598644</v>
      </c>
      <c r="I118" s="197">
        <v>1263600000</v>
      </c>
      <c r="J118" s="188" t="s">
        <v>48</v>
      </c>
      <c r="K118" s="188" t="s">
        <v>110</v>
      </c>
      <c r="L118" s="188" t="s">
        <v>2414</v>
      </c>
      <c r="M118" s="188" t="s">
        <v>2415</v>
      </c>
      <c r="N118" s="198">
        <v>3837020</v>
      </c>
      <c r="O118" s="199" t="s">
        <v>2416</v>
      </c>
      <c r="P118" s="188"/>
      <c r="Q118" s="188"/>
      <c r="R118" s="188"/>
      <c r="S118" s="188"/>
      <c r="T118" s="188"/>
      <c r="U118" s="193"/>
      <c r="V118" s="193"/>
      <c r="W118" s="188" t="s">
        <v>2499</v>
      </c>
      <c r="X118" s="194"/>
      <c r="Y118" s="188"/>
      <c r="Z118" s="188"/>
      <c r="AA118" s="31">
        <f t="shared" si="1"/>
        <v>0</v>
      </c>
      <c r="AB118" s="193"/>
      <c r="AC118" s="193" t="s">
        <v>80</v>
      </c>
      <c r="AD118" s="193"/>
      <c r="AE118" s="188" t="s">
        <v>2465</v>
      </c>
      <c r="AF118" s="188" t="s">
        <v>47</v>
      </c>
      <c r="AG118" s="188"/>
    </row>
    <row r="119" spans="1:33" s="33" customFormat="1" ht="63" customHeight="1" x14ac:dyDescent="0.2">
      <c r="A119" s="184" t="s">
        <v>2412</v>
      </c>
      <c r="B119" s="185">
        <v>14101500</v>
      </c>
      <c r="C119" s="186" t="s">
        <v>2500</v>
      </c>
      <c r="D119" s="187">
        <v>43132</v>
      </c>
      <c r="E119" s="200" t="s">
        <v>139</v>
      </c>
      <c r="F119" s="189" t="s">
        <v>431</v>
      </c>
      <c r="G119" s="188" t="s">
        <v>116</v>
      </c>
      <c r="H119" s="190">
        <f>19594958+58505508</f>
        <v>78100466</v>
      </c>
      <c r="I119" s="190" t="e">
        <f>[6]!Tabla2[[#This Row],[Valor total estimado]]</f>
        <v>#REF!</v>
      </c>
      <c r="J119" s="188" t="s">
        <v>111</v>
      </c>
      <c r="K119" s="189" t="s">
        <v>45</v>
      </c>
      <c r="L119" s="189" t="s">
        <v>2414</v>
      </c>
      <c r="M119" s="189" t="s">
        <v>2415</v>
      </c>
      <c r="N119" s="191">
        <v>3837020</v>
      </c>
      <c r="O119" s="192" t="s">
        <v>2416</v>
      </c>
      <c r="P119" s="188"/>
      <c r="Q119" s="188"/>
      <c r="R119" s="188"/>
      <c r="S119" s="188"/>
      <c r="T119" s="188"/>
      <c r="U119" s="193"/>
      <c r="V119" s="193"/>
      <c r="W119" s="188">
        <v>21212</v>
      </c>
      <c r="X119" s="194"/>
      <c r="Y119" s="188"/>
      <c r="Z119" s="188"/>
      <c r="AA119" s="31">
        <f t="shared" si="1"/>
        <v>0</v>
      </c>
      <c r="AB119" s="193"/>
      <c r="AC119" s="193"/>
      <c r="AD119" s="193"/>
      <c r="AE119" s="189" t="s">
        <v>2425</v>
      </c>
      <c r="AF119" s="188" t="s">
        <v>47</v>
      </c>
      <c r="AG119" s="188"/>
    </row>
    <row r="120" spans="1:33" s="33" customFormat="1" ht="63" customHeight="1" x14ac:dyDescent="0.2">
      <c r="A120" s="184" t="s">
        <v>2412</v>
      </c>
      <c r="B120" s="185">
        <v>15111510</v>
      </c>
      <c r="C120" s="203" t="s">
        <v>2501</v>
      </c>
      <c r="D120" s="187">
        <v>43101</v>
      </c>
      <c r="E120" s="200" t="s">
        <v>139</v>
      </c>
      <c r="F120" s="189" t="s">
        <v>431</v>
      </c>
      <c r="G120" s="188" t="s">
        <v>116</v>
      </c>
      <c r="H120" s="190">
        <v>70000000.000000015</v>
      </c>
      <c r="I120" s="190" t="e">
        <f>[6]!Tabla2[[#This Row],[Valor total estimado]]</f>
        <v>#REF!</v>
      </c>
      <c r="J120" s="188" t="s">
        <v>111</v>
      </c>
      <c r="K120" s="189" t="s">
        <v>45</v>
      </c>
      <c r="L120" s="189" t="s">
        <v>2414</v>
      </c>
      <c r="M120" s="189" t="s">
        <v>2415</v>
      </c>
      <c r="N120" s="191">
        <v>3837020</v>
      </c>
      <c r="O120" s="192" t="s">
        <v>2416</v>
      </c>
      <c r="P120" s="188"/>
      <c r="Q120" s="188"/>
      <c r="R120" s="188"/>
      <c r="S120" s="188"/>
      <c r="T120" s="188"/>
      <c r="U120" s="193"/>
      <c r="V120" s="193">
        <v>8083</v>
      </c>
      <c r="W120" s="188">
        <v>20168</v>
      </c>
      <c r="X120" s="194"/>
      <c r="Y120" s="188"/>
      <c r="Z120" s="188"/>
      <c r="AA120" s="31">
        <f t="shared" si="1"/>
        <v>0</v>
      </c>
      <c r="AB120" s="193"/>
      <c r="AC120" s="193"/>
      <c r="AD120" s="193"/>
      <c r="AE120" s="189" t="s">
        <v>2423</v>
      </c>
      <c r="AF120" s="188" t="s">
        <v>47</v>
      </c>
      <c r="AG120" s="188"/>
    </row>
    <row r="121" spans="1:33" s="33" customFormat="1" ht="63" customHeight="1" x14ac:dyDescent="0.2">
      <c r="A121" s="184" t="s">
        <v>2412</v>
      </c>
      <c r="B121" s="185" t="s">
        <v>2502</v>
      </c>
      <c r="C121" s="204" t="s">
        <v>2503</v>
      </c>
      <c r="D121" s="187">
        <v>43101</v>
      </c>
      <c r="E121" s="188" t="s">
        <v>914</v>
      </c>
      <c r="F121" s="189" t="s">
        <v>486</v>
      </c>
      <c r="G121" s="188" t="s">
        <v>116</v>
      </c>
      <c r="H121" s="190">
        <v>2500000</v>
      </c>
      <c r="I121" s="190">
        <v>2500000</v>
      </c>
      <c r="J121" s="188" t="s">
        <v>111</v>
      </c>
      <c r="K121" s="189" t="s">
        <v>45</v>
      </c>
      <c r="L121" s="189" t="s">
        <v>2414</v>
      </c>
      <c r="M121" s="189" t="s">
        <v>2415</v>
      </c>
      <c r="N121" s="191">
        <v>3837021</v>
      </c>
      <c r="O121" s="192" t="s">
        <v>2416</v>
      </c>
      <c r="P121" s="188"/>
      <c r="Q121" s="188"/>
      <c r="R121" s="188"/>
      <c r="S121" s="188"/>
      <c r="T121" s="188"/>
      <c r="U121" s="193"/>
      <c r="V121" s="193"/>
      <c r="W121" s="188"/>
      <c r="X121" s="194"/>
      <c r="Y121" s="188"/>
      <c r="Z121" s="188"/>
      <c r="AA121" s="31" t="str">
        <f t="shared" si="1"/>
        <v/>
      </c>
      <c r="AB121" s="193"/>
      <c r="AC121" s="193"/>
      <c r="AD121" s="193"/>
      <c r="AE121" s="189" t="s">
        <v>2460</v>
      </c>
      <c r="AF121" s="188" t="s">
        <v>47</v>
      </c>
      <c r="AG121" s="188"/>
    </row>
    <row r="122" spans="1:33" s="33" customFormat="1" ht="63" customHeight="1" x14ac:dyDescent="0.2">
      <c r="A122" s="184" t="s">
        <v>2412</v>
      </c>
      <c r="B122" s="185">
        <v>41121800</v>
      </c>
      <c r="C122" s="204" t="s">
        <v>2504</v>
      </c>
      <c r="D122" s="187">
        <v>43191</v>
      </c>
      <c r="E122" s="188" t="s">
        <v>109</v>
      </c>
      <c r="F122" s="189" t="s">
        <v>431</v>
      </c>
      <c r="G122" s="188" t="s">
        <v>116</v>
      </c>
      <c r="H122" s="190">
        <v>20000000</v>
      </c>
      <c r="I122" s="190" t="e">
        <f>[6]!Tabla2[[#This Row],[Valor total estimado]]</f>
        <v>#REF!</v>
      </c>
      <c r="J122" s="188" t="s">
        <v>111</v>
      </c>
      <c r="K122" s="189" t="s">
        <v>45</v>
      </c>
      <c r="L122" s="189" t="s">
        <v>2414</v>
      </c>
      <c r="M122" s="189" t="s">
        <v>2415</v>
      </c>
      <c r="N122" s="191">
        <v>3837020</v>
      </c>
      <c r="O122" s="192" t="s">
        <v>2416</v>
      </c>
      <c r="P122" s="188"/>
      <c r="Q122" s="188"/>
      <c r="R122" s="188"/>
      <c r="S122" s="188"/>
      <c r="T122" s="188"/>
      <c r="U122" s="193"/>
      <c r="V122" s="193"/>
      <c r="W122" s="188"/>
      <c r="X122" s="194"/>
      <c r="Y122" s="188"/>
      <c r="Z122" s="188"/>
      <c r="AA122" s="31" t="str">
        <f t="shared" si="1"/>
        <v/>
      </c>
      <c r="AB122" s="193"/>
      <c r="AC122" s="193"/>
      <c r="AD122" s="193"/>
      <c r="AE122" s="189" t="s">
        <v>2505</v>
      </c>
      <c r="AF122" s="188" t="s">
        <v>47</v>
      </c>
      <c r="AG122" s="188"/>
    </row>
    <row r="123" spans="1:33" s="33" customFormat="1" ht="63" customHeight="1" x14ac:dyDescent="0.2">
      <c r="A123" s="205" t="s">
        <v>2412</v>
      </c>
      <c r="B123" s="206">
        <v>41115703</v>
      </c>
      <c r="C123" s="207" t="s">
        <v>2506</v>
      </c>
      <c r="D123" s="187">
        <v>43132</v>
      </c>
      <c r="E123" s="188" t="s">
        <v>104</v>
      </c>
      <c r="F123" s="189" t="s">
        <v>431</v>
      </c>
      <c r="G123" s="188" t="s">
        <v>116</v>
      </c>
      <c r="H123" s="190">
        <v>25000000</v>
      </c>
      <c r="I123" s="190" t="e">
        <f>[6]!Tabla2[[#This Row],[Valor total estimado]]</f>
        <v>#REF!</v>
      </c>
      <c r="J123" s="188" t="s">
        <v>111</v>
      </c>
      <c r="K123" s="189" t="s">
        <v>45</v>
      </c>
      <c r="L123" s="189" t="s">
        <v>2414</v>
      </c>
      <c r="M123" s="189" t="s">
        <v>2415</v>
      </c>
      <c r="N123" s="191">
        <v>3837020</v>
      </c>
      <c r="O123" s="192" t="s">
        <v>2416</v>
      </c>
      <c r="P123" s="188"/>
      <c r="Q123" s="188"/>
      <c r="R123" s="188"/>
      <c r="S123" s="188"/>
      <c r="T123" s="188"/>
      <c r="U123" s="193"/>
      <c r="V123" s="193"/>
      <c r="W123" s="188"/>
      <c r="X123" s="194"/>
      <c r="Y123" s="188"/>
      <c r="Z123" s="188"/>
      <c r="AA123" s="31" t="str">
        <f t="shared" si="1"/>
        <v/>
      </c>
      <c r="AB123" s="193"/>
      <c r="AC123" s="193" t="s">
        <v>80</v>
      </c>
      <c r="AD123" s="193"/>
      <c r="AE123" s="189" t="s">
        <v>2505</v>
      </c>
      <c r="AF123" s="188" t="s">
        <v>47</v>
      </c>
      <c r="AG123" s="188"/>
    </row>
    <row r="124" spans="1:33" s="33" customFormat="1" ht="63" customHeight="1" x14ac:dyDescent="0.2">
      <c r="A124" s="205" t="s">
        <v>2412</v>
      </c>
      <c r="B124" s="208">
        <v>41115703</v>
      </c>
      <c r="C124" s="209" t="s">
        <v>2507</v>
      </c>
      <c r="D124" s="187">
        <v>43132</v>
      </c>
      <c r="E124" s="188" t="s">
        <v>104</v>
      </c>
      <c r="F124" s="188" t="s">
        <v>431</v>
      </c>
      <c r="G124" s="188" t="s">
        <v>116</v>
      </c>
      <c r="H124" s="196">
        <v>6892027</v>
      </c>
      <c r="I124" s="196">
        <v>18107973</v>
      </c>
      <c r="J124" s="188" t="s">
        <v>111</v>
      </c>
      <c r="K124" s="188" t="s">
        <v>45</v>
      </c>
      <c r="L124" s="193" t="s">
        <v>2414</v>
      </c>
      <c r="M124" s="193" t="s">
        <v>2415</v>
      </c>
      <c r="N124" s="184" t="s">
        <v>2508</v>
      </c>
      <c r="O124" s="56" t="s">
        <v>2416</v>
      </c>
      <c r="P124" s="188"/>
      <c r="Q124" s="188"/>
      <c r="R124" s="188"/>
      <c r="S124" s="188"/>
      <c r="T124" s="188"/>
      <c r="U124" s="193"/>
      <c r="V124" s="193">
        <v>8059</v>
      </c>
      <c r="W124" s="188">
        <v>20598</v>
      </c>
      <c r="X124" s="194"/>
      <c r="Y124" s="188"/>
      <c r="Z124" s="188"/>
      <c r="AA124" s="31">
        <f t="shared" si="1"/>
        <v>0</v>
      </c>
      <c r="AB124" s="193"/>
      <c r="AC124" s="193"/>
      <c r="AD124" s="193"/>
      <c r="AE124" s="189" t="s">
        <v>2509</v>
      </c>
      <c r="AF124" s="188" t="s">
        <v>47</v>
      </c>
      <c r="AG124" s="188"/>
    </row>
    <row r="125" spans="1:33" s="33" customFormat="1" ht="63" customHeight="1" x14ac:dyDescent="0.2">
      <c r="A125" s="205" t="s">
        <v>2412</v>
      </c>
      <c r="B125" s="208">
        <v>41115703</v>
      </c>
      <c r="C125" s="209" t="s">
        <v>2510</v>
      </c>
      <c r="D125" s="187">
        <v>43192</v>
      </c>
      <c r="E125" s="188" t="s">
        <v>108</v>
      </c>
      <c r="F125" s="188" t="s">
        <v>431</v>
      </c>
      <c r="G125" s="188" t="s">
        <v>116</v>
      </c>
      <c r="H125" s="196">
        <v>2732730</v>
      </c>
      <c r="I125" s="196">
        <v>15375243</v>
      </c>
      <c r="J125" s="188" t="s">
        <v>111</v>
      </c>
      <c r="K125" s="188" t="s">
        <v>45</v>
      </c>
      <c r="L125" s="193" t="s">
        <v>2414</v>
      </c>
      <c r="M125" s="193" t="s">
        <v>2415</v>
      </c>
      <c r="N125" s="184" t="s">
        <v>2508</v>
      </c>
      <c r="O125" s="56" t="s">
        <v>2416</v>
      </c>
      <c r="P125" s="188"/>
      <c r="Q125" s="188"/>
      <c r="R125" s="188"/>
      <c r="S125" s="188"/>
      <c r="T125" s="188"/>
      <c r="U125" s="193"/>
      <c r="V125" s="193"/>
      <c r="W125" s="188"/>
      <c r="X125" s="194"/>
      <c r="Y125" s="188"/>
      <c r="Z125" s="188"/>
      <c r="AA125" s="31" t="str">
        <f t="shared" si="1"/>
        <v/>
      </c>
      <c r="AB125" s="193"/>
      <c r="AC125" s="193"/>
      <c r="AD125" s="193"/>
      <c r="AE125" s="189" t="s">
        <v>2509</v>
      </c>
      <c r="AF125" s="188" t="s">
        <v>47</v>
      </c>
      <c r="AG125" s="188"/>
    </row>
    <row r="126" spans="1:33" s="33" customFormat="1" ht="63" customHeight="1" x14ac:dyDescent="0.2">
      <c r="A126" s="184" t="s">
        <v>2412</v>
      </c>
      <c r="B126" s="185">
        <v>12161500</v>
      </c>
      <c r="C126" s="204" t="s">
        <v>2511</v>
      </c>
      <c r="D126" s="187">
        <v>43221</v>
      </c>
      <c r="E126" s="188" t="s">
        <v>108</v>
      </c>
      <c r="F126" s="189" t="s">
        <v>431</v>
      </c>
      <c r="G126" s="188" t="s">
        <v>116</v>
      </c>
      <c r="H126" s="190">
        <v>80000000</v>
      </c>
      <c r="I126" s="190" t="e">
        <f>[6]!Tabla2[[#This Row],[Valor total estimado]]</f>
        <v>#REF!</v>
      </c>
      <c r="J126" s="188" t="s">
        <v>111</v>
      </c>
      <c r="K126" s="189" t="s">
        <v>45</v>
      </c>
      <c r="L126" s="189" t="s">
        <v>2414</v>
      </c>
      <c r="M126" s="189" t="s">
        <v>2415</v>
      </c>
      <c r="N126" s="191">
        <v>3837020</v>
      </c>
      <c r="O126" s="192" t="s">
        <v>2416</v>
      </c>
      <c r="P126" s="188"/>
      <c r="Q126" s="188"/>
      <c r="R126" s="188"/>
      <c r="S126" s="188"/>
      <c r="T126" s="188"/>
      <c r="U126" s="193"/>
      <c r="V126" s="193"/>
      <c r="W126" s="188"/>
      <c r="X126" s="194"/>
      <c r="Y126" s="188"/>
      <c r="Z126" s="188"/>
      <c r="AA126" s="31" t="str">
        <f t="shared" si="1"/>
        <v/>
      </c>
      <c r="AB126" s="193"/>
      <c r="AC126" s="193"/>
      <c r="AD126" s="193"/>
      <c r="AE126" s="189" t="s">
        <v>2505</v>
      </c>
      <c r="AF126" s="188" t="s">
        <v>47</v>
      </c>
      <c r="AG126" s="188"/>
    </row>
    <row r="127" spans="1:33" s="33" customFormat="1" ht="63" customHeight="1" x14ac:dyDescent="0.2">
      <c r="A127" s="184" t="s">
        <v>2412</v>
      </c>
      <c r="B127" s="34">
        <v>81141501</v>
      </c>
      <c r="C127" s="204" t="s">
        <v>2512</v>
      </c>
      <c r="D127" s="187">
        <v>43221</v>
      </c>
      <c r="E127" s="188" t="s">
        <v>153</v>
      </c>
      <c r="F127" s="188" t="s">
        <v>431</v>
      </c>
      <c r="G127" s="188" t="s">
        <v>116</v>
      </c>
      <c r="H127" s="190">
        <v>5000000</v>
      </c>
      <c r="I127" s="190" t="e">
        <f>[6]!Tabla2[[#This Row],[Valor total estimado]]</f>
        <v>#REF!</v>
      </c>
      <c r="J127" s="188" t="s">
        <v>111</v>
      </c>
      <c r="K127" s="189" t="s">
        <v>45</v>
      </c>
      <c r="L127" s="188" t="s">
        <v>2414</v>
      </c>
      <c r="M127" s="188" t="s">
        <v>2415</v>
      </c>
      <c r="N127" s="198">
        <v>3837020</v>
      </c>
      <c r="O127" s="199" t="s">
        <v>2416</v>
      </c>
      <c r="P127" s="188"/>
      <c r="Q127" s="188"/>
      <c r="R127" s="188"/>
      <c r="S127" s="188"/>
      <c r="T127" s="188"/>
      <c r="U127" s="193"/>
      <c r="V127" s="193"/>
      <c r="W127" s="188"/>
      <c r="X127" s="194"/>
      <c r="Y127" s="188"/>
      <c r="Z127" s="188"/>
      <c r="AA127" s="31" t="str">
        <f t="shared" si="1"/>
        <v/>
      </c>
      <c r="AB127" s="193"/>
      <c r="AC127" s="193"/>
      <c r="AD127" s="193"/>
      <c r="AE127" s="188" t="s">
        <v>2505</v>
      </c>
      <c r="AF127" s="188" t="s">
        <v>47</v>
      </c>
      <c r="AG127" s="188"/>
    </row>
    <row r="128" spans="1:33" s="33" customFormat="1" ht="63" customHeight="1" x14ac:dyDescent="0.2">
      <c r="A128" s="184" t="s">
        <v>2412</v>
      </c>
      <c r="B128" s="185">
        <v>47131600</v>
      </c>
      <c r="C128" s="204" t="s">
        <v>2513</v>
      </c>
      <c r="D128" s="187">
        <v>43252</v>
      </c>
      <c r="E128" s="188" t="s">
        <v>914</v>
      </c>
      <c r="F128" s="189" t="s">
        <v>431</v>
      </c>
      <c r="G128" s="188" t="s">
        <v>116</v>
      </c>
      <c r="H128" s="190">
        <v>15000000</v>
      </c>
      <c r="I128" s="190" t="e">
        <f>[6]!Tabla2[[#This Row],[Valor total estimado]]</f>
        <v>#REF!</v>
      </c>
      <c r="J128" s="188" t="s">
        <v>111</v>
      </c>
      <c r="K128" s="189" t="s">
        <v>45</v>
      </c>
      <c r="L128" s="189" t="s">
        <v>2414</v>
      </c>
      <c r="M128" s="189" t="s">
        <v>2415</v>
      </c>
      <c r="N128" s="191">
        <v>3837020</v>
      </c>
      <c r="O128" s="192" t="s">
        <v>2416</v>
      </c>
      <c r="P128" s="188"/>
      <c r="Q128" s="188"/>
      <c r="R128" s="188"/>
      <c r="S128" s="188"/>
      <c r="T128" s="188"/>
      <c r="U128" s="193"/>
      <c r="V128" s="193"/>
      <c r="W128" s="188"/>
      <c r="X128" s="194"/>
      <c r="Y128" s="188"/>
      <c r="Z128" s="188"/>
      <c r="AA128" s="31" t="str">
        <f t="shared" si="1"/>
        <v/>
      </c>
      <c r="AB128" s="193"/>
      <c r="AC128" s="193"/>
      <c r="AD128" s="193"/>
      <c r="AE128" s="189" t="s">
        <v>2417</v>
      </c>
      <c r="AF128" s="188" t="s">
        <v>47</v>
      </c>
      <c r="AG128" s="188"/>
    </row>
    <row r="129" spans="1:33" s="33" customFormat="1" ht="63" customHeight="1" x14ac:dyDescent="0.2">
      <c r="A129" s="184" t="s">
        <v>2412</v>
      </c>
      <c r="B129" s="185">
        <v>80101703</v>
      </c>
      <c r="C129" s="204" t="s">
        <v>2514</v>
      </c>
      <c r="D129" s="187">
        <v>43101</v>
      </c>
      <c r="E129" s="188" t="s">
        <v>2515</v>
      </c>
      <c r="F129" s="189" t="s">
        <v>486</v>
      </c>
      <c r="G129" s="188" t="s">
        <v>116</v>
      </c>
      <c r="H129" s="190">
        <v>3000000</v>
      </c>
      <c r="I129" s="202">
        <v>3000000</v>
      </c>
      <c r="J129" s="188" t="s">
        <v>111</v>
      </c>
      <c r="K129" s="189" t="s">
        <v>45</v>
      </c>
      <c r="L129" s="189" t="s">
        <v>2414</v>
      </c>
      <c r="M129" s="189" t="s">
        <v>2415</v>
      </c>
      <c r="N129" s="191">
        <v>3837020</v>
      </c>
      <c r="O129" s="192" t="s">
        <v>2416</v>
      </c>
      <c r="P129" s="188"/>
      <c r="Q129" s="188"/>
      <c r="R129" s="188"/>
      <c r="S129" s="188"/>
      <c r="T129" s="188"/>
      <c r="U129" s="193"/>
      <c r="V129" s="193">
        <v>8032</v>
      </c>
      <c r="W129" s="188">
        <v>20404</v>
      </c>
      <c r="X129" s="194">
        <v>43126</v>
      </c>
      <c r="Y129" s="188">
        <v>20180126</v>
      </c>
      <c r="Z129" s="188">
        <v>4600008020</v>
      </c>
      <c r="AA129" s="31">
        <f t="shared" si="1"/>
        <v>1</v>
      </c>
      <c r="AB129" s="193" t="s">
        <v>2516</v>
      </c>
      <c r="AC129" s="193" t="s">
        <v>84</v>
      </c>
      <c r="AD129" s="193"/>
      <c r="AE129" s="189" t="s">
        <v>2417</v>
      </c>
      <c r="AF129" s="188" t="s">
        <v>47</v>
      </c>
      <c r="AG129" s="188"/>
    </row>
    <row r="130" spans="1:33" s="33" customFormat="1" ht="63" customHeight="1" x14ac:dyDescent="0.2">
      <c r="A130" s="184" t="s">
        <v>2412</v>
      </c>
      <c r="B130" s="185">
        <v>80101703</v>
      </c>
      <c r="C130" s="204" t="s">
        <v>2517</v>
      </c>
      <c r="D130" s="187">
        <v>43101</v>
      </c>
      <c r="E130" s="188" t="s">
        <v>2515</v>
      </c>
      <c r="F130" s="189" t="s">
        <v>486</v>
      </c>
      <c r="G130" s="188" t="s">
        <v>116</v>
      </c>
      <c r="H130" s="190">
        <v>142952000</v>
      </c>
      <c r="I130" s="190" t="e">
        <f>[6]!Tabla2[[#This Row],[Valor total estimado]]</f>
        <v>#REF!</v>
      </c>
      <c r="J130" s="188" t="s">
        <v>111</v>
      </c>
      <c r="K130" s="189" t="s">
        <v>45</v>
      </c>
      <c r="L130" s="189" t="s">
        <v>2414</v>
      </c>
      <c r="M130" s="189" t="s">
        <v>2415</v>
      </c>
      <c r="N130" s="191">
        <v>3837020</v>
      </c>
      <c r="O130" s="192" t="s">
        <v>2416</v>
      </c>
      <c r="P130" s="188"/>
      <c r="Q130" s="188"/>
      <c r="R130" s="188"/>
      <c r="S130" s="188"/>
      <c r="T130" s="188"/>
      <c r="U130" s="193"/>
      <c r="V130" s="193"/>
      <c r="W130" s="188"/>
      <c r="X130" s="194"/>
      <c r="Y130" s="188"/>
      <c r="Z130" s="188"/>
      <c r="AA130" s="31" t="str">
        <f t="shared" si="1"/>
        <v/>
      </c>
      <c r="AB130" s="193"/>
      <c r="AC130" s="193"/>
      <c r="AD130" s="193"/>
      <c r="AE130" s="189" t="s">
        <v>2518</v>
      </c>
      <c r="AF130" s="188" t="s">
        <v>47</v>
      </c>
      <c r="AG130" s="188"/>
    </row>
    <row r="131" spans="1:33" s="33" customFormat="1" ht="63" customHeight="1" x14ac:dyDescent="0.2">
      <c r="A131" s="184" t="s">
        <v>2412</v>
      </c>
      <c r="B131" s="185" t="s">
        <v>2519</v>
      </c>
      <c r="C131" s="204" t="s">
        <v>2520</v>
      </c>
      <c r="D131" s="187">
        <v>43101</v>
      </c>
      <c r="E131" s="188" t="s">
        <v>139</v>
      </c>
      <c r="F131" s="189" t="s">
        <v>329</v>
      </c>
      <c r="G131" s="188" t="s">
        <v>116</v>
      </c>
      <c r="H131" s="190">
        <v>1575132312</v>
      </c>
      <c r="I131" s="210" t="e">
        <f>[6]!Tabla2[[#This Row],[Valor total estimado]]</f>
        <v>#REF!</v>
      </c>
      <c r="J131" s="188" t="s">
        <v>111</v>
      </c>
      <c r="K131" s="189" t="s">
        <v>45</v>
      </c>
      <c r="L131" s="189" t="s">
        <v>2414</v>
      </c>
      <c r="M131" s="189" t="s">
        <v>2415</v>
      </c>
      <c r="N131" s="191">
        <v>3837020</v>
      </c>
      <c r="O131" s="192" t="s">
        <v>2416</v>
      </c>
      <c r="P131" s="188"/>
      <c r="Q131" s="188"/>
      <c r="R131" s="188"/>
      <c r="S131" s="188"/>
      <c r="T131" s="188"/>
      <c r="U131" s="193"/>
      <c r="V131" s="193">
        <v>8007</v>
      </c>
      <c r="W131" s="188" t="s">
        <v>2521</v>
      </c>
      <c r="X131" s="194">
        <v>43122</v>
      </c>
      <c r="Y131" s="188"/>
      <c r="Z131" s="188"/>
      <c r="AA131" s="31">
        <f t="shared" si="1"/>
        <v>0.33</v>
      </c>
      <c r="AB131" s="193"/>
      <c r="AC131" s="193" t="s">
        <v>91</v>
      </c>
      <c r="AD131" s="193"/>
      <c r="AE131" s="189" t="s">
        <v>2522</v>
      </c>
      <c r="AF131" s="188" t="s">
        <v>47</v>
      </c>
      <c r="AG131" s="188"/>
    </row>
    <row r="132" spans="1:33" s="33" customFormat="1" ht="63" customHeight="1" x14ac:dyDescent="0.2">
      <c r="A132" s="184" t="s">
        <v>2412</v>
      </c>
      <c r="B132" s="185">
        <v>78131800</v>
      </c>
      <c r="C132" s="204" t="s">
        <v>2523</v>
      </c>
      <c r="D132" s="187">
        <v>43101</v>
      </c>
      <c r="E132" s="188" t="s">
        <v>139</v>
      </c>
      <c r="F132" s="189" t="s">
        <v>431</v>
      </c>
      <c r="G132" s="188" t="s">
        <v>116</v>
      </c>
      <c r="H132" s="190">
        <v>73920000</v>
      </c>
      <c r="I132" s="190" t="e">
        <f>[6]!Tabla2[[#This Row],[Valor total estimado]]</f>
        <v>#REF!</v>
      </c>
      <c r="J132" s="188" t="s">
        <v>111</v>
      </c>
      <c r="K132" s="189" t="s">
        <v>45</v>
      </c>
      <c r="L132" s="189" t="s">
        <v>2414</v>
      </c>
      <c r="M132" s="189" t="s">
        <v>2415</v>
      </c>
      <c r="N132" s="191">
        <v>3837020</v>
      </c>
      <c r="O132" s="192" t="s">
        <v>2416</v>
      </c>
      <c r="P132" s="188"/>
      <c r="Q132" s="188"/>
      <c r="R132" s="188"/>
      <c r="S132" s="188"/>
      <c r="T132" s="188"/>
      <c r="U132" s="193"/>
      <c r="V132" s="193"/>
      <c r="W132" s="188"/>
      <c r="X132" s="194"/>
      <c r="Y132" s="188"/>
      <c r="Z132" s="188"/>
      <c r="AA132" s="31" t="str">
        <f t="shared" si="1"/>
        <v/>
      </c>
      <c r="AB132" s="193"/>
      <c r="AC132" s="193"/>
      <c r="AD132" s="193"/>
      <c r="AE132" s="189" t="s">
        <v>2524</v>
      </c>
      <c r="AF132" s="188" t="s">
        <v>47</v>
      </c>
      <c r="AG132" s="188"/>
    </row>
    <row r="133" spans="1:33" s="33" customFormat="1" ht="63" customHeight="1" x14ac:dyDescent="0.2">
      <c r="A133" s="184" t="s">
        <v>2412</v>
      </c>
      <c r="B133" s="34">
        <v>82101503</v>
      </c>
      <c r="C133" s="204" t="s">
        <v>2525</v>
      </c>
      <c r="D133" s="187">
        <v>43050</v>
      </c>
      <c r="E133" s="187" t="s">
        <v>817</v>
      </c>
      <c r="F133" s="188" t="s">
        <v>117</v>
      </c>
      <c r="G133" s="188" t="s">
        <v>116</v>
      </c>
      <c r="H133" s="196">
        <v>3000000000</v>
      </c>
      <c r="I133" s="197">
        <v>1849583715</v>
      </c>
      <c r="J133" s="188" t="s">
        <v>48</v>
      </c>
      <c r="K133" s="188" t="s">
        <v>110</v>
      </c>
      <c r="L133" s="188" t="s">
        <v>2414</v>
      </c>
      <c r="M133" s="188" t="s">
        <v>2415</v>
      </c>
      <c r="N133" s="198">
        <v>3837020</v>
      </c>
      <c r="O133" s="199" t="s">
        <v>2416</v>
      </c>
      <c r="P133" s="188"/>
      <c r="Q133" s="188"/>
      <c r="R133" s="188"/>
      <c r="S133" s="188"/>
      <c r="T133" s="188"/>
      <c r="U133" s="193"/>
      <c r="V133" s="193"/>
      <c r="W133" s="188" t="s">
        <v>2526</v>
      </c>
      <c r="X133" s="194"/>
      <c r="Y133" s="188"/>
      <c r="Z133" s="188"/>
      <c r="AA133" s="31">
        <f t="shared" si="1"/>
        <v>0</v>
      </c>
      <c r="AB133" s="193"/>
      <c r="AC133" s="193" t="s">
        <v>80</v>
      </c>
      <c r="AD133" s="193"/>
      <c r="AE133" s="211" t="s">
        <v>2527</v>
      </c>
      <c r="AF133" s="188" t="s">
        <v>47</v>
      </c>
      <c r="AG133" s="188"/>
    </row>
    <row r="134" spans="1:33" s="33" customFormat="1" ht="63" customHeight="1" x14ac:dyDescent="0.2">
      <c r="A134" s="184" t="s">
        <v>2412</v>
      </c>
      <c r="B134" s="185">
        <v>82101503</v>
      </c>
      <c r="C134" s="212" t="s">
        <v>2528</v>
      </c>
      <c r="D134" s="187">
        <v>43252</v>
      </c>
      <c r="E134" s="188" t="s">
        <v>467</v>
      </c>
      <c r="F134" s="188" t="s">
        <v>117</v>
      </c>
      <c r="G134" s="188" t="s">
        <v>116</v>
      </c>
      <c r="H134" s="190">
        <v>6000000000</v>
      </c>
      <c r="I134" s="190" t="e">
        <f>[6]!Tabla2[[#This Row],[Valor total estimado]]</f>
        <v>#REF!</v>
      </c>
      <c r="J134" s="188" t="s">
        <v>111</v>
      </c>
      <c r="K134" s="189" t="s">
        <v>45</v>
      </c>
      <c r="L134" s="189" t="s">
        <v>2414</v>
      </c>
      <c r="M134" s="189" t="s">
        <v>2415</v>
      </c>
      <c r="N134" s="191">
        <v>3837020</v>
      </c>
      <c r="O134" s="192" t="s">
        <v>2416</v>
      </c>
      <c r="P134" s="188"/>
      <c r="Q134" s="188"/>
      <c r="R134" s="188"/>
      <c r="S134" s="188"/>
      <c r="T134" s="188"/>
      <c r="U134" s="193"/>
      <c r="V134" s="193"/>
      <c r="W134" s="188"/>
      <c r="X134" s="194"/>
      <c r="Y134" s="188"/>
      <c r="Z134" s="188"/>
      <c r="AA134" s="31" t="str">
        <f t="shared" si="1"/>
        <v/>
      </c>
      <c r="AB134" s="193"/>
      <c r="AC134" s="193"/>
      <c r="AD134" s="193"/>
      <c r="AE134" s="211" t="s">
        <v>2529</v>
      </c>
      <c r="AF134" s="188" t="s">
        <v>47</v>
      </c>
      <c r="AG134" s="188"/>
    </row>
    <row r="135" spans="1:33" s="33" customFormat="1" ht="63" customHeight="1" x14ac:dyDescent="0.2">
      <c r="A135" s="184" t="s">
        <v>2412</v>
      </c>
      <c r="B135" s="185">
        <v>80111620</v>
      </c>
      <c r="C135" s="212" t="s">
        <v>2530</v>
      </c>
      <c r="D135" s="187">
        <v>43101</v>
      </c>
      <c r="E135" s="188" t="s">
        <v>139</v>
      </c>
      <c r="F135" s="189" t="s">
        <v>329</v>
      </c>
      <c r="G135" s="188" t="s">
        <v>116</v>
      </c>
      <c r="H135" s="190">
        <v>1304201676</v>
      </c>
      <c r="I135" s="190">
        <v>954696105</v>
      </c>
      <c r="J135" s="188" t="s">
        <v>111</v>
      </c>
      <c r="K135" s="189" t="s">
        <v>45</v>
      </c>
      <c r="L135" s="213" t="s">
        <v>2414</v>
      </c>
      <c r="M135" s="213" t="s">
        <v>2415</v>
      </c>
      <c r="N135" s="214">
        <v>3837020</v>
      </c>
      <c r="O135" s="215" t="s">
        <v>2416</v>
      </c>
      <c r="P135" s="216"/>
      <c r="Q135" s="216"/>
      <c r="R135" s="216"/>
      <c r="S135" s="216"/>
      <c r="T135" s="216"/>
      <c r="U135" s="217"/>
      <c r="V135" s="217"/>
      <c r="W135" s="188">
        <v>21163</v>
      </c>
      <c r="X135" s="218"/>
      <c r="Y135" s="216"/>
      <c r="Z135" s="216"/>
      <c r="AA135" s="31">
        <f t="shared" si="1"/>
        <v>0</v>
      </c>
      <c r="AB135" s="217"/>
      <c r="AC135" s="217"/>
      <c r="AD135" s="217"/>
      <c r="AE135" s="219" t="s">
        <v>2531</v>
      </c>
      <c r="AF135" s="216" t="s">
        <v>47</v>
      </c>
      <c r="AG135" s="216"/>
    </row>
    <row r="136" spans="1:33" s="33" customFormat="1" ht="63" customHeight="1" x14ac:dyDescent="0.2">
      <c r="A136" s="184" t="s">
        <v>2412</v>
      </c>
      <c r="B136" s="185">
        <v>93141506</v>
      </c>
      <c r="C136" s="204" t="s">
        <v>2532</v>
      </c>
      <c r="D136" s="187">
        <v>43101</v>
      </c>
      <c r="E136" s="188" t="s">
        <v>467</v>
      </c>
      <c r="F136" s="189" t="s">
        <v>431</v>
      </c>
      <c r="G136" s="188" t="s">
        <v>116</v>
      </c>
      <c r="H136" s="190">
        <v>79200000</v>
      </c>
      <c r="I136" s="190" t="e">
        <f>[6]!Tabla2[[#This Row],[Valor total estimado]]</f>
        <v>#REF!</v>
      </c>
      <c r="J136" s="188" t="s">
        <v>111</v>
      </c>
      <c r="K136" s="189" t="s">
        <v>45</v>
      </c>
      <c r="L136" s="189" t="s">
        <v>2414</v>
      </c>
      <c r="M136" s="193" t="s">
        <v>2415</v>
      </c>
      <c r="N136" s="184" t="s">
        <v>2508</v>
      </c>
      <c r="O136" s="56" t="s">
        <v>2416</v>
      </c>
      <c r="P136" s="220"/>
      <c r="Q136" s="220"/>
      <c r="R136" s="220"/>
      <c r="S136" s="220"/>
      <c r="T136" s="220"/>
      <c r="U136" s="221"/>
      <c r="V136" s="221">
        <v>8014</v>
      </c>
      <c r="W136" s="220" t="s">
        <v>2533</v>
      </c>
      <c r="X136" s="222"/>
      <c r="Y136" s="220"/>
      <c r="Z136" s="220"/>
      <c r="AA136" s="31">
        <f t="shared" si="1"/>
        <v>0</v>
      </c>
      <c r="AB136" s="221"/>
      <c r="AC136" s="221"/>
      <c r="AD136" s="221"/>
      <c r="AE136" s="223" t="s">
        <v>2534</v>
      </c>
      <c r="AF136" s="220" t="s">
        <v>47</v>
      </c>
      <c r="AG136" s="220"/>
    </row>
    <row r="137" spans="1:33" s="33" customFormat="1" ht="63" customHeight="1" x14ac:dyDescent="0.2">
      <c r="A137" s="184" t="s">
        <v>2412</v>
      </c>
      <c r="B137" s="185">
        <v>93141506</v>
      </c>
      <c r="C137" s="204" t="s">
        <v>2535</v>
      </c>
      <c r="D137" s="187">
        <v>43221</v>
      </c>
      <c r="E137" s="188" t="s">
        <v>467</v>
      </c>
      <c r="F137" s="189" t="s">
        <v>431</v>
      </c>
      <c r="G137" s="188" t="s">
        <v>116</v>
      </c>
      <c r="H137" s="190">
        <v>20000000</v>
      </c>
      <c r="I137" s="190" t="e">
        <f>[6]!Tabla2[[#This Row],[Valor total estimado]]</f>
        <v>#REF!</v>
      </c>
      <c r="J137" s="188" t="s">
        <v>111</v>
      </c>
      <c r="K137" s="189" t="s">
        <v>45</v>
      </c>
      <c r="L137" s="189" t="s">
        <v>2414</v>
      </c>
      <c r="M137" s="189" t="s">
        <v>2415</v>
      </c>
      <c r="N137" s="191">
        <v>3837020</v>
      </c>
      <c r="O137" s="192" t="s">
        <v>2416</v>
      </c>
      <c r="P137" s="188"/>
      <c r="Q137" s="188"/>
      <c r="R137" s="188"/>
      <c r="S137" s="188"/>
      <c r="T137" s="188"/>
      <c r="U137" s="193"/>
      <c r="V137" s="193"/>
      <c r="W137" s="188"/>
      <c r="X137" s="194"/>
      <c r="Y137" s="188"/>
      <c r="Z137" s="188"/>
      <c r="AA137" s="31" t="str">
        <f t="shared" si="1"/>
        <v/>
      </c>
      <c r="AB137" s="193"/>
      <c r="AC137" s="193"/>
      <c r="AD137" s="193"/>
      <c r="AE137" s="189" t="s">
        <v>2534</v>
      </c>
      <c r="AF137" s="188" t="s">
        <v>47</v>
      </c>
      <c r="AG137" s="188"/>
    </row>
    <row r="138" spans="1:33" s="33" customFormat="1" ht="63" customHeight="1" x14ac:dyDescent="0.2">
      <c r="A138" s="184" t="s">
        <v>2412</v>
      </c>
      <c r="B138" s="185">
        <v>92121704</v>
      </c>
      <c r="C138" s="224" t="s">
        <v>2536</v>
      </c>
      <c r="D138" s="187">
        <v>43282</v>
      </c>
      <c r="E138" s="187" t="s">
        <v>143</v>
      </c>
      <c r="F138" s="188" t="s">
        <v>117</v>
      </c>
      <c r="G138" s="188" t="s">
        <v>116</v>
      </c>
      <c r="H138" s="190">
        <v>300000000</v>
      </c>
      <c r="I138" s="190" t="e">
        <f>[6]!Tabla2[[#This Row],[Valor total estimado]]</f>
        <v>#REF!</v>
      </c>
      <c r="J138" s="188" t="s">
        <v>111</v>
      </c>
      <c r="K138" s="189" t="s">
        <v>45</v>
      </c>
      <c r="L138" s="189" t="s">
        <v>2414</v>
      </c>
      <c r="M138" s="189" t="s">
        <v>2415</v>
      </c>
      <c r="N138" s="191">
        <v>3837020</v>
      </c>
      <c r="O138" s="192" t="s">
        <v>2416</v>
      </c>
      <c r="P138" s="189" t="s">
        <v>2452</v>
      </c>
      <c r="Q138" s="189" t="s">
        <v>2453</v>
      </c>
      <c r="R138" s="189" t="s">
        <v>2537</v>
      </c>
      <c r="S138" s="189">
        <v>220155001</v>
      </c>
      <c r="T138" s="188" t="s">
        <v>2453</v>
      </c>
      <c r="U138" s="225" t="s">
        <v>2538</v>
      </c>
      <c r="V138" s="225"/>
      <c r="W138" s="189"/>
      <c r="X138" s="226"/>
      <c r="Y138" s="189"/>
      <c r="Z138" s="189"/>
      <c r="AA138" s="31" t="str">
        <f t="shared" si="1"/>
        <v/>
      </c>
      <c r="AB138" s="225"/>
      <c r="AC138" s="225"/>
      <c r="AD138" s="225"/>
      <c r="AE138" s="189" t="s">
        <v>2539</v>
      </c>
      <c r="AF138" s="188" t="s">
        <v>47</v>
      </c>
      <c r="AG138" s="188"/>
    </row>
    <row r="139" spans="1:33" s="33" customFormat="1" ht="63" customHeight="1" x14ac:dyDescent="0.2">
      <c r="A139" s="184" t="s">
        <v>2412</v>
      </c>
      <c r="B139" s="188"/>
      <c r="C139" s="204" t="s">
        <v>2540</v>
      </c>
      <c r="D139" s="187">
        <v>43160</v>
      </c>
      <c r="E139" s="187" t="s">
        <v>153</v>
      </c>
      <c r="F139" s="188" t="s">
        <v>431</v>
      </c>
      <c r="G139" s="188" t="s">
        <v>116</v>
      </c>
      <c r="H139" s="190">
        <v>25000000</v>
      </c>
      <c r="I139" s="190" t="e">
        <f>[6]!Tabla2[[#This Row],[Valor total estimado]]</f>
        <v>#REF!</v>
      </c>
      <c r="J139" s="188" t="s">
        <v>111</v>
      </c>
      <c r="K139" s="189" t="s">
        <v>45</v>
      </c>
      <c r="L139" s="189" t="s">
        <v>2414</v>
      </c>
      <c r="M139" s="189" t="s">
        <v>2415</v>
      </c>
      <c r="N139" s="191">
        <v>3837020</v>
      </c>
      <c r="O139" s="192" t="s">
        <v>2416</v>
      </c>
      <c r="P139" s="189" t="s">
        <v>2452</v>
      </c>
      <c r="Q139" s="189" t="s">
        <v>2453</v>
      </c>
      <c r="R139" s="189" t="s">
        <v>2537</v>
      </c>
      <c r="S139" s="189">
        <v>220155001</v>
      </c>
      <c r="T139" s="189" t="s">
        <v>2453</v>
      </c>
      <c r="U139" s="225" t="s">
        <v>2541</v>
      </c>
      <c r="V139" s="225"/>
      <c r="W139" s="189"/>
      <c r="X139" s="226"/>
      <c r="Y139" s="189"/>
      <c r="Z139" s="189"/>
      <c r="AA139" s="31" t="str">
        <f t="shared" si="1"/>
        <v/>
      </c>
      <c r="AB139" s="225"/>
      <c r="AC139" s="225"/>
      <c r="AD139" s="225"/>
      <c r="AE139" s="189" t="s">
        <v>2542</v>
      </c>
      <c r="AF139" s="189" t="s">
        <v>47</v>
      </c>
      <c r="AG139" s="188"/>
    </row>
    <row r="140" spans="1:33" s="33" customFormat="1" ht="63" customHeight="1" x14ac:dyDescent="0.2">
      <c r="A140" s="184" t="s">
        <v>2412</v>
      </c>
      <c r="B140" s="185">
        <v>41115500</v>
      </c>
      <c r="C140" s="204" t="s">
        <v>2543</v>
      </c>
      <c r="D140" s="187">
        <v>43221</v>
      </c>
      <c r="E140" s="188" t="s">
        <v>153</v>
      </c>
      <c r="F140" s="189" t="s">
        <v>431</v>
      </c>
      <c r="G140" s="188" t="s">
        <v>116</v>
      </c>
      <c r="H140" s="190">
        <v>30000000</v>
      </c>
      <c r="I140" s="190" t="e">
        <f>[6]!Tabla2[[#This Row],[Valor total estimado]]</f>
        <v>#REF!</v>
      </c>
      <c r="J140" s="188" t="s">
        <v>111</v>
      </c>
      <c r="K140" s="189" t="s">
        <v>45</v>
      </c>
      <c r="L140" s="189" t="s">
        <v>2414</v>
      </c>
      <c r="M140" s="189" t="s">
        <v>2415</v>
      </c>
      <c r="N140" s="191">
        <v>3837020</v>
      </c>
      <c r="O140" s="192" t="s">
        <v>2416</v>
      </c>
      <c r="P140" s="188" t="s">
        <v>2452</v>
      </c>
      <c r="Q140" s="188" t="s">
        <v>2453</v>
      </c>
      <c r="R140" s="188" t="s">
        <v>2537</v>
      </c>
      <c r="S140" s="189">
        <v>220155001</v>
      </c>
      <c r="T140" s="188" t="s">
        <v>2453</v>
      </c>
      <c r="U140" s="193" t="s">
        <v>2538</v>
      </c>
      <c r="V140" s="193"/>
      <c r="W140" s="188"/>
      <c r="X140" s="194"/>
      <c r="Y140" s="188"/>
      <c r="Z140" s="188"/>
      <c r="AA140" s="31" t="str">
        <f t="shared" ref="AA140:AA203" si="2">+IF(AND(W140="",X140="",Y140="",Z140=""),"",IF(AND(W140&lt;&gt;"",X140="",Y140="",Z140=""),0%,IF(AND(W140&lt;&gt;"",X140&lt;&gt;"",Y140="",Z140=""),33%,IF(AND(W140&lt;&gt;"",X140&lt;&gt;"",Y140&lt;&gt;"",Z140=""),66%,IF(AND(W140&lt;&gt;"",X140&lt;&gt;"",Y140&lt;&gt;"",Z140&lt;&gt;""),100%,"Información incompleta")))))</f>
        <v/>
      </c>
      <c r="AB140" s="193"/>
      <c r="AC140" s="193"/>
      <c r="AD140" s="193"/>
      <c r="AE140" s="189" t="s">
        <v>2544</v>
      </c>
      <c r="AF140" s="188" t="s">
        <v>47</v>
      </c>
      <c r="AG140" s="188"/>
    </row>
    <row r="141" spans="1:33" s="33" customFormat="1" ht="63" customHeight="1" x14ac:dyDescent="0.2">
      <c r="A141" s="184" t="s">
        <v>2412</v>
      </c>
      <c r="B141" s="227"/>
      <c r="C141" s="204" t="s">
        <v>2545</v>
      </c>
      <c r="D141" s="187">
        <v>43161</v>
      </c>
      <c r="E141" s="188" t="s">
        <v>980</v>
      </c>
      <c r="F141" s="188" t="s">
        <v>431</v>
      </c>
      <c r="G141" s="188" t="s">
        <v>116</v>
      </c>
      <c r="H141" s="190">
        <v>10000000</v>
      </c>
      <c r="I141" s="190" t="e">
        <f>[6]!Tabla2[[#This Row],[Valor total estimado]]</f>
        <v>#REF!</v>
      </c>
      <c r="J141" s="188" t="s">
        <v>111</v>
      </c>
      <c r="K141" s="189" t="s">
        <v>45</v>
      </c>
      <c r="L141" s="193" t="s">
        <v>2414</v>
      </c>
      <c r="M141" s="193" t="s">
        <v>2415</v>
      </c>
      <c r="N141" s="184" t="s">
        <v>2508</v>
      </c>
      <c r="O141" s="56" t="s">
        <v>2416</v>
      </c>
      <c r="P141" s="188" t="s">
        <v>2452</v>
      </c>
      <c r="Q141" s="188" t="s">
        <v>2453</v>
      </c>
      <c r="R141" s="188" t="s">
        <v>2546</v>
      </c>
      <c r="S141" s="189">
        <v>220158001</v>
      </c>
      <c r="T141" s="188" t="s">
        <v>2453</v>
      </c>
      <c r="U141" s="204" t="s">
        <v>2545</v>
      </c>
      <c r="V141" s="193"/>
      <c r="W141" s="188"/>
      <c r="X141" s="194"/>
      <c r="Y141" s="188"/>
      <c r="Z141" s="188"/>
      <c r="AA141" s="31" t="str">
        <f t="shared" si="2"/>
        <v/>
      </c>
      <c r="AB141" s="193"/>
      <c r="AC141" s="193"/>
      <c r="AD141" s="193"/>
      <c r="AE141" s="189" t="s">
        <v>2470</v>
      </c>
      <c r="AF141" s="188" t="s">
        <v>47</v>
      </c>
      <c r="AG141" s="188"/>
    </row>
    <row r="142" spans="1:33" s="33" customFormat="1" ht="63" customHeight="1" x14ac:dyDescent="0.2">
      <c r="A142" s="184" t="s">
        <v>2412</v>
      </c>
      <c r="B142" s="185">
        <v>43231500</v>
      </c>
      <c r="C142" s="204" t="s">
        <v>2547</v>
      </c>
      <c r="D142" s="187">
        <v>43282</v>
      </c>
      <c r="E142" s="188" t="s">
        <v>106</v>
      </c>
      <c r="F142" s="189" t="s">
        <v>190</v>
      </c>
      <c r="G142" s="188" t="s">
        <v>116</v>
      </c>
      <c r="H142" s="190">
        <v>190000000</v>
      </c>
      <c r="I142" s="190" t="e">
        <f>[6]!Tabla2[[#This Row],[Valor total estimado]]</f>
        <v>#REF!</v>
      </c>
      <c r="J142" s="188" t="s">
        <v>111</v>
      </c>
      <c r="K142" s="189" t="s">
        <v>45</v>
      </c>
      <c r="L142" s="189" t="s">
        <v>2414</v>
      </c>
      <c r="M142" s="189" t="s">
        <v>2415</v>
      </c>
      <c r="N142" s="191">
        <v>3837020</v>
      </c>
      <c r="O142" s="192" t="s">
        <v>2416</v>
      </c>
      <c r="P142" s="188" t="s">
        <v>2452</v>
      </c>
      <c r="Q142" s="188" t="s">
        <v>2453</v>
      </c>
      <c r="R142" s="188" t="s">
        <v>2546</v>
      </c>
      <c r="S142" s="189">
        <v>220158001</v>
      </c>
      <c r="T142" s="188" t="s">
        <v>2453</v>
      </c>
      <c r="U142" s="204" t="s">
        <v>2547</v>
      </c>
      <c r="V142" s="193"/>
      <c r="W142" s="188"/>
      <c r="X142" s="194"/>
      <c r="Y142" s="188"/>
      <c r="Z142" s="188"/>
      <c r="AA142" s="31" t="str">
        <f t="shared" si="2"/>
        <v/>
      </c>
      <c r="AB142" s="193"/>
      <c r="AC142" s="193"/>
      <c r="AD142" s="193"/>
      <c r="AE142" s="189" t="s">
        <v>2470</v>
      </c>
      <c r="AF142" s="188" t="s">
        <v>47</v>
      </c>
      <c r="AG142" s="188"/>
    </row>
    <row r="143" spans="1:33" s="33" customFormat="1" ht="63" customHeight="1" x14ac:dyDescent="0.2">
      <c r="A143" s="184" t="s">
        <v>2412</v>
      </c>
      <c r="B143" s="228">
        <v>22101802</v>
      </c>
      <c r="C143" s="204" t="s">
        <v>2548</v>
      </c>
      <c r="D143" s="187">
        <v>43160</v>
      </c>
      <c r="E143" s="188" t="s">
        <v>153</v>
      </c>
      <c r="F143" s="189" t="s">
        <v>190</v>
      </c>
      <c r="G143" s="188" t="s">
        <v>116</v>
      </c>
      <c r="H143" s="190">
        <v>150000000</v>
      </c>
      <c r="I143" s="190" t="e">
        <f>[6]!Tabla2[[#This Row],[Valor total estimado]]</f>
        <v>#REF!</v>
      </c>
      <c r="J143" s="188" t="s">
        <v>111</v>
      </c>
      <c r="K143" s="189" t="s">
        <v>45</v>
      </c>
      <c r="L143" s="189" t="s">
        <v>2414</v>
      </c>
      <c r="M143" s="189" t="s">
        <v>2415</v>
      </c>
      <c r="N143" s="191">
        <v>3837020</v>
      </c>
      <c r="O143" s="192" t="s">
        <v>2416</v>
      </c>
      <c r="P143" s="188" t="s">
        <v>2452</v>
      </c>
      <c r="Q143" s="188" t="s">
        <v>2453</v>
      </c>
      <c r="R143" s="188" t="s">
        <v>2546</v>
      </c>
      <c r="S143" s="189">
        <v>220158001</v>
      </c>
      <c r="T143" s="188" t="s">
        <v>2453</v>
      </c>
      <c r="U143" s="204" t="s">
        <v>2548</v>
      </c>
      <c r="V143" s="193"/>
      <c r="W143" s="188"/>
      <c r="X143" s="194"/>
      <c r="Y143" s="188"/>
      <c r="Z143" s="188"/>
      <c r="AA143" s="31" t="str">
        <f t="shared" si="2"/>
        <v/>
      </c>
      <c r="AB143" s="193"/>
      <c r="AC143" s="193"/>
      <c r="AD143" s="193"/>
      <c r="AE143" s="189" t="s">
        <v>2460</v>
      </c>
      <c r="AF143" s="188" t="s">
        <v>47</v>
      </c>
      <c r="AG143" s="188"/>
    </row>
    <row r="144" spans="1:33" s="33" customFormat="1" ht="63" customHeight="1" x14ac:dyDescent="0.2">
      <c r="A144" s="184" t="s">
        <v>2412</v>
      </c>
      <c r="B144" s="193">
        <v>81141501</v>
      </c>
      <c r="C144" s="204" t="s">
        <v>2549</v>
      </c>
      <c r="D144" s="187">
        <v>43252</v>
      </c>
      <c r="E144" s="188" t="s">
        <v>106</v>
      </c>
      <c r="F144" s="189" t="s">
        <v>431</v>
      </c>
      <c r="G144" s="188" t="s">
        <v>116</v>
      </c>
      <c r="H144" s="190">
        <v>50000000</v>
      </c>
      <c r="I144" s="190" t="e">
        <f>[6]!Tabla2[[#This Row],[Valor total estimado]]</f>
        <v>#REF!</v>
      </c>
      <c r="J144" s="188" t="s">
        <v>111</v>
      </c>
      <c r="K144" s="189" t="s">
        <v>45</v>
      </c>
      <c r="L144" s="189" t="s">
        <v>2414</v>
      </c>
      <c r="M144" s="189" t="s">
        <v>2415</v>
      </c>
      <c r="N144" s="191">
        <v>3837020</v>
      </c>
      <c r="O144" s="192" t="s">
        <v>2416</v>
      </c>
      <c r="P144" s="188" t="s">
        <v>2452</v>
      </c>
      <c r="Q144" s="188" t="s">
        <v>2453</v>
      </c>
      <c r="R144" s="188" t="s">
        <v>2546</v>
      </c>
      <c r="S144" s="189">
        <v>220158001</v>
      </c>
      <c r="T144" s="188" t="s">
        <v>2453</v>
      </c>
      <c r="U144" s="204" t="s">
        <v>2549</v>
      </c>
      <c r="V144" s="193"/>
      <c r="W144" s="188"/>
      <c r="X144" s="194"/>
      <c r="Y144" s="188"/>
      <c r="Z144" s="188"/>
      <c r="AA144" s="31" t="str">
        <f t="shared" si="2"/>
        <v/>
      </c>
      <c r="AB144" s="193"/>
      <c r="AC144" s="193"/>
      <c r="AD144" s="193"/>
      <c r="AE144" s="189" t="s">
        <v>2505</v>
      </c>
      <c r="AF144" s="188" t="s">
        <v>47</v>
      </c>
      <c r="AG144" s="188"/>
    </row>
    <row r="145" spans="1:34" s="33" customFormat="1" ht="63" customHeight="1" x14ac:dyDescent="0.2">
      <c r="A145" s="184" t="s">
        <v>2412</v>
      </c>
      <c r="B145" s="185">
        <v>80111700</v>
      </c>
      <c r="C145" s="204" t="s">
        <v>2550</v>
      </c>
      <c r="D145" s="187">
        <v>43313</v>
      </c>
      <c r="E145" s="188" t="s">
        <v>107</v>
      </c>
      <c r="F145" s="189" t="s">
        <v>431</v>
      </c>
      <c r="G145" s="188" t="s">
        <v>116</v>
      </c>
      <c r="H145" s="190">
        <v>20000000</v>
      </c>
      <c r="I145" s="190" t="e">
        <f>[6]!Tabla2[[#This Row],[Valor total estimado]]</f>
        <v>#REF!</v>
      </c>
      <c r="J145" s="188" t="s">
        <v>111</v>
      </c>
      <c r="K145" s="189" t="s">
        <v>45</v>
      </c>
      <c r="L145" s="189" t="s">
        <v>2414</v>
      </c>
      <c r="M145" s="189" t="s">
        <v>2415</v>
      </c>
      <c r="N145" s="191">
        <v>3837020</v>
      </c>
      <c r="O145" s="192" t="s">
        <v>2416</v>
      </c>
      <c r="P145" s="188" t="s">
        <v>2452</v>
      </c>
      <c r="Q145" s="188" t="s">
        <v>2453</v>
      </c>
      <c r="R145" s="188" t="s">
        <v>2546</v>
      </c>
      <c r="S145" s="189">
        <v>220158001</v>
      </c>
      <c r="T145" s="188" t="s">
        <v>2453</v>
      </c>
      <c r="U145" s="204" t="s">
        <v>2550</v>
      </c>
      <c r="V145" s="193"/>
      <c r="W145" s="188"/>
      <c r="X145" s="194"/>
      <c r="Y145" s="188"/>
      <c r="Z145" s="188"/>
      <c r="AA145" s="31" t="str">
        <f t="shared" si="2"/>
        <v/>
      </c>
      <c r="AB145" s="193"/>
      <c r="AC145" s="193"/>
      <c r="AD145" s="193"/>
      <c r="AE145" s="189" t="s">
        <v>2421</v>
      </c>
      <c r="AF145" s="188" t="s">
        <v>47</v>
      </c>
      <c r="AG145" s="188"/>
    </row>
    <row r="146" spans="1:34" s="33" customFormat="1" ht="63" customHeight="1" x14ac:dyDescent="0.2">
      <c r="A146" s="184" t="s">
        <v>2412</v>
      </c>
      <c r="B146" s="229">
        <v>32152002</v>
      </c>
      <c r="C146" s="204" t="s">
        <v>2551</v>
      </c>
      <c r="D146" s="187">
        <v>43160</v>
      </c>
      <c r="E146" s="188" t="s">
        <v>107</v>
      </c>
      <c r="F146" s="189" t="s">
        <v>190</v>
      </c>
      <c r="G146" s="188" t="s">
        <v>116</v>
      </c>
      <c r="H146" s="190">
        <v>1800000000</v>
      </c>
      <c r="I146" s="190" t="e">
        <f>[6]!Tabla2[[#This Row],[Valor total estimado]]</f>
        <v>#REF!</v>
      </c>
      <c r="J146" s="188" t="s">
        <v>111</v>
      </c>
      <c r="K146" s="189" t="s">
        <v>45</v>
      </c>
      <c r="L146" s="189" t="s">
        <v>2414</v>
      </c>
      <c r="M146" s="189" t="s">
        <v>2415</v>
      </c>
      <c r="N146" s="191">
        <v>3837020</v>
      </c>
      <c r="O146" s="192" t="s">
        <v>2416</v>
      </c>
      <c r="P146" s="188" t="s">
        <v>2452</v>
      </c>
      <c r="Q146" s="188" t="s">
        <v>2453</v>
      </c>
      <c r="R146" s="188" t="s">
        <v>2546</v>
      </c>
      <c r="S146" s="189">
        <v>220158001</v>
      </c>
      <c r="T146" s="188" t="s">
        <v>2453</v>
      </c>
      <c r="U146" s="204" t="s">
        <v>2551</v>
      </c>
      <c r="V146" s="193"/>
      <c r="W146" s="188"/>
      <c r="X146" s="194"/>
      <c r="Y146" s="188"/>
      <c r="Z146" s="188"/>
      <c r="AA146" s="31" t="str">
        <f t="shared" si="2"/>
        <v/>
      </c>
      <c r="AB146" s="193"/>
      <c r="AC146" s="193"/>
      <c r="AD146" s="193"/>
      <c r="AE146" s="189" t="s">
        <v>2462</v>
      </c>
      <c r="AF146" s="188" t="s">
        <v>47</v>
      </c>
      <c r="AG146" s="188"/>
    </row>
    <row r="147" spans="1:34" s="33" customFormat="1" ht="63" customHeight="1" x14ac:dyDescent="0.2">
      <c r="A147" s="184" t="s">
        <v>2412</v>
      </c>
      <c r="B147" s="229">
        <v>23153100</v>
      </c>
      <c r="C147" s="204" t="s">
        <v>2552</v>
      </c>
      <c r="D147" s="187">
        <v>43191</v>
      </c>
      <c r="E147" s="188" t="s">
        <v>153</v>
      </c>
      <c r="F147" s="189" t="s">
        <v>190</v>
      </c>
      <c r="G147" s="188" t="s">
        <v>116</v>
      </c>
      <c r="H147" s="190">
        <v>1600000000</v>
      </c>
      <c r="I147" s="190" t="e">
        <f>[6]!Tabla2[[#This Row],[Valor total estimado]]</f>
        <v>#REF!</v>
      </c>
      <c r="J147" s="188" t="s">
        <v>111</v>
      </c>
      <c r="K147" s="189" t="s">
        <v>45</v>
      </c>
      <c r="L147" s="189" t="s">
        <v>2414</v>
      </c>
      <c r="M147" s="189" t="s">
        <v>2415</v>
      </c>
      <c r="N147" s="191">
        <v>3837020</v>
      </c>
      <c r="O147" s="192" t="s">
        <v>2416</v>
      </c>
      <c r="P147" s="188" t="s">
        <v>2452</v>
      </c>
      <c r="Q147" s="188" t="s">
        <v>2453</v>
      </c>
      <c r="R147" s="188" t="s">
        <v>2546</v>
      </c>
      <c r="S147" s="189">
        <v>220158001</v>
      </c>
      <c r="T147" s="188" t="s">
        <v>2453</v>
      </c>
      <c r="U147" s="204" t="s">
        <v>2552</v>
      </c>
      <c r="V147" s="193"/>
      <c r="W147" s="188"/>
      <c r="X147" s="194"/>
      <c r="Y147" s="188"/>
      <c r="Z147" s="188"/>
      <c r="AA147" s="31" t="str">
        <f t="shared" si="2"/>
        <v/>
      </c>
      <c r="AB147" s="193"/>
      <c r="AC147" s="193"/>
      <c r="AD147" s="193"/>
      <c r="AE147" s="189" t="s">
        <v>2468</v>
      </c>
      <c r="AF147" s="188" t="s">
        <v>47</v>
      </c>
      <c r="AG147" s="188"/>
    </row>
    <row r="148" spans="1:34" s="33" customFormat="1" ht="63" customHeight="1" x14ac:dyDescent="0.2">
      <c r="A148" s="184" t="s">
        <v>2412</v>
      </c>
      <c r="B148" s="185">
        <v>20121907</v>
      </c>
      <c r="C148" s="204" t="s">
        <v>2553</v>
      </c>
      <c r="D148" s="187">
        <v>43160</v>
      </c>
      <c r="E148" s="188" t="s">
        <v>467</v>
      </c>
      <c r="F148" s="189" t="s">
        <v>190</v>
      </c>
      <c r="G148" s="188" t="s">
        <v>116</v>
      </c>
      <c r="H148" s="190">
        <v>500000000</v>
      </c>
      <c r="I148" s="190" t="e">
        <f>[6]!Tabla2[[#This Row],[Valor total estimado]]</f>
        <v>#REF!</v>
      </c>
      <c r="J148" s="188" t="s">
        <v>111</v>
      </c>
      <c r="K148" s="189" t="s">
        <v>45</v>
      </c>
      <c r="L148" s="189" t="s">
        <v>2414</v>
      </c>
      <c r="M148" s="189" t="s">
        <v>2415</v>
      </c>
      <c r="N148" s="191">
        <v>3837020</v>
      </c>
      <c r="O148" s="192" t="s">
        <v>2416</v>
      </c>
      <c r="P148" s="188" t="s">
        <v>2452</v>
      </c>
      <c r="Q148" s="188" t="s">
        <v>2453</v>
      </c>
      <c r="R148" s="188" t="s">
        <v>2546</v>
      </c>
      <c r="S148" s="189">
        <v>220158001</v>
      </c>
      <c r="T148" s="188" t="s">
        <v>2453</v>
      </c>
      <c r="U148" s="204" t="s">
        <v>2553</v>
      </c>
      <c r="V148" s="193"/>
      <c r="W148" s="188"/>
      <c r="X148" s="194"/>
      <c r="Y148" s="188"/>
      <c r="Z148" s="188"/>
      <c r="AA148" s="31" t="str">
        <f t="shared" si="2"/>
        <v/>
      </c>
      <c r="AB148" s="193"/>
      <c r="AC148" s="193"/>
      <c r="AD148" s="193"/>
      <c r="AE148" s="189" t="s">
        <v>2425</v>
      </c>
      <c r="AF148" s="188" t="s">
        <v>47</v>
      </c>
      <c r="AG148" s="188"/>
    </row>
    <row r="149" spans="1:34" s="33" customFormat="1" ht="63" customHeight="1" x14ac:dyDescent="0.2">
      <c r="A149" s="184" t="s">
        <v>2412</v>
      </c>
      <c r="B149" s="201" t="s">
        <v>2554</v>
      </c>
      <c r="C149" s="204" t="s">
        <v>2555</v>
      </c>
      <c r="D149" s="187">
        <v>43160</v>
      </c>
      <c r="E149" s="188" t="s">
        <v>107</v>
      </c>
      <c r="F149" s="189" t="s">
        <v>329</v>
      </c>
      <c r="G149" s="188" t="s">
        <v>116</v>
      </c>
      <c r="H149" s="190">
        <v>1200000000</v>
      </c>
      <c r="I149" s="190" t="e">
        <f>[6]!Tabla2[[#This Row],[Valor total estimado]]</f>
        <v>#REF!</v>
      </c>
      <c r="J149" s="188" t="s">
        <v>111</v>
      </c>
      <c r="K149" s="189" t="s">
        <v>45</v>
      </c>
      <c r="L149" s="189" t="s">
        <v>2414</v>
      </c>
      <c r="M149" s="189" t="s">
        <v>2415</v>
      </c>
      <c r="N149" s="191">
        <v>3837020</v>
      </c>
      <c r="O149" s="192" t="s">
        <v>2416</v>
      </c>
      <c r="P149" s="188" t="s">
        <v>2452</v>
      </c>
      <c r="Q149" s="188" t="s">
        <v>2453</v>
      </c>
      <c r="R149" s="188" t="s">
        <v>2546</v>
      </c>
      <c r="S149" s="189">
        <v>220158001</v>
      </c>
      <c r="T149" s="188" t="s">
        <v>2453</v>
      </c>
      <c r="U149" s="204" t="s">
        <v>2555</v>
      </c>
      <c r="V149" s="193"/>
      <c r="W149" s="188"/>
      <c r="X149" s="194"/>
      <c r="Y149" s="188"/>
      <c r="Z149" s="188"/>
      <c r="AA149" s="31" t="str">
        <f t="shared" si="2"/>
        <v/>
      </c>
      <c r="AB149" s="193"/>
      <c r="AC149" s="193"/>
      <c r="AD149" s="193"/>
      <c r="AE149" s="189" t="s">
        <v>2462</v>
      </c>
      <c r="AF149" s="188" t="s">
        <v>47</v>
      </c>
      <c r="AG149" s="188"/>
    </row>
    <row r="150" spans="1:34" s="33" customFormat="1" ht="63" customHeight="1" x14ac:dyDescent="0.2">
      <c r="A150" s="184" t="s">
        <v>2412</v>
      </c>
      <c r="B150" s="185">
        <v>20121907</v>
      </c>
      <c r="C150" s="204" t="s">
        <v>2556</v>
      </c>
      <c r="D150" s="187">
        <v>43101</v>
      </c>
      <c r="E150" s="200" t="s">
        <v>139</v>
      </c>
      <c r="F150" s="189" t="s">
        <v>486</v>
      </c>
      <c r="G150" s="188" t="s">
        <v>116</v>
      </c>
      <c r="H150" s="190">
        <v>680000000</v>
      </c>
      <c r="I150" s="202">
        <v>1432760000</v>
      </c>
      <c r="J150" s="188" t="s">
        <v>111</v>
      </c>
      <c r="K150" s="189" t="s">
        <v>45</v>
      </c>
      <c r="L150" s="189" t="s">
        <v>2414</v>
      </c>
      <c r="M150" s="189" t="s">
        <v>2415</v>
      </c>
      <c r="N150" s="191">
        <v>3837020</v>
      </c>
      <c r="O150" s="192" t="s">
        <v>2416</v>
      </c>
      <c r="P150" s="188" t="s">
        <v>2452</v>
      </c>
      <c r="Q150" s="188" t="s">
        <v>2453</v>
      </c>
      <c r="R150" s="188" t="s">
        <v>2546</v>
      </c>
      <c r="S150" s="189">
        <v>220158001</v>
      </c>
      <c r="T150" s="188" t="s">
        <v>2453</v>
      </c>
      <c r="U150" s="204" t="s">
        <v>2556</v>
      </c>
      <c r="V150" s="193">
        <v>8008</v>
      </c>
      <c r="W150" s="188">
        <v>20047</v>
      </c>
      <c r="X150" s="194">
        <v>43126</v>
      </c>
      <c r="Y150" s="188">
        <v>20180126</v>
      </c>
      <c r="Z150" s="188">
        <v>4600008016</v>
      </c>
      <c r="AA150" s="31">
        <f t="shared" si="2"/>
        <v>1</v>
      </c>
      <c r="AB150" s="193" t="s">
        <v>2557</v>
      </c>
      <c r="AC150" s="193" t="s">
        <v>84</v>
      </c>
      <c r="AD150" s="193"/>
      <c r="AE150" s="189" t="s">
        <v>2465</v>
      </c>
      <c r="AF150" s="188" t="s">
        <v>47</v>
      </c>
      <c r="AG150" s="188"/>
      <c r="AH150" s="33" t="s">
        <v>175</v>
      </c>
    </row>
    <row r="151" spans="1:34" s="33" customFormat="1" ht="63" customHeight="1" x14ac:dyDescent="0.2">
      <c r="A151" s="184" t="s">
        <v>2412</v>
      </c>
      <c r="B151" s="185">
        <v>20121907</v>
      </c>
      <c r="C151" s="204" t="s">
        <v>2558</v>
      </c>
      <c r="D151" s="187">
        <v>43221</v>
      </c>
      <c r="E151" s="200" t="s">
        <v>107</v>
      </c>
      <c r="F151" s="189" t="s">
        <v>190</v>
      </c>
      <c r="G151" s="188" t="s">
        <v>116</v>
      </c>
      <c r="H151" s="190">
        <v>500000000</v>
      </c>
      <c r="I151" s="190" t="e">
        <f>[6]!Tabla2[[#This Row],[Valor total estimado]]</f>
        <v>#REF!</v>
      </c>
      <c r="J151" s="188" t="s">
        <v>111</v>
      </c>
      <c r="K151" s="189" t="s">
        <v>45</v>
      </c>
      <c r="L151" s="189" t="s">
        <v>2414</v>
      </c>
      <c r="M151" s="189" t="s">
        <v>2415</v>
      </c>
      <c r="N151" s="191">
        <v>3837020</v>
      </c>
      <c r="O151" s="192" t="s">
        <v>2416</v>
      </c>
      <c r="P151" s="188" t="s">
        <v>2452</v>
      </c>
      <c r="Q151" s="188" t="s">
        <v>2453</v>
      </c>
      <c r="R151" s="188" t="s">
        <v>2546</v>
      </c>
      <c r="S151" s="189">
        <v>220158001</v>
      </c>
      <c r="T151" s="188" t="s">
        <v>2453</v>
      </c>
      <c r="U151" s="204" t="s">
        <v>2558</v>
      </c>
      <c r="V151" s="193"/>
      <c r="W151" s="188"/>
      <c r="X151" s="194"/>
      <c r="Y151" s="188"/>
      <c r="Z151" s="188"/>
      <c r="AA151" s="31" t="str">
        <f t="shared" si="2"/>
        <v/>
      </c>
      <c r="AB151" s="193"/>
      <c r="AC151" s="193"/>
      <c r="AD151" s="193"/>
      <c r="AE151" s="189" t="s">
        <v>2559</v>
      </c>
      <c r="AF151" s="188" t="s">
        <v>484</v>
      </c>
      <c r="AG151" s="188"/>
      <c r="AH151" s="33" t="s">
        <v>175</v>
      </c>
    </row>
    <row r="152" spans="1:34" s="33" customFormat="1" ht="63" customHeight="1" x14ac:dyDescent="0.2">
      <c r="A152" s="184" t="s">
        <v>2412</v>
      </c>
      <c r="B152" s="185" t="s">
        <v>2560</v>
      </c>
      <c r="C152" s="204" t="s">
        <v>2561</v>
      </c>
      <c r="D152" s="187">
        <v>43132</v>
      </c>
      <c r="E152" s="188" t="s">
        <v>108</v>
      </c>
      <c r="F152" s="189" t="s">
        <v>329</v>
      </c>
      <c r="G152" s="188" t="s">
        <v>116</v>
      </c>
      <c r="H152" s="190">
        <v>1185916000</v>
      </c>
      <c r="I152" s="190" t="e">
        <f>[6]!Tabla2[[#This Row],[Valor total estimado]]</f>
        <v>#REF!</v>
      </c>
      <c r="J152" s="188" t="s">
        <v>111</v>
      </c>
      <c r="K152" s="189" t="s">
        <v>45</v>
      </c>
      <c r="L152" s="189" t="s">
        <v>2414</v>
      </c>
      <c r="M152" s="193" t="s">
        <v>2415</v>
      </c>
      <c r="N152" s="184" t="s">
        <v>2562</v>
      </c>
      <c r="O152" s="56" t="s">
        <v>2416</v>
      </c>
      <c r="P152" s="188" t="s">
        <v>2452</v>
      </c>
      <c r="Q152" s="188" t="s">
        <v>2453</v>
      </c>
      <c r="R152" s="188" t="s">
        <v>2563</v>
      </c>
      <c r="S152" s="189">
        <v>112350003</v>
      </c>
      <c r="T152" s="188" t="s">
        <v>2453</v>
      </c>
      <c r="U152" s="193" t="s">
        <v>2561</v>
      </c>
      <c r="V152" s="193"/>
      <c r="W152" s="188"/>
      <c r="X152" s="194"/>
      <c r="Y152" s="188"/>
      <c r="Z152" s="188"/>
      <c r="AA152" s="31" t="str">
        <f t="shared" si="2"/>
        <v/>
      </c>
      <c r="AB152" s="193"/>
      <c r="AC152" s="193"/>
      <c r="AD152" s="193"/>
      <c r="AE152" s="189" t="s">
        <v>2564</v>
      </c>
      <c r="AF152" s="188" t="s">
        <v>47</v>
      </c>
      <c r="AG152" s="188"/>
      <c r="AH152" s="33" t="s">
        <v>175</v>
      </c>
    </row>
    <row r="153" spans="1:34" s="33" customFormat="1" ht="63" customHeight="1" x14ac:dyDescent="0.2">
      <c r="A153" s="184" t="s">
        <v>2412</v>
      </c>
      <c r="B153" s="185" t="s">
        <v>2560</v>
      </c>
      <c r="C153" s="204" t="s">
        <v>2565</v>
      </c>
      <c r="D153" s="187">
        <v>43132</v>
      </c>
      <c r="E153" s="188" t="s">
        <v>109</v>
      </c>
      <c r="F153" s="189" t="s">
        <v>587</v>
      </c>
      <c r="G153" s="188" t="s">
        <v>116</v>
      </c>
      <c r="H153" s="190">
        <v>130000000</v>
      </c>
      <c r="I153" s="190" t="e">
        <f>[6]!Tabla2[[#This Row],[Valor total estimado]]</f>
        <v>#REF!</v>
      </c>
      <c r="J153" s="188" t="s">
        <v>111</v>
      </c>
      <c r="K153" s="189" t="s">
        <v>45</v>
      </c>
      <c r="L153" s="189" t="s">
        <v>2414</v>
      </c>
      <c r="M153" s="189" t="s">
        <v>2415</v>
      </c>
      <c r="N153" s="191">
        <v>3837020</v>
      </c>
      <c r="O153" s="192" t="s">
        <v>2416</v>
      </c>
      <c r="P153" s="188" t="s">
        <v>2452</v>
      </c>
      <c r="Q153" s="188" t="s">
        <v>2453</v>
      </c>
      <c r="R153" s="188" t="s">
        <v>2563</v>
      </c>
      <c r="S153" s="189">
        <v>112350003</v>
      </c>
      <c r="T153" s="188" t="s">
        <v>2453</v>
      </c>
      <c r="U153" s="193" t="s">
        <v>2561</v>
      </c>
      <c r="V153" s="193"/>
      <c r="W153" s="188"/>
      <c r="X153" s="194"/>
      <c r="Y153" s="188"/>
      <c r="Z153" s="188"/>
      <c r="AA153" s="31" t="str">
        <f t="shared" si="2"/>
        <v/>
      </c>
      <c r="AB153" s="193"/>
      <c r="AC153" s="193"/>
      <c r="AD153" s="193"/>
      <c r="AE153" s="189" t="s">
        <v>2564</v>
      </c>
      <c r="AF153" s="188" t="s">
        <v>174</v>
      </c>
      <c r="AG153" s="188"/>
      <c r="AH153" s="33" t="s">
        <v>175</v>
      </c>
    </row>
    <row r="154" spans="1:34" s="33" customFormat="1" ht="63" customHeight="1" x14ac:dyDescent="0.2">
      <c r="A154" s="230" t="s">
        <v>2412</v>
      </c>
      <c r="B154" s="231">
        <v>80111700</v>
      </c>
      <c r="C154" s="212" t="s">
        <v>2566</v>
      </c>
      <c r="D154" s="232">
        <v>43252</v>
      </c>
      <c r="E154" s="189" t="s">
        <v>153</v>
      </c>
      <c r="F154" s="189" t="s">
        <v>431</v>
      </c>
      <c r="G154" s="189" t="s">
        <v>116</v>
      </c>
      <c r="H154" s="190">
        <v>245000000</v>
      </c>
      <c r="I154" s="190" t="e">
        <f>[6]!Tabla2[[#This Row],[Valor total estimado]]</f>
        <v>#REF!</v>
      </c>
      <c r="J154" s="188" t="s">
        <v>111</v>
      </c>
      <c r="K154" s="189" t="s">
        <v>45</v>
      </c>
      <c r="L154" s="189" t="s">
        <v>2414</v>
      </c>
      <c r="M154" s="189" t="s">
        <v>2415</v>
      </c>
      <c r="N154" s="191">
        <v>3837020</v>
      </c>
      <c r="O154" s="192" t="s">
        <v>2416</v>
      </c>
      <c r="P154" s="189" t="s">
        <v>2452</v>
      </c>
      <c r="Q154" s="189" t="s">
        <v>2567</v>
      </c>
      <c r="R154" s="189" t="s">
        <v>2568</v>
      </c>
      <c r="S154" s="189">
        <v>220159001</v>
      </c>
      <c r="T154" s="189" t="s">
        <v>2567</v>
      </c>
      <c r="U154" s="225" t="s">
        <v>2569</v>
      </c>
      <c r="V154" s="225"/>
      <c r="W154" s="189"/>
      <c r="X154" s="226"/>
      <c r="Y154" s="189"/>
      <c r="Z154" s="189"/>
      <c r="AA154" s="31" t="str">
        <f t="shared" si="2"/>
        <v/>
      </c>
      <c r="AB154" s="225"/>
      <c r="AC154" s="225"/>
      <c r="AD154" s="225"/>
      <c r="AE154" s="189" t="s">
        <v>2518</v>
      </c>
      <c r="AF154" s="189" t="s">
        <v>47</v>
      </c>
      <c r="AG154" s="189"/>
      <c r="AH154" s="33" t="s">
        <v>175</v>
      </c>
    </row>
    <row r="155" spans="1:34" s="33" customFormat="1" ht="63" customHeight="1" x14ac:dyDescent="0.2">
      <c r="A155" s="184" t="s">
        <v>2412</v>
      </c>
      <c r="B155" s="185">
        <v>47131700</v>
      </c>
      <c r="C155" s="204" t="s">
        <v>2570</v>
      </c>
      <c r="D155" s="187">
        <v>43252</v>
      </c>
      <c r="E155" s="188" t="s">
        <v>980</v>
      </c>
      <c r="F155" s="189" t="s">
        <v>431</v>
      </c>
      <c r="G155" s="188" t="s">
        <v>116</v>
      </c>
      <c r="H155" s="190">
        <v>2112000</v>
      </c>
      <c r="I155" s="190" t="e">
        <f>[6]!Tabla2[[#This Row],[Valor total estimado]]</f>
        <v>#REF!</v>
      </c>
      <c r="J155" s="188" t="s">
        <v>111</v>
      </c>
      <c r="K155" s="189" t="s">
        <v>45</v>
      </c>
      <c r="L155" s="189" t="s">
        <v>2414</v>
      </c>
      <c r="M155" s="189" t="s">
        <v>2415</v>
      </c>
      <c r="N155" s="191">
        <v>3837020</v>
      </c>
      <c r="O155" s="192" t="s">
        <v>2416</v>
      </c>
      <c r="P155" s="188" t="s">
        <v>2452</v>
      </c>
      <c r="Q155" s="188" t="s">
        <v>2453</v>
      </c>
      <c r="R155" s="188" t="s">
        <v>2571</v>
      </c>
      <c r="S155" s="189">
        <v>220160001</v>
      </c>
      <c r="T155" s="188" t="s">
        <v>2453</v>
      </c>
      <c r="U155" s="193" t="s">
        <v>2572</v>
      </c>
      <c r="V155" s="193"/>
      <c r="W155" s="188"/>
      <c r="X155" s="194"/>
      <c r="Y155" s="188"/>
      <c r="Z155" s="188"/>
      <c r="AA155" s="31" t="str">
        <f t="shared" si="2"/>
        <v/>
      </c>
      <c r="AB155" s="193"/>
      <c r="AC155" s="193"/>
      <c r="AD155" s="193"/>
      <c r="AE155" s="189" t="s">
        <v>2460</v>
      </c>
      <c r="AF155" s="188" t="s">
        <v>47</v>
      </c>
      <c r="AG155" s="188"/>
      <c r="AH155" s="33" t="s">
        <v>175</v>
      </c>
    </row>
    <row r="156" spans="1:34" s="33" customFormat="1" ht="63" customHeight="1" x14ac:dyDescent="0.2">
      <c r="A156" s="184" t="s">
        <v>2412</v>
      </c>
      <c r="B156" s="193">
        <v>46181900</v>
      </c>
      <c r="C156" s="204" t="s">
        <v>2573</v>
      </c>
      <c r="D156" s="187">
        <v>43374</v>
      </c>
      <c r="E156" s="188" t="s">
        <v>980</v>
      </c>
      <c r="F156" s="189" t="s">
        <v>431</v>
      </c>
      <c r="G156" s="188" t="s">
        <v>116</v>
      </c>
      <c r="H156" s="190">
        <v>3168000</v>
      </c>
      <c r="I156" s="190" t="e">
        <f>[6]!Tabla2[[#This Row],[Valor total estimado]]</f>
        <v>#REF!</v>
      </c>
      <c r="J156" s="188" t="s">
        <v>111</v>
      </c>
      <c r="K156" s="189" t="s">
        <v>45</v>
      </c>
      <c r="L156" s="189" t="s">
        <v>2414</v>
      </c>
      <c r="M156" s="189" t="s">
        <v>2415</v>
      </c>
      <c r="N156" s="191">
        <v>3837020</v>
      </c>
      <c r="O156" s="192" t="s">
        <v>2416</v>
      </c>
      <c r="P156" s="188" t="s">
        <v>2452</v>
      </c>
      <c r="Q156" s="188" t="s">
        <v>2453</v>
      </c>
      <c r="R156" s="188" t="s">
        <v>2571</v>
      </c>
      <c r="S156" s="189">
        <v>220160001</v>
      </c>
      <c r="T156" s="188" t="s">
        <v>2453</v>
      </c>
      <c r="U156" s="193" t="s">
        <v>2572</v>
      </c>
      <c r="V156" s="193"/>
      <c r="W156" s="188"/>
      <c r="X156" s="194"/>
      <c r="Y156" s="188"/>
      <c r="Z156" s="188"/>
      <c r="AA156" s="31" t="str">
        <f t="shared" si="2"/>
        <v/>
      </c>
      <c r="AB156" s="193"/>
      <c r="AC156" s="193"/>
      <c r="AD156" s="193"/>
      <c r="AE156" s="189" t="s">
        <v>2460</v>
      </c>
      <c r="AF156" s="188" t="s">
        <v>47</v>
      </c>
      <c r="AG156" s="188"/>
      <c r="AH156" s="33" t="s">
        <v>175</v>
      </c>
    </row>
    <row r="157" spans="1:34" s="33" customFormat="1" ht="63" customHeight="1" x14ac:dyDescent="0.2">
      <c r="A157" s="184" t="s">
        <v>2412</v>
      </c>
      <c r="B157" s="193" t="s">
        <v>2574</v>
      </c>
      <c r="C157" s="204" t="s">
        <v>2575</v>
      </c>
      <c r="D157" s="187">
        <v>43221</v>
      </c>
      <c r="E157" s="188" t="s">
        <v>980</v>
      </c>
      <c r="F157" s="189" t="s">
        <v>431</v>
      </c>
      <c r="G157" s="188" t="s">
        <v>116</v>
      </c>
      <c r="H157" s="190">
        <v>30168000</v>
      </c>
      <c r="I157" s="190" t="e">
        <f>[6]!Tabla2[[#This Row],[Valor total estimado]]</f>
        <v>#REF!</v>
      </c>
      <c r="J157" s="188" t="s">
        <v>111</v>
      </c>
      <c r="K157" s="189" t="s">
        <v>45</v>
      </c>
      <c r="L157" s="189" t="s">
        <v>2414</v>
      </c>
      <c r="M157" s="189" t="s">
        <v>2415</v>
      </c>
      <c r="N157" s="191">
        <v>3837020</v>
      </c>
      <c r="O157" s="192" t="s">
        <v>2416</v>
      </c>
      <c r="P157" s="188" t="s">
        <v>2452</v>
      </c>
      <c r="Q157" s="188" t="s">
        <v>2453</v>
      </c>
      <c r="R157" s="188" t="s">
        <v>2571</v>
      </c>
      <c r="S157" s="189">
        <v>220160001</v>
      </c>
      <c r="T157" s="188" t="s">
        <v>2453</v>
      </c>
      <c r="U157" s="193" t="s">
        <v>2572</v>
      </c>
      <c r="V157" s="193"/>
      <c r="W157" s="188"/>
      <c r="X157" s="194"/>
      <c r="Y157" s="188"/>
      <c r="Z157" s="188"/>
      <c r="AA157" s="31" t="str">
        <f t="shared" si="2"/>
        <v/>
      </c>
      <c r="AB157" s="193"/>
      <c r="AC157" s="193"/>
      <c r="AD157" s="193"/>
      <c r="AE157" s="189" t="s">
        <v>2460</v>
      </c>
      <c r="AF157" s="188" t="s">
        <v>47</v>
      </c>
      <c r="AG157" s="188"/>
      <c r="AH157" s="33" t="s">
        <v>175</v>
      </c>
    </row>
    <row r="158" spans="1:34" s="33" customFormat="1" ht="63" customHeight="1" x14ac:dyDescent="0.2">
      <c r="A158" s="184" t="s">
        <v>2412</v>
      </c>
      <c r="B158" s="185">
        <v>80111700</v>
      </c>
      <c r="C158" s="204" t="s">
        <v>2576</v>
      </c>
      <c r="D158" s="187">
        <v>43101</v>
      </c>
      <c r="E158" s="188" t="s">
        <v>2577</v>
      </c>
      <c r="F158" s="189" t="s">
        <v>431</v>
      </c>
      <c r="G158" s="188" t="s">
        <v>116</v>
      </c>
      <c r="H158" s="190">
        <v>10560000</v>
      </c>
      <c r="I158" s="190" t="e">
        <f>[6]!Tabla2[[#This Row],[Valor total estimado]]</f>
        <v>#REF!</v>
      </c>
      <c r="J158" s="188" t="s">
        <v>111</v>
      </c>
      <c r="K158" s="189" t="s">
        <v>45</v>
      </c>
      <c r="L158" s="189" t="s">
        <v>2414</v>
      </c>
      <c r="M158" s="189" t="s">
        <v>2415</v>
      </c>
      <c r="N158" s="191">
        <v>3837020</v>
      </c>
      <c r="O158" s="192" t="s">
        <v>2416</v>
      </c>
      <c r="P158" s="188" t="s">
        <v>2452</v>
      </c>
      <c r="Q158" s="188" t="s">
        <v>2453</v>
      </c>
      <c r="R158" s="188" t="s">
        <v>2571</v>
      </c>
      <c r="S158" s="189">
        <v>220160001</v>
      </c>
      <c r="T158" s="188" t="s">
        <v>2453</v>
      </c>
      <c r="U158" s="193" t="s">
        <v>2572</v>
      </c>
      <c r="V158" s="193"/>
      <c r="W158" s="188"/>
      <c r="X158" s="194"/>
      <c r="Y158" s="188"/>
      <c r="Z158" s="188"/>
      <c r="AA158" s="31" t="str">
        <f t="shared" si="2"/>
        <v/>
      </c>
      <c r="AB158" s="193"/>
      <c r="AC158" s="193"/>
      <c r="AD158" s="193"/>
      <c r="AE158" s="189" t="s">
        <v>2460</v>
      </c>
      <c r="AF158" s="188" t="s">
        <v>47</v>
      </c>
      <c r="AG158" s="188"/>
      <c r="AH158" s="33" t="s">
        <v>175</v>
      </c>
    </row>
    <row r="159" spans="1:34" s="33" customFormat="1" ht="63" customHeight="1" x14ac:dyDescent="0.2">
      <c r="A159" s="184" t="s">
        <v>2412</v>
      </c>
      <c r="B159" s="193">
        <v>85111510</v>
      </c>
      <c r="C159" s="204" t="s">
        <v>2578</v>
      </c>
      <c r="D159" s="187">
        <v>43405</v>
      </c>
      <c r="E159" s="188" t="s">
        <v>914</v>
      </c>
      <c r="F159" s="189" t="s">
        <v>431</v>
      </c>
      <c r="G159" s="188" t="s">
        <v>116</v>
      </c>
      <c r="H159" s="190">
        <v>10560000</v>
      </c>
      <c r="I159" s="190" t="e">
        <f>[6]!Tabla2[[#This Row],[Valor total estimado]]</f>
        <v>#REF!</v>
      </c>
      <c r="J159" s="188" t="s">
        <v>111</v>
      </c>
      <c r="K159" s="189" t="s">
        <v>45</v>
      </c>
      <c r="L159" s="189" t="s">
        <v>2414</v>
      </c>
      <c r="M159" s="189" t="s">
        <v>2415</v>
      </c>
      <c r="N159" s="191">
        <v>3837020</v>
      </c>
      <c r="O159" s="192" t="s">
        <v>2416</v>
      </c>
      <c r="P159" s="188" t="s">
        <v>2452</v>
      </c>
      <c r="Q159" s="188" t="s">
        <v>2453</v>
      </c>
      <c r="R159" s="188" t="s">
        <v>2571</v>
      </c>
      <c r="S159" s="189">
        <v>220160001</v>
      </c>
      <c r="T159" s="188" t="s">
        <v>2453</v>
      </c>
      <c r="U159" s="193" t="s">
        <v>2572</v>
      </c>
      <c r="V159" s="193"/>
      <c r="W159" s="188"/>
      <c r="X159" s="194"/>
      <c r="Y159" s="188"/>
      <c r="Z159" s="188"/>
      <c r="AA159" s="31" t="str">
        <f t="shared" si="2"/>
        <v/>
      </c>
      <c r="AB159" s="193"/>
      <c r="AC159" s="193"/>
      <c r="AD159" s="193"/>
      <c r="AE159" s="189" t="s">
        <v>2460</v>
      </c>
      <c r="AF159" s="188" t="s">
        <v>47</v>
      </c>
      <c r="AG159" s="188"/>
      <c r="AH159" s="33" t="s">
        <v>175</v>
      </c>
    </row>
    <row r="160" spans="1:34" s="33" customFormat="1" ht="63" customHeight="1" x14ac:dyDescent="0.2">
      <c r="A160" s="184" t="s">
        <v>2412</v>
      </c>
      <c r="B160" s="193" t="s">
        <v>2574</v>
      </c>
      <c r="C160" s="204" t="s">
        <v>2579</v>
      </c>
      <c r="D160" s="187">
        <v>43191</v>
      </c>
      <c r="E160" s="188" t="s">
        <v>914</v>
      </c>
      <c r="F160" s="189" t="s">
        <v>431</v>
      </c>
      <c r="G160" s="188" t="s">
        <v>116</v>
      </c>
      <c r="H160" s="190">
        <v>26400000</v>
      </c>
      <c r="I160" s="190" t="e">
        <f>[6]!Tabla2[[#This Row],[Valor total estimado]]</f>
        <v>#REF!</v>
      </c>
      <c r="J160" s="188" t="s">
        <v>111</v>
      </c>
      <c r="K160" s="189" t="s">
        <v>45</v>
      </c>
      <c r="L160" s="189" t="s">
        <v>2414</v>
      </c>
      <c r="M160" s="189" t="s">
        <v>2415</v>
      </c>
      <c r="N160" s="191">
        <v>3837020</v>
      </c>
      <c r="O160" s="192" t="s">
        <v>2416</v>
      </c>
      <c r="P160" s="188" t="s">
        <v>2452</v>
      </c>
      <c r="Q160" s="188" t="s">
        <v>2453</v>
      </c>
      <c r="R160" s="188" t="s">
        <v>2571</v>
      </c>
      <c r="S160" s="189">
        <v>220160001</v>
      </c>
      <c r="T160" s="188" t="s">
        <v>2453</v>
      </c>
      <c r="U160" s="193" t="s">
        <v>2572</v>
      </c>
      <c r="V160" s="193"/>
      <c r="W160" s="188"/>
      <c r="X160" s="194"/>
      <c r="Y160" s="188"/>
      <c r="Z160" s="188"/>
      <c r="AA160" s="31" t="str">
        <f t="shared" si="2"/>
        <v/>
      </c>
      <c r="AB160" s="193"/>
      <c r="AC160" s="193"/>
      <c r="AD160" s="193"/>
      <c r="AE160" s="189" t="s">
        <v>2460</v>
      </c>
      <c r="AF160" s="188" t="s">
        <v>47</v>
      </c>
      <c r="AG160" s="188"/>
      <c r="AH160" s="33" t="s">
        <v>175</v>
      </c>
    </row>
    <row r="161" spans="1:34" s="33" customFormat="1" ht="63" customHeight="1" x14ac:dyDescent="0.2">
      <c r="A161" s="184" t="s">
        <v>2412</v>
      </c>
      <c r="B161" s="193">
        <v>81111503</v>
      </c>
      <c r="C161" s="204" t="s">
        <v>2580</v>
      </c>
      <c r="D161" s="187">
        <v>43313</v>
      </c>
      <c r="E161" s="188" t="s">
        <v>153</v>
      </c>
      <c r="F161" s="189" t="s">
        <v>431</v>
      </c>
      <c r="G161" s="188" t="s">
        <v>116</v>
      </c>
      <c r="H161" s="190">
        <v>26400000</v>
      </c>
      <c r="I161" s="190" t="e">
        <f>[6]!Tabla2[[#This Row],[Valor total estimado]]</f>
        <v>#REF!</v>
      </c>
      <c r="J161" s="188" t="s">
        <v>111</v>
      </c>
      <c r="K161" s="189" t="s">
        <v>45</v>
      </c>
      <c r="L161" s="189" t="s">
        <v>2414</v>
      </c>
      <c r="M161" s="189" t="s">
        <v>2415</v>
      </c>
      <c r="N161" s="191">
        <v>3837020</v>
      </c>
      <c r="O161" s="192" t="s">
        <v>2416</v>
      </c>
      <c r="P161" s="188" t="s">
        <v>2452</v>
      </c>
      <c r="Q161" s="188" t="s">
        <v>2453</v>
      </c>
      <c r="R161" s="188" t="s">
        <v>2571</v>
      </c>
      <c r="S161" s="189">
        <v>220160001</v>
      </c>
      <c r="T161" s="188" t="s">
        <v>2453</v>
      </c>
      <c r="U161" s="193" t="s">
        <v>2572</v>
      </c>
      <c r="V161" s="193"/>
      <c r="W161" s="188"/>
      <c r="X161" s="194"/>
      <c r="Y161" s="188"/>
      <c r="Z161" s="188"/>
      <c r="AA161" s="31" t="str">
        <f t="shared" si="2"/>
        <v/>
      </c>
      <c r="AB161" s="193"/>
      <c r="AC161" s="193"/>
      <c r="AD161" s="193"/>
      <c r="AE161" s="189" t="s">
        <v>2460</v>
      </c>
      <c r="AF161" s="188" t="s">
        <v>47</v>
      </c>
      <c r="AG161" s="188"/>
      <c r="AH161" s="33" t="s">
        <v>175</v>
      </c>
    </row>
    <row r="162" spans="1:34" s="33" customFormat="1" ht="63" customHeight="1" x14ac:dyDescent="0.2">
      <c r="A162" s="184" t="s">
        <v>2412</v>
      </c>
      <c r="B162" s="193" t="s">
        <v>2581</v>
      </c>
      <c r="C162" s="204" t="s">
        <v>2582</v>
      </c>
      <c r="D162" s="187">
        <v>43374</v>
      </c>
      <c r="E162" s="188" t="s">
        <v>914</v>
      </c>
      <c r="F162" s="189" t="s">
        <v>431</v>
      </c>
      <c r="G162" s="188" t="s">
        <v>116</v>
      </c>
      <c r="H162" s="190">
        <v>10560000</v>
      </c>
      <c r="I162" s="190" t="e">
        <f>[6]!Tabla2[[#This Row],[Valor total estimado]]</f>
        <v>#REF!</v>
      </c>
      <c r="J162" s="188" t="s">
        <v>111</v>
      </c>
      <c r="K162" s="189" t="s">
        <v>45</v>
      </c>
      <c r="L162" s="189" t="s">
        <v>2414</v>
      </c>
      <c r="M162" s="189" t="s">
        <v>2415</v>
      </c>
      <c r="N162" s="191">
        <v>3837020</v>
      </c>
      <c r="O162" s="192" t="s">
        <v>2416</v>
      </c>
      <c r="P162" s="188" t="s">
        <v>2452</v>
      </c>
      <c r="Q162" s="188" t="s">
        <v>2453</v>
      </c>
      <c r="R162" s="188" t="s">
        <v>2571</v>
      </c>
      <c r="S162" s="189">
        <v>220160001</v>
      </c>
      <c r="T162" s="188" t="s">
        <v>2453</v>
      </c>
      <c r="U162" s="193" t="s">
        <v>2572</v>
      </c>
      <c r="V162" s="193"/>
      <c r="W162" s="188"/>
      <c r="X162" s="194"/>
      <c r="Y162" s="188"/>
      <c r="Z162" s="188"/>
      <c r="AA162" s="31" t="str">
        <f t="shared" si="2"/>
        <v/>
      </c>
      <c r="AB162" s="193"/>
      <c r="AC162" s="193"/>
      <c r="AD162" s="193"/>
      <c r="AE162" s="189" t="s">
        <v>2460</v>
      </c>
      <c r="AF162" s="188" t="s">
        <v>47</v>
      </c>
      <c r="AG162" s="188"/>
      <c r="AH162" s="33" t="s">
        <v>175</v>
      </c>
    </row>
    <row r="163" spans="1:34" s="33" customFormat="1" ht="63" customHeight="1" x14ac:dyDescent="0.2">
      <c r="A163" s="184" t="s">
        <v>2412</v>
      </c>
      <c r="B163" s="193">
        <v>46181804</v>
      </c>
      <c r="C163" s="204" t="s">
        <v>2583</v>
      </c>
      <c r="D163" s="187">
        <v>43101</v>
      </c>
      <c r="E163" s="188" t="s">
        <v>914</v>
      </c>
      <c r="F163" s="189" t="s">
        <v>431</v>
      </c>
      <c r="G163" s="188" t="s">
        <v>116</v>
      </c>
      <c r="H163" s="190">
        <v>10560000</v>
      </c>
      <c r="I163" s="190" t="e">
        <f>[6]!Tabla2[[#This Row],[Valor total estimado]]</f>
        <v>#REF!</v>
      </c>
      <c r="J163" s="188" t="s">
        <v>111</v>
      </c>
      <c r="K163" s="189" t="s">
        <v>45</v>
      </c>
      <c r="L163" s="189" t="s">
        <v>2414</v>
      </c>
      <c r="M163" s="189" t="s">
        <v>2415</v>
      </c>
      <c r="N163" s="191">
        <v>3837020</v>
      </c>
      <c r="O163" s="192" t="s">
        <v>2416</v>
      </c>
      <c r="P163" s="188" t="s">
        <v>2452</v>
      </c>
      <c r="Q163" s="188" t="s">
        <v>2453</v>
      </c>
      <c r="R163" s="188" t="s">
        <v>2571</v>
      </c>
      <c r="S163" s="189">
        <v>220160001</v>
      </c>
      <c r="T163" s="188" t="s">
        <v>2453</v>
      </c>
      <c r="U163" s="193" t="s">
        <v>2572</v>
      </c>
      <c r="V163" s="193"/>
      <c r="W163" s="188"/>
      <c r="X163" s="194"/>
      <c r="Y163" s="188"/>
      <c r="Z163" s="188"/>
      <c r="AA163" s="31" t="str">
        <f t="shared" si="2"/>
        <v/>
      </c>
      <c r="AB163" s="193"/>
      <c r="AC163" s="193"/>
      <c r="AD163" s="193"/>
      <c r="AE163" s="189" t="s">
        <v>2460</v>
      </c>
      <c r="AF163" s="188" t="s">
        <v>47</v>
      </c>
      <c r="AG163" s="188"/>
      <c r="AH163" s="33" t="s">
        <v>175</v>
      </c>
    </row>
    <row r="164" spans="1:34" s="33" customFormat="1" ht="63" customHeight="1" x14ac:dyDescent="0.2">
      <c r="A164" s="184" t="s">
        <v>2412</v>
      </c>
      <c r="B164" s="193">
        <v>32151800</v>
      </c>
      <c r="C164" s="204" t="s">
        <v>2584</v>
      </c>
      <c r="D164" s="187">
        <v>43313</v>
      </c>
      <c r="E164" s="188" t="s">
        <v>980</v>
      </c>
      <c r="F164" s="189" t="s">
        <v>190</v>
      </c>
      <c r="G164" s="188" t="s">
        <v>116</v>
      </c>
      <c r="H164" s="190">
        <v>158000000</v>
      </c>
      <c r="I164" s="190" t="e">
        <f>[6]!Tabla2[[#This Row],[Valor total estimado]]</f>
        <v>#REF!</v>
      </c>
      <c r="J164" s="188" t="s">
        <v>111</v>
      </c>
      <c r="K164" s="189" t="s">
        <v>45</v>
      </c>
      <c r="L164" s="189" t="s">
        <v>2414</v>
      </c>
      <c r="M164" s="189" t="s">
        <v>2415</v>
      </c>
      <c r="N164" s="191">
        <v>3837020</v>
      </c>
      <c r="O164" s="192" t="s">
        <v>2416</v>
      </c>
      <c r="P164" s="188" t="s">
        <v>2452</v>
      </c>
      <c r="Q164" s="188" t="s">
        <v>2453</v>
      </c>
      <c r="R164" s="188" t="s">
        <v>2571</v>
      </c>
      <c r="S164" s="189">
        <v>220160001</v>
      </c>
      <c r="T164" s="188" t="s">
        <v>2453</v>
      </c>
      <c r="U164" s="193" t="s">
        <v>2585</v>
      </c>
      <c r="V164" s="193"/>
      <c r="W164" s="188"/>
      <c r="X164" s="194"/>
      <c r="Y164" s="188"/>
      <c r="Z164" s="188"/>
      <c r="AA164" s="31" t="str">
        <f t="shared" si="2"/>
        <v/>
      </c>
      <c r="AB164" s="193"/>
      <c r="AC164" s="193"/>
      <c r="AD164" s="193"/>
      <c r="AE164" s="189" t="s">
        <v>2460</v>
      </c>
      <c r="AF164" s="188" t="s">
        <v>47</v>
      </c>
      <c r="AG164" s="188"/>
      <c r="AH164" s="33" t="s">
        <v>175</v>
      </c>
    </row>
    <row r="165" spans="1:34" s="33" customFormat="1" ht="63" customHeight="1" x14ac:dyDescent="0.2">
      <c r="A165" s="184" t="s">
        <v>2412</v>
      </c>
      <c r="B165" s="193" t="s">
        <v>2586</v>
      </c>
      <c r="C165" s="204" t="s">
        <v>2587</v>
      </c>
      <c r="D165" s="187">
        <v>43132</v>
      </c>
      <c r="E165" s="188" t="s">
        <v>139</v>
      </c>
      <c r="F165" s="189" t="s">
        <v>431</v>
      </c>
      <c r="G165" s="188" t="s">
        <v>116</v>
      </c>
      <c r="H165" s="190">
        <v>18000000</v>
      </c>
      <c r="I165" s="190" t="e">
        <f>[6]!Tabla2[[#This Row],[Valor total estimado]]</f>
        <v>#REF!</v>
      </c>
      <c r="J165" s="188" t="s">
        <v>111</v>
      </c>
      <c r="K165" s="189" t="s">
        <v>45</v>
      </c>
      <c r="L165" s="189" t="s">
        <v>2414</v>
      </c>
      <c r="M165" s="189" t="s">
        <v>2415</v>
      </c>
      <c r="N165" s="191">
        <v>3837020</v>
      </c>
      <c r="O165" s="192" t="s">
        <v>2416</v>
      </c>
      <c r="P165" s="188" t="s">
        <v>2452</v>
      </c>
      <c r="Q165" s="188" t="s">
        <v>2453</v>
      </c>
      <c r="R165" s="188" t="s">
        <v>2588</v>
      </c>
      <c r="S165" s="189">
        <v>220156001</v>
      </c>
      <c r="T165" s="188" t="s">
        <v>2453</v>
      </c>
      <c r="U165" s="193" t="s">
        <v>2589</v>
      </c>
      <c r="V165" s="193"/>
      <c r="W165" s="188"/>
      <c r="X165" s="194"/>
      <c r="Y165" s="188"/>
      <c r="Z165" s="188"/>
      <c r="AA165" s="31" t="str">
        <f t="shared" si="2"/>
        <v/>
      </c>
      <c r="AB165" s="193"/>
      <c r="AC165" s="193"/>
      <c r="AD165" s="193"/>
      <c r="AE165" s="189" t="s">
        <v>2534</v>
      </c>
      <c r="AF165" s="188" t="s">
        <v>47</v>
      </c>
      <c r="AG165" s="188"/>
      <c r="AH165" s="33" t="s">
        <v>175</v>
      </c>
    </row>
    <row r="166" spans="1:34" s="33" customFormat="1" ht="63" customHeight="1" x14ac:dyDescent="0.2">
      <c r="A166" s="184" t="s">
        <v>2412</v>
      </c>
      <c r="B166" s="185">
        <v>80111700</v>
      </c>
      <c r="C166" s="204" t="s">
        <v>2590</v>
      </c>
      <c r="D166" s="187">
        <v>43101</v>
      </c>
      <c r="E166" s="188" t="s">
        <v>139</v>
      </c>
      <c r="F166" s="189" t="s">
        <v>431</v>
      </c>
      <c r="G166" s="188" t="s">
        <v>116</v>
      </c>
      <c r="H166" s="190">
        <v>19000000</v>
      </c>
      <c r="I166" s="190" t="e">
        <f>[6]!Tabla2[[#This Row],[Valor total estimado]]</f>
        <v>#REF!</v>
      </c>
      <c r="J166" s="188" t="s">
        <v>111</v>
      </c>
      <c r="K166" s="189" t="s">
        <v>45</v>
      </c>
      <c r="L166" s="189" t="s">
        <v>2414</v>
      </c>
      <c r="M166" s="189" t="s">
        <v>2415</v>
      </c>
      <c r="N166" s="191">
        <v>3837020</v>
      </c>
      <c r="O166" s="192" t="s">
        <v>2416</v>
      </c>
      <c r="P166" s="188" t="s">
        <v>2452</v>
      </c>
      <c r="Q166" s="188" t="s">
        <v>2453</v>
      </c>
      <c r="R166" s="188" t="s">
        <v>2588</v>
      </c>
      <c r="S166" s="189">
        <v>220156001</v>
      </c>
      <c r="T166" s="188" t="s">
        <v>2453</v>
      </c>
      <c r="U166" s="193" t="s">
        <v>2589</v>
      </c>
      <c r="V166" s="193"/>
      <c r="W166" s="188"/>
      <c r="X166" s="194"/>
      <c r="Y166" s="188"/>
      <c r="Z166" s="188"/>
      <c r="AA166" s="31" t="str">
        <f t="shared" si="2"/>
        <v/>
      </c>
      <c r="AB166" s="193"/>
      <c r="AC166" s="193"/>
      <c r="AD166" s="193"/>
      <c r="AE166" s="189" t="s">
        <v>2534</v>
      </c>
      <c r="AF166" s="188" t="s">
        <v>47</v>
      </c>
      <c r="AG166" s="188"/>
      <c r="AH166" s="33" t="s">
        <v>175</v>
      </c>
    </row>
    <row r="167" spans="1:34" s="33" customFormat="1" ht="63" customHeight="1" x14ac:dyDescent="0.2">
      <c r="A167" s="184" t="s">
        <v>2412</v>
      </c>
      <c r="B167" s="193">
        <v>93141506</v>
      </c>
      <c r="C167" s="204" t="s">
        <v>2591</v>
      </c>
      <c r="D167" s="187">
        <v>43101</v>
      </c>
      <c r="E167" s="188" t="s">
        <v>139</v>
      </c>
      <c r="F167" s="189" t="s">
        <v>431</v>
      </c>
      <c r="G167" s="188" t="s">
        <v>116</v>
      </c>
      <c r="H167" s="190">
        <v>35900000.000000007</v>
      </c>
      <c r="I167" s="190" t="e">
        <f>[6]!Tabla2[[#This Row],[Valor total estimado]]</f>
        <v>#REF!</v>
      </c>
      <c r="J167" s="188" t="s">
        <v>111</v>
      </c>
      <c r="K167" s="189" t="s">
        <v>45</v>
      </c>
      <c r="L167" s="189" t="s">
        <v>2414</v>
      </c>
      <c r="M167" s="189" t="s">
        <v>2415</v>
      </c>
      <c r="N167" s="191">
        <v>3837020</v>
      </c>
      <c r="O167" s="192" t="s">
        <v>2416</v>
      </c>
      <c r="P167" s="188" t="s">
        <v>2452</v>
      </c>
      <c r="Q167" s="188" t="s">
        <v>2453</v>
      </c>
      <c r="R167" s="188" t="s">
        <v>2588</v>
      </c>
      <c r="S167" s="189">
        <v>220156001</v>
      </c>
      <c r="T167" s="188" t="s">
        <v>2453</v>
      </c>
      <c r="U167" s="193" t="s">
        <v>2589</v>
      </c>
      <c r="V167" s="193"/>
      <c r="W167" s="188"/>
      <c r="X167" s="194"/>
      <c r="Y167" s="188"/>
      <c r="Z167" s="188"/>
      <c r="AA167" s="31" t="str">
        <f t="shared" si="2"/>
        <v/>
      </c>
      <c r="AB167" s="193"/>
      <c r="AC167" s="193"/>
      <c r="AD167" s="193"/>
      <c r="AE167" s="189" t="s">
        <v>2534</v>
      </c>
      <c r="AF167" s="188" t="s">
        <v>47</v>
      </c>
      <c r="AG167" s="188"/>
      <c r="AH167" s="33" t="s">
        <v>290</v>
      </c>
    </row>
    <row r="168" spans="1:34" s="33" customFormat="1" ht="63" customHeight="1" x14ac:dyDescent="0.2">
      <c r="A168" s="184" t="s">
        <v>2412</v>
      </c>
      <c r="B168" s="185">
        <v>80111700</v>
      </c>
      <c r="C168" s="204" t="s">
        <v>2592</v>
      </c>
      <c r="D168" s="187">
        <v>43101</v>
      </c>
      <c r="E168" s="188" t="s">
        <v>139</v>
      </c>
      <c r="F168" s="189" t="s">
        <v>161</v>
      </c>
      <c r="G168" s="188" t="s">
        <v>116</v>
      </c>
      <c r="H168" s="190">
        <v>20000000</v>
      </c>
      <c r="I168" s="190" t="e">
        <f>[6]!Tabla2[[#This Row],[Valor total estimado]]</f>
        <v>#REF!</v>
      </c>
      <c r="J168" s="188" t="s">
        <v>111</v>
      </c>
      <c r="K168" s="189" t="s">
        <v>45</v>
      </c>
      <c r="L168" s="189" t="s">
        <v>2414</v>
      </c>
      <c r="M168" s="189" t="s">
        <v>2415</v>
      </c>
      <c r="N168" s="191">
        <v>3837020</v>
      </c>
      <c r="O168" s="192" t="s">
        <v>2416</v>
      </c>
      <c r="P168" s="188" t="s">
        <v>2452</v>
      </c>
      <c r="Q168" s="188" t="s">
        <v>2453</v>
      </c>
      <c r="R168" s="188" t="s">
        <v>2588</v>
      </c>
      <c r="S168" s="189">
        <v>220156001</v>
      </c>
      <c r="T168" s="188" t="s">
        <v>2453</v>
      </c>
      <c r="U168" s="193" t="s">
        <v>2589</v>
      </c>
      <c r="V168" s="193">
        <v>8013</v>
      </c>
      <c r="W168" s="188" t="s">
        <v>2593</v>
      </c>
      <c r="X168" s="194">
        <v>43126</v>
      </c>
      <c r="Y168" s="188">
        <v>20180126</v>
      </c>
      <c r="Z168" s="188">
        <v>4600008026</v>
      </c>
      <c r="AA168" s="31">
        <f t="shared" si="2"/>
        <v>1</v>
      </c>
      <c r="AB168" s="193" t="s">
        <v>2594</v>
      </c>
      <c r="AC168" s="193" t="s">
        <v>84</v>
      </c>
      <c r="AD168" s="193"/>
      <c r="AE168" s="189" t="s">
        <v>2534</v>
      </c>
      <c r="AF168" s="188" t="s">
        <v>47</v>
      </c>
      <c r="AG168" s="188"/>
      <c r="AH168" s="33" t="s">
        <v>290</v>
      </c>
    </row>
    <row r="169" spans="1:34" s="33" customFormat="1" ht="63" customHeight="1" x14ac:dyDescent="0.2">
      <c r="A169" s="184" t="s">
        <v>2412</v>
      </c>
      <c r="B169" s="189"/>
      <c r="C169" s="204" t="s">
        <v>2595</v>
      </c>
      <c r="D169" s="187">
        <v>43282</v>
      </c>
      <c r="E169" s="188" t="s">
        <v>467</v>
      </c>
      <c r="F169" s="189" t="s">
        <v>117</v>
      </c>
      <c r="G169" s="188" t="s">
        <v>116</v>
      </c>
      <c r="H169" s="190">
        <v>47520000</v>
      </c>
      <c r="I169" s="190" t="e">
        <f>[6]!Tabla2[[#This Row],[Valor total estimado]]</f>
        <v>#REF!</v>
      </c>
      <c r="J169" s="188" t="s">
        <v>111</v>
      </c>
      <c r="K169" s="189" t="s">
        <v>45</v>
      </c>
      <c r="L169" s="189" t="s">
        <v>2414</v>
      </c>
      <c r="M169" s="189" t="s">
        <v>2415</v>
      </c>
      <c r="N169" s="230" t="s">
        <v>2508</v>
      </c>
      <c r="O169" s="192" t="s">
        <v>2416</v>
      </c>
      <c r="P169" s="188" t="s">
        <v>2452</v>
      </c>
      <c r="Q169" s="188" t="s">
        <v>2453</v>
      </c>
      <c r="R169" s="188" t="s">
        <v>2588</v>
      </c>
      <c r="S169" s="189">
        <v>220156001</v>
      </c>
      <c r="T169" s="188" t="s">
        <v>2453</v>
      </c>
      <c r="U169" s="193" t="s">
        <v>2589</v>
      </c>
      <c r="V169" s="193"/>
      <c r="W169" s="188"/>
      <c r="X169" s="194"/>
      <c r="Y169" s="188"/>
      <c r="Z169" s="188"/>
      <c r="AA169" s="31" t="str">
        <f t="shared" si="2"/>
        <v/>
      </c>
      <c r="AB169" s="193"/>
      <c r="AC169" s="193"/>
      <c r="AD169" s="193"/>
      <c r="AE169" s="189" t="s">
        <v>2460</v>
      </c>
      <c r="AF169" s="188" t="s">
        <v>47</v>
      </c>
      <c r="AG169" s="188"/>
      <c r="AH169" s="33" t="s">
        <v>290</v>
      </c>
    </row>
    <row r="170" spans="1:34" s="33" customFormat="1" ht="63" customHeight="1" x14ac:dyDescent="0.2">
      <c r="A170" s="184" t="s">
        <v>2412</v>
      </c>
      <c r="B170" s="193">
        <v>93141506</v>
      </c>
      <c r="C170" s="233" t="s">
        <v>2596</v>
      </c>
      <c r="D170" s="187">
        <v>43282</v>
      </c>
      <c r="E170" s="188" t="s">
        <v>106</v>
      </c>
      <c r="F170" s="189" t="s">
        <v>117</v>
      </c>
      <c r="G170" s="188" t="s">
        <v>116</v>
      </c>
      <c r="H170" s="190">
        <v>50000000</v>
      </c>
      <c r="I170" s="190" t="e">
        <f>[6]!Tabla2[[#This Row],[Valor total estimado]]</f>
        <v>#REF!</v>
      </c>
      <c r="J170" s="188" t="s">
        <v>111</v>
      </c>
      <c r="K170" s="189" t="s">
        <v>45</v>
      </c>
      <c r="L170" s="189" t="s">
        <v>2414</v>
      </c>
      <c r="M170" s="189" t="s">
        <v>2415</v>
      </c>
      <c r="N170" s="230" t="s">
        <v>2508</v>
      </c>
      <c r="O170" s="192" t="s">
        <v>2416</v>
      </c>
      <c r="P170" s="188" t="s">
        <v>2452</v>
      </c>
      <c r="Q170" s="188" t="s">
        <v>2453</v>
      </c>
      <c r="R170" s="188" t="s">
        <v>2588</v>
      </c>
      <c r="S170" s="189">
        <v>220156001</v>
      </c>
      <c r="T170" s="188" t="s">
        <v>2453</v>
      </c>
      <c r="U170" s="193" t="s">
        <v>2589</v>
      </c>
      <c r="V170" s="193"/>
      <c r="W170" s="188"/>
      <c r="X170" s="194"/>
      <c r="Y170" s="188"/>
      <c r="Z170" s="188"/>
      <c r="AA170" s="31" t="str">
        <f t="shared" si="2"/>
        <v/>
      </c>
      <c r="AB170" s="193"/>
      <c r="AC170" s="193"/>
      <c r="AD170" s="193"/>
      <c r="AE170" s="189" t="s">
        <v>2534</v>
      </c>
      <c r="AF170" s="188" t="s">
        <v>47</v>
      </c>
      <c r="AG170" s="188"/>
      <c r="AH170" s="33" t="s">
        <v>175</v>
      </c>
    </row>
    <row r="171" spans="1:34" s="33" customFormat="1" ht="63" customHeight="1" x14ac:dyDescent="0.2">
      <c r="A171" s="184" t="s">
        <v>2412</v>
      </c>
      <c r="B171" s="185" t="s">
        <v>2597</v>
      </c>
      <c r="C171" s="233" t="s">
        <v>2598</v>
      </c>
      <c r="D171" s="187">
        <v>43282</v>
      </c>
      <c r="E171" s="188" t="s">
        <v>106</v>
      </c>
      <c r="F171" s="189" t="s">
        <v>117</v>
      </c>
      <c r="G171" s="188" t="s">
        <v>116</v>
      </c>
      <c r="H171" s="190">
        <v>45000000</v>
      </c>
      <c r="I171" s="190" t="e">
        <f>[6]!Tabla2[[#This Row],[Valor total estimado]]</f>
        <v>#REF!</v>
      </c>
      <c r="J171" s="188" t="s">
        <v>111</v>
      </c>
      <c r="K171" s="189" t="s">
        <v>45</v>
      </c>
      <c r="L171" s="189" t="s">
        <v>2414</v>
      </c>
      <c r="M171" s="189" t="s">
        <v>2415</v>
      </c>
      <c r="N171" s="230" t="s">
        <v>2508</v>
      </c>
      <c r="O171" s="192" t="s">
        <v>2416</v>
      </c>
      <c r="P171" s="188" t="s">
        <v>2452</v>
      </c>
      <c r="Q171" s="188" t="s">
        <v>2453</v>
      </c>
      <c r="R171" s="188" t="s">
        <v>2588</v>
      </c>
      <c r="S171" s="189">
        <v>220156001</v>
      </c>
      <c r="T171" s="188" t="s">
        <v>2453</v>
      </c>
      <c r="U171" s="193" t="s">
        <v>2589</v>
      </c>
      <c r="V171" s="193"/>
      <c r="W171" s="188"/>
      <c r="X171" s="194"/>
      <c r="Y171" s="188"/>
      <c r="Z171" s="188"/>
      <c r="AA171" s="31" t="str">
        <f t="shared" si="2"/>
        <v/>
      </c>
      <c r="AB171" s="193"/>
      <c r="AC171" s="193"/>
      <c r="AD171" s="193"/>
      <c r="AE171" s="189" t="s">
        <v>2534</v>
      </c>
      <c r="AF171" s="188" t="s">
        <v>47</v>
      </c>
      <c r="AG171" s="188"/>
      <c r="AH171" s="33" t="s">
        <v>175</v>
      </c>
    </row>
    <row r="172" spans="1:34" s="33" customFormat="1" ht="63" customHeight="1" x14ac:dyDescent="0.2">
      <c r="A172" s="184" t="s">
        <v>2412</v>
      </c>
      <c r="B172" s="193">
        <v>93141506</v>
      </c>
      <c r="C172" s="233" t="s">
        <v>2599</v>
      </c>
      <c r="D172" s="187">
        <v>43132</v>
      </c>
      <c r="E172" s="188" t="s">
        <v>104</v>
      </c>
      <c r="F172" s="189" t="s">
        <v>190</v>
      </c>
      <c r="G172" s="188" t="s">
        <v>116</v>
      </c>
      <c r="H172" s="190">
        <v>530000000</v>
      </c>
      <c r="I172" s="190" t="e">
        <f>[6]!Tabla2[[#This Row],[Valor total estimado]]</f>
        <v>#REF!</v>
      </c>
      <c r="J172" s="188" t="s">
        <v>111</v>
      </c>
      <c r="K172" s="189" t="s">
        <v>45</v>
      </c>
      <c r="L172" s="189" t="s">
        <v>2414</v>
      </c>
      <c r="M172" s="189" t="s">
        <v>2415</v>
      </c>
      <c r="N172" s="230" t="s">
        <v>2508</v>
      </c>
      <c r="O172" s="192" t="s">
        <v>2416</v>
      </c>
      <c r="P172" s="188" t="s">
        <v>2452</v>
      </c>
      <c r="Q172" s="188" t="s">
        <v>2453</v>
      </c>
      <c r="R172" s="188" t="s">
        <v>2588</v>
      </c>
      <c r="S172" s="189">
        <v>220156001</v>
      </c>
      <c r="T172" s="188" t="s">
        <v>2453</v>
      </c>
      <c r="U172" s="193" t="s">
        <v>2589</v>
      </c>
      <c r="V172" s="193"/>
      <c r="W172" s="188"/>
      <c r="X172" s="194"/>
      <c r="Y172" s="188"/>
      <c r="Z172" s="188"/>
      <c r="AA172" s="31" t="str">
        <f t="shared" si="2"/>
        <v/>
      </c>
      <c r="AB172" s="193"/>
      <c r="AC172" s="193"/>
      <c r="AD172" s="193"/>
      <c r="AE172" s="189" t="s">
        <v>2534</v>
      </c>
      <c r="AF172" s="188" t="s">
        <v>47</v>
      </c>
      <c r="AG172" s="188"/>
      <c r="AH172" s="33" t="s">
        <v>175</v>
      </c>
    </row>
    <row r="173" spans="1:34" s="33" customFormat="1" ht="63" customHeight="1" x14ac:dyDescent="0.2">
      <c r="A173" s="184" t="s">
        <v>2412</v>
      </c>
      <c r="B173" s="193">
        <v>93141506</v>
      </c>
      <c r="C173" s="233" t="s">
        <v>2600</v>
      </c>
      <c r="D173" s="187">
        <v>43132</v>
      </c>
      <c r="E173" s="188" t="s">
        <v>104</v>
      </c>
      <c r="F173" s="189" t="s">
        <v>190</v>
      </c>
      <c r="G173" s="188" t="s">
        <v>116</v>
      </c>
      <c r="H173" s="190">
        <v>355000000</v>
      </c>
      <c r="I173" s="190" t="e">
        <f>[6]!Tabla2[[#This Row],[Valor total estimado]]</f>
        <v>#REF!</v>
      </c>
      <c r="J173" s="188" t="s">
        <v>111</v>
      </c>
      <c r="K173" s="189" t="s">
        <v>45</v>
      </c>
      <c r="L173" s="189" t="s">
        <v>2414</v>
      </c>
      <c r="M173" s="189" t="s">
        <v>2415</v>
      </c>
      <c r="N173" s="230" t="s">
        <v>2508</v>
      </c>
      <c r="O173" s="192" t="s">
        <v>2416</v>
      </c>
      <c r="P173" s="188" t="s">
        <v>2452</v>
      </c>
      <c r="Q173" s="188" t="s">
        <v>2453</v>
      </c>
      <c r="R173" s="188" t="s">
        <v>2588</v>
      </c>
      <c r="S173" s="189">
        <v>220156001</v>
      </c>
      <c r="T173" s="188" t="s">
        <v>2453</v>
      </c>
      <c r="U173" s="193" t="s">
        <v>2589</v>
      </c>
      <c r="V173" s="193"/>
      <c r="W173" s="188"/>
      <c r="X173" s="194"/>
      <c r="Y173" s="188"/>
      <c r="Z173" s="188"/>
      <c r="AA173" s="31" t="str">
        <f t="shared" si="2"/>
        <v/>
      </c>
      <c r="AB173" s="193"/>
      <c r="AC173" s="193"/>
      <c r="AD173" s="193"/>
      <c r="AE173" s="189" t="s">
        <v>2534</v>
      </c>
      <c r="AF173" s="188" t="s">
        <v>47</v>
      </c>
      <c r="AG173" s="188"/>
      <c r="AH173" s="33" t="s">
        <v>175</v>
      </c>
    </row>
    <row r="174" spans="1:34" s="33" customFormat="1" ht="63" customHeight="1" x14ac:dyDescent="0.2">
      <c r="A174" s="184" t="s">
        <v>2412</v>
      </c>
      <c r="B174" s="193">
        <v>86101810</v>
      </c>
      <c r="C174" s="233" t="s">
        <v>2601</v>
      </c>
      <c r="D174" s="187">
        <v>43132</v>
      </c>
      <c r="E174" s="188" t="s">
        <v>139</v>
      </c>
      <c r="F174" s="189" t="s">
        <v>190</v>
      </c>
      <c r="G174" s="188" t="s">
        <v>116</v>
      </c>
      <c r="H174" s="190">
        <v>331200000</v>
      </c>
      <c r="I174" s="190" t="e">
        <f>[6]!Tabla2[[#This Row],[Valor total estimado]]</f>
        <v>#REF!</v>
      </c>
      <c r="J174" s="188" t="s">
        <v>111</v>
      </c>
      <c r="K174" s="189" t="s">
        <v>45</v>
      </c>
      <c r="L174" s="189" t="s">
        <v>2414</v>
      </c>
      <c r="M174" s="189" t="s">
        <v>2415</v>
      </c>
      <c r="N174" s="230" t="s">
        <v>2508</v>
      </c>
      <c r="O174" s="192" t="s">
        <v>2416</v>
      </c>
      <c r="P174" s="188" t="s">
        <v>2452</v>
      </c>
      <c r="Q174" s="188" t="s">
        <v>2453</v>
      </c>
      <c r="R174" s="188" t="s">
        <v>2602</v>
      </c>
      <c r="S174" s="189">
        <v>220157001</v>
      </c>
      <c r="T174" s="188" t="s">
        <v>2453</v>
      </c>
      <c r="U174" s="193" t="s">
        <v>2603</v>
      </c>
      <c r="V174" s="193"/>
      <c r="W174" s="188"/>
      <c r="X174" s="194"/>
      <c r="Y174" s="188"/>
      <c r="Z174" s="188"/>
      <c r="AA174" s="31" t="str">
        <f t="shared" si="2"/>
        <v/>
      </c>
      <c r="AB174" s="193"/>
      <c r="AC174" s="193"/>
      <c r="AD174" s="193"/>
      <c r="AE174" s="189" t="s">
        <v>2534</v>
      </c>
      <c r="AF174" s="188" t="s">
        <v>47</v>
      </c>
      <c r="AG174" s="188"/>
      <c r="AH174" s="33" t="s">
        <v>175</v>
      </c>
    </row>
    <row r="175" spans="1:34" s="33" customFormat="1" ht="63" customHeight="1" x14ac:dyDescent="0.2">
      <c r="A175" s="184" t="s">
        <v>2412</v>
      </c>
      <c r="B175" s="193">
        <v>86101810</v>
      </c>
      <c r="C175" s="233" t="s">
        <v>2604</v>
      </c>
      <c r="D175" s="187">
        <v>43101</v>
      </c>
      <c r="E175" s="188" t="s">
        <v>139</v>
      </c>
      <c r="F175" s="189" t="s">
        <v>276</v>
      </c>
      <c r="G175" s="188" t="s">
        <v>116</v>
      </c>
      <c r="H175" s="190">
        <v>25344000</v>
      </c>
      <c r="I175" s="190" t="e">
        <f>[6]!Tabla2[[#This Row],[Valor total estimado]]</f>
        <v>#REF!</v>
      </c>
      <c r="J175" s="188" t="s">
        <v>111</v>
      </c>
      <c r="K175" s="189" t="s">
        <v>45</v>
      </c>
      <c r="L175" s="189" t="s">
        <v>2414</v>
      </c>
      <c r="M175" s="189" t="s">
        <v>2415</v>
      </c>
      <c r="N175" s="230" t="s">
        <v>2508</v>
      </c>
      <c r="O175" s="192" t="s">
        <v>2416</v>
      </c>
      <c r="P175" s="188" t="s">
        <v>2452</v>
      </c>
      <c r="Q175" s="188" t="s">
        <v>2453</v>
      </c>
      <c r="R175" s="188" t="s">
        <v>2602</v>
      </c>
      <c r="S175" s="189">
        <v>220157001</v>
      </c>
      <c r="T175" s="188" t="s">
        <v>2453</v>
      </c>
      <c r="U175" s="193" t="s">
        <v>2605</v>
      </c>
      <c r="V175" s="193">
        <v>8012</v>
      </c>
      <c r="W175" s="188" t="s">
        <v>2606</v>
      </c>
      <c r="X175" s="194">
        <v>43126</v>
      </c>
      <c r="Y175" s="188">
        <v>20180126</v>
      </c>
      <c r="Z175" s="188">
        <v>4600008022</v>
      </c>
      <c r="AA175" s="31">
        <f t="shared" si="2"/>
        <v>1</v>
      </c>
      <c r="AB175" s="193" t="s">
        <v>2594</v>
      </c>
      <c r="AC175" s="193" t="s">
        <v>84</v>
      </c>
      <c r="AD175" s="193"/>
      <c r="AE175" s="189" t="s">
        <v>2534</v>
      </c>
      <c r="AF175" s="188" t="s">
        <v>47</v>
      </c>
      <c r="AG175" s="188"/>
      <c r="AH175" s="33" t="s">
        <v>175</v>
      </c>
    </row>
    <row r="176" spans="1:34" s="33" customFormat="1" ht="63" customHeight="1" x14ac:dyDescent="0.2">
      <c r="A176" s="184" t="s">
        <v>2412</v>
      </c>
      <c r="B176" s="185">
        <v>80111700</v>
      </c>
      <c r="C176" s="233" t="s">
        <v>2607</v>
      </c>
      <c r="D176" s="187">
        <v>43374</v>
      </c>
      <c r="E176" s="188" t="s">
        <v>914</v>
      </c>
      <c r="F176" s="189" t="s">
        <v>431</v>
      </c>
      <c r="G176" s="188" t="s">
        <v>116</v>
      </c>
      <c r="H176" s="190">
        <v>23232000</v>
      </c>
      <c r="I176" s="190" t="e">
        <f>[6]!Tabla2[[#This Row],[Valor total estimado]]</f>
        <v>#REF!</v>
      </c>
      <c r="J176" s="188" t="s">
        <v>111</v>
      </c>
      <c r="K176" s="189" t="s">
        <v>45</v>
      </c>
      <c r="L176" s="189" t="s">
        <v>2414</v>
      </c>
      <c r="M176" s="189" t="s">
        <v>2415</v>
      </c>
      <c r="N176" s="230" t="s">
        <v>2508</v>
      </c>
      <c r="O176" s="192" t="s">
        <v>2416</v>
      </c>
      <c r="P176" s="188" t="s">
        <v>2452</v>
      </c>
      <c r="Q176" s="188" t="s">
        <v>2453</v>
      </c>
      <c r="R176" s="188" t="s">
        <v>2602</v>
      </c>
      <c r="S176" s="189">
        <v>220157001</v>
      </c>
      <c r="T176" s="188" t="s">
        <v>2453</v>
      </c>
      <c r="U176" s="193" t="s">
        <v>2608</v>
      </c>
      <c r="V176" s="193"/>
      <c r="W176" s="188"/>
      <c r="X176" s="194"/>
      <c r="Y176" s="188"/>
      <c r="Z176" s="188"/>
      <c r="AA176" s="31" t="str">
        <f t="shared" si="2"/>
        <v/>
      </c>
      <c r="AB176" s="193"/>
      <c r="AC176" s="193"/>
      <c r="AD176" s="193"/>
      <c r="AE176" s="189" t="s">
        <v>2460</v>
      </c>
      <c r="AF176" s="188" t="s">
        <v>47</v>
      </c>
      <c r="AG176" s="188"/>
      <c r="AH176" s="33" t="s">
        <v>363</v>
      </c>
    </row>
    <row r="177" spans="1:34" s="33" customFormat="1" ht="63" customHeight="1" x14ac:dyDescent="0.2">
      <c r="A177" s="184" t="s">
        <v>2412</v>
      </c>
      <c r="B177" s="32">
        <v>24122004</v>
      </c>
      <c r="C177" s="233" t="s">
        <v>2609</v>
      </c>
      <c r="D177" s="187">
        <v>43132</v>
      </c>
      <c r="E177" s="188" t="s">
        <v>108</v>
      </c>
      <c r="F177" s="188" t="s">
        <v>112</v>
      </c>
      <c r="G177" s="188" t="s">
        <v>116</v>
      </c>
      <c r="H177" s="190">
        <v>25441678100</v>
      </c>
      <c r="I177" s="190">
        <v>25441678100</v>
      </c>
      <c r="J177" s="188" t="s">
        <v>111</v>
      </c>
      <c r="K177" s="189" t="s">
        <v>45</v>
      </c>
      <c r="L177" s="189" t="s">
        <v>2414</v>
      </c>
      <c r="M177" s="189" t="s">
        <v>2415</v>
      </c>
      <c r="N177" s="230" t="s">
        <v>2610</v>
      </c>
      <c r="O177" s="192" t="s">
        <v>2416</v>
      </c>
      <c r="P177" s="188"/>
      <c r="Q177" s="188"/>
      <c r="R177" s="188"/>
      <c r="S177" s="189"/>
      <c r="T177" s="188"/>
      <c r="U177" s="193"/>
      <c r="V177" s="193"/>
      <c r="W177" s="188"/>
      <c r="X177" s="194"/>
      <c r="Y177" s="188"/>
      <c r="Z177" s="188"/>
      <c r="AA177" s="31" t="str">
        <f t="shared" si="2"/>
        <v/>
      </c>
      <c r="AB177" s="193"/>
      <c r="AC177" s="193"/>
      <c r="AD177" s="193"/>
      <c r="AE177" s="189" t="s">
        <v>2444</v>
      </c>
      <c r="AF177" s="188" t="s">
        <v>47</v>
      </c>
      <c r="AG177" s="188"/>
      <c r="AH177" s="33" t="s">
        <v>374</v>
      </c>
    </row>
    <row r="178" spans="1:34" s="33" customFormat="1" ht="63" customHeight="1" x14ac:dyDescent="0.2">
      <c r="A178" s="184" t="s">
        <v>2412</v>
      </c>
      <c r="B178" s="193">
        <v>55121502</v>
      </c>
      <c r="C178" s="233" t="s">
        <v>2611</v>
      </c>
      <c r="D178" s="187">
        <v>43282</v>
      </c>
      <c r="E178" s="188" t="s">
        <v>106</v>
      </c>
      <c r="F178" s="189" t="s">
        <v>117</v>
      </c>
      <c r="G178" s="188" t="s">
        <v>116</v>
      </c>
      <c r="H178" s="190">
        <v>15000000000</v>
      </c>
      <c r="I178" s="202">
        <v>14247240000</v>
      </c>
      <c r="J178" s="188" t="s">
        <v>111</v>
      </c>
      <c r="K178" s="189" t="s">
        <v>45</v>
      </c>
      <c r="L178" s="189" t="s">
        <v>2414</v>
      </c>
      <c r="M178" s="189" t="s">
        <v>2415</v>
      </c>
      <c r="N178" s="230" t="s">
        <v>2508</v>
      </c>
      <c r="O178" s="192" t="s">
        <v>2416</v>
      </c>
      <c r="P178" s="188" t="s">
        <v>2452</v>
      </c>
      <c r="Q178" s="188" t="s">
        <v>2453</v>
      </c>
      <c r="R178" s="188" t="s">
        <v>2612</v>
      </c>
      <c r="S178" s="234" t="s">
        <v>2613</v>
      </c>
      <c r="T178" s="188" t="s">
        <v>2453</v>
      </c>
      <c r="U178" s="193" t="s">
        <v>2614</v>
      </c>
      <c r="V178" s="193"/>
      <c r="W178" s="188"/>
      <c r="X178" s="194"/>
      <c r="Y178" s="188"/>
      <c r="Z178" s="188"/>
      <c r="AA178" s="31" t="str">
        <f t="shared" si="2"/>
        <v/>
      </c>
      <c r="AB178" s="193"/>
      <c r="AC178" s="193"/>
      <c r="AD178" s="193"/>
      <c r="AE178" s="189" t="s">
        <v>2423</v>
      </c>
      <c r="AF178" s="188" t="s">
        <v>47</v>
      </c>
      <c r="AG178" s="188"/>
      <c r="AH178" s="33" t="s">
        <v>374</v>
      </c>
    </row>
    <row r="179" spans="1:34" s="33" customFormat="1" ht="63" customHeight="1" x14ac:dyDescent="0.2">
      <c r="A179" s="46" t="s">
        <v>514</v>
      </c>
      <c r="B179" s="32">
        <v>81161801</v>
      </c>
      <c r="C179" s="235" t="s">
        <v>448</v>
      </c>
      <c r="D179" s="38">
        <v>43102</v>
      </c>
      <c r="E179" s="22" t="s">
        <v>449</v>
      </c>
      <c r="F179" s="35" t="s">
        <v>117</v>
      </c>
      <c r="G179" s="22" t="s">
        <v>121</v>
      </c>
      <c r="H179" s="236">
        <v>2232000000</v>
      </c>
      <c r="I179" s="236">
        <v>1632000000</v>
      </c>
      <c r="J179" s="35" t="s">
        <v>48</v>
      </c>
      <c r="K179" s="35" t="s">
        <v>110</v>
      </c>
      <c r="L179" s="32" t="s">
        <v>450</v>
      </c>
      <c r="M179" s="32" t="s">
        <v>451</v>
      </c>
      <c r="N179" s="21" t="s">
        <v>452</v>
      </c>
      <c r="O179" s="237" t="s">
        <v>453</v>
      </c>
      <c r="P179" s="22" t="s">
        <v>454</v>
      </c>
      <c r="Q179" s="22" t="s">
        <v>455</v>
      </c>
      <c r="R179" s="22" t="s">
        <v>454</v>
      </c>
      <c r="S179" s="22">
        <v>222197001</v>
      </c>
      <c r="T179" s="22" t="s">
        <v>456</v>
      </c>
      <c r="U179" s="55" t="s">
        <v>457</v>
      </c>
      <c r="V179" s="238">
        <v>7503</v>
      </c>
      <c r="W179" s="239">
        <v>18525</v>
      </c>
      <c r="X179" s="240">
        <v>42976</v>
      </c>
      <c r="Y179" s="241" t="s">
        <v>458</v>
      </c>
      <c r="Z179" s="241">
        <v>4600007451</v>
      </c>
      <c r="AA179" s="31">
        <f t="shared" si="2"/>
        <v>1</v>
      </c>
      <c r="AB179" s="55" t="s">
        <v>459</v>
      </c>
      <c r="AC179" s="55" t="s">
        <v>84</v>
      </c>
      <c r="AD179" s="55"/>
      <c r="AE179" s="55" t="s">
        <v>460</v>
      </c>
      <c r="AF179" s="94" t="s">
        <v>47</v>
      </c>
      <c r="AG179" s="22" t="s">
        <v>461</v>
      </c>
      <c r="AH179" s="33" t="s">
        <v>374</v>
      </c>
    </row>
    <row r="180" spans="1:34" s="33" customFormat="1" ht="63" customHeight="1" x14ac:dyDescent="0.2">
      <c r="A180" s="21" t="s">
        <v>514</v>
      </c>
      <c r="B180" s="32">
        <v>78111502</v>
      </c>
      <c r="C180" s="235" t="s">
        <v>462</v>
      </c>
      <c r="D180" s="20">
        <v>43110</v>
      </c>
      <c r="E180" s="22" t="s">
        <v>139</v>
      </c>
      <c r="F180" s="35" t="s">
        <v>112</v>
      </c>
      <c r="G180" s="22" t="s">
        <v>121</v>
      </c>
      <c r="H180" s="236">
        <v>80500000</v>
      </c>
      <c r="I180" s="236">
        <v>60500000</v>
      </c>
      <c r="J180" s="22" t="s">
        <v>48</v>
      </c>
      <c r="K180" s="22" t="s">
        <v>110</v>
      </c>
      <c r="L180" s="32" t="s">
        <v>450</v>
      </c>
      <c r="M180" s="32" t="s">
        <v>451</v>
      </c>
      <c r="N180" s="21" t="s">
        <v>452</v>
      </c>
      <c r="O180" s="237" t="s">
        <v>453</v>
      </c>
      <c r="P180" s="241" t="s">
        <v>45</v>
      </c>
      <c r="Q180" s="241" t="s">
        <v>45</v>
      </c>
      <c r="R180" s="241" t="s">
        <v>45</v>
      </c>
      <c r="S180" s="241" t="s">
        <v>45</v>
      </c>
      <c r="T180" s="241" t="s">
        <v>45</v>
      </c>
      <c r="U180" s="241" t="s">
        <v>45</v>
      </c>
      <c r="V180" s="114">
        <v>7571</v>
      </c>
      <c r="W180" s="241">
        <v>18669</v>
      </c>
      <c r="X180" s="242">
        <v>42986</v>
      </c>
      <c r="Y180" s="241" t="s">
        <v>463</v>
      </c>
      <c r="Z180" s="241">
        <v>4600007506</v>
      </c>
      <c r="AA180" s="31">
        <f t="shared" si="2"/>
        <v>1</v>
      </c>
      <c r="AB180" s="55" t="s">
        <v>464</v>
      </c>
      <c r="AC180" s="55" t="s">
        <v>84</v>
      </c>
      <c r="AD180" s="55" t="s">
        <v>2615</v>
      </c>
      <c r="AE180" s="55" t="s">
        <v>465</v>
      </c>
      <c r="AF180" s="94" t="s">
        <v>47</v>
      </c>
      <c r="AG180" s="22" t="s">
        <v>461</v>
      </c>
      <c r="AH180" s="33" t="s">
        <v>175</v>
      </c>
    </row>
    <row r="181" spans="1:34" s="33" customFormat="1" ht="63" customHeight="1" x14ac:dyDescent="0.2">
      <c r="A181" s="21" t="s">
        <v>514</v>
      </c>
      <c r="B181" s="32">
        <v>82121503</v>
      </c>
      <c r="C181" s="235" t="s">
        <v>466</v>
      </c>
      <c r="D181" s="20">
        <v>43256</v>
      </c>
      <c r="E181" s="22" t="s">
        <v>467</v>
      </c>
      <c r="F181" s="22" t="s">
        <v>431</v>
      </c>
      <c r="G181" s="22" t="s">
        <v>121</v>
      </c>
      <c r="H181" s="236">
        <v>10000000</v>
      </c>
      <c r="I181" s="236">
        <v>10000000</v>
      </c>
      <c r="J181" s="22" t="s">
        <v>111</v>
      </c>
      <c r="K181" s="22" t="s">
        <v>45</v>
      </c>
      <c r="L181" s="32" t="s">
        <v>450</v>
      </c>
      <c r="M181" s="32" t="s">
        <v>451</v>
      </c>
      <c r="N181" s="21" t="s">
        <v>452</v>
      </c>
      <c r="O181" s="237" t="s">
        <v>453</v>
      </c>
      <c r="P181" s="241" t="s">
        <v>45</v>
      </c>
      <c r="Q181" s="241" t="s">
        <v>45</v>
      </c>
      <c r="R181" s="241" t="s">
        <v>45</v>
      </c>
      <c r="S181" s="241" t="s">
        <v>45</v>
      </c>
      <c r="T181" s="241" t="s">
        <v>45</v>
      </c>
      <c r="U181" s="241" t="s">
        <v>45</v>
      </c>
      <c r="V181" s="114"/>
      <c r="W181" s="241"/>
      <c r="X181" s="242"/>
      <c r="Y181" s="241"/>
      <c r="Z181" s="241"/>
      <c r="AA181" s="31" t="str">
        <f t="shared" si="2"/>
        <v/>
      </c>
      <c r="AB181" s="55"/>
      <c r="AC181" s="55"/>
      <c r="AD181" s="55"/>
      <c r="AE181" s="55" t="s">
        <v>468</v>
      </c>
      <c r="AF181" s="94" t="s">
        <v>47</v>
      </c>
      <c r="AG181" s="22" t="s">
        <v>461</v>
      </c>
      <c r="AH181" s="33" t="s">
        <v>175</v>
      </c>
    </row>
    <row r="182" spans="1:34" s="33" customFormat="1" ht="63" customHeight="1" x14ac:dyDescent="0.2">
      <c r="A182" s="21" t="s">
        <v>514</v>
      </c>
      <c r="B182" s="32">
        <v>80111600</v>
      </c>
      <c r="C182" s="235" t="s">
        <v>469</v>
      </c>
      <c r="D182" s="20">
        <v>43103</v>
      </c>
      <c r="E182" s="22" t="s">
        <v>470</v>
      </c>
      <c r="F182" s="22" t="s">
        <v>122</v>
      </c>
      <c r="G182" s="22" t="s">
        <v>121</v>
      </c>
      <c r="H182" s="236">
        <v>2029471994</v>
      </c>
      <c r="I182" s="236">
        <v>1547412138</v>
      </c>
      <c r="J182" s="22" t="s">
        <v>48</v>
      </c>
      <c r="K182" s="22" t="s">
        <v>110</v>
      </c>
      <c r="L182" s="32" t="s">
        <v>450</v>
      </c>
      <c r="M182" s="32" t="s">
        <v>451</v>
      </c>
      <c r="N182" s="21" t="s">
        <v>452</v>
      </c>
      <c r="O182" s="237" t="s">
        <v>453</v>
      </c>
      <c r="P182" s="241" t="s">
        <v>45</v>
      </c>
      <c r="Q182" s="241" t="s">
        <v>45</v>
      </c>
      <c r="R182" s="241" t="s">
        <v>45</v>
      </c>
      <c r="S182" s="241" t="s">
        <v>45</v>
      </c>
      <c r="T182" s="241" t="s">
        <v>45</v>
      </c>
      <c r="U182" s="241" t="s">
        <v>45</v>
      </c>
      <c r="V182" s="29">
        <v>7454</v>
      </c>
      <c r="W182" s="27">
        <v>18524</v>
      </c>
      <c r="X182" s="30">
        <v>42977</v>
      </c>
      <c r="Y182" s="243">
        <v>42978</v>
      </c>
      <c r="Z182" s="27" t="s">
        <v>471</v>
      </c>
      <c r="AA182" s="31">
        <f t="shared" si="2"/>
        <v>1</v>
      </c>
      <c r="AB182" s="32" t="s">
        <v>472</v>
      </c>
      <c r="AC182" s="55" t="s">
        <v>84</v>
      </c>
      <c r="AD182" s="55"/>
      <c r="AE182" s="55" t="s">
        <v>473</v>
      </c>
      <c r="AF182" s="94" t="s">
        <v>47</v>
      </c>
      <c r="AG182" s="22" t="s">
        <v>461</v>
      </c>
      <c r="AH182" s="33" t="s">
        <v>175</v>
      </c>
    </row>
    <row r="183" spans="1:34" s="33" customFormat="1" ht="63" customHeight="1" x14ac:dyDescent="0.2">
      <c r="A183" s="46" t="s">
        <v>514</v>
      </c>
      <c r="B183" s="32">
        <v>81111811</v>
      </c>
      <c r="C183" s="235" t="s">
        <v>474</v>
      </c>
      <c r="D183" s="38">
        <v>43103</v>
      </c>
      <c r="E183" s="244" t="s">
        <v>470</v>
      </c>
      <c r="F183" s="35" t="s">
        <v>117</v>
      </c>
      <c r="G183" s="22" t="s">
        <v>121</v>
      </c>
      <c r="H183" s="236">
        <v>2418663303</v>
      </c>
      <c r="I183" s="236">
        <v>1636904414</v>
      </c>
      <c r="J183" s="22" t="s">
        <v>475</v>
      </c>
      <c r="K183" s="22" t="s">
        <v>110</v>
      </c>
      <c r="L183" s="32" t="s">
        <v>450</v>
      </c>
      <c r="M183" s="32" t="s">
        <v>451</v>
      </c>
      <c r="N183" s="21" t="s">
        <v>452</v>
      </c>
      <c r="O183" s="237" t="s">
        <v>453</v>
      </c>
      <c r="P183" s="241" t="s">
        <v>476</v>
      </c>
      <c r="Q183" s="241" t="s">
        <v>477</v>
      </c>
      <c r="R183" s="241" t="s">
        <v>478</v>
      </c>
      <c r="S183" s="245" t="s">
        <v>479</v>
      </c>
      <c r="T183" s="241" t="s">
        <v>478</v>
      </c>
      <c r="U183" s="241" t="s">
        <v>480</v>
      </c>
      <c r="V183" s="238">
        <v>7720</v>
      </c>
      <c r="W183" s="241" t="s">
        <v>481</v>
      </c>
      <c r="X183" s="240">
        <v>43021</v>
      </c>
      <c r="Y183" s="246">
        <v>43042</v>
      </c>
      <c r="Z183" s="239">
        <v>4600007640</v>
      </c>
      <c r="AA183" s="31">
        <f t="shared" si="2"/>
        <v>1</v>
      </c>
      <c r="AB183" s="55" t="s">
        <v>482</v>
      </c>
      <c r="AC183" s="55" t="s">
        <v>84</v>
      </c>
      <c r="AD183" s="55"/>
      <c r="AE183" s="55" t="s">
        <v>483</v>
      </c>
      <c r="AF183" s="239" t="s">
        <v>484</v>
      </c>
      <c r="AG183" s="22" t="s">
        <v>461</v>
      </c>
      <c r="AH183" s="33" t="s">
        <v>175</v>
      </c>
    </row>
    <row r="184" spans="1:34" s="33" customFormat="1" ht="63" customHeight="1" x14ac:dyDescent="0.2">
      <c r="A184" s="46" t="s">
        <v>514</v>
      </c>
      <c r="B184" s="32">
        <v>81112209</v>
      </c>
      <c r="C184" s="247" t="s">
        <v>485</v>
      </c>
      <c r="D184" s="38">
        <v>43103</v>
      </c>
      <c r="E184" s="244" t="s">
        <v>470</v>
      </c>
      <c r="F184" s="35" t="s">
        <v>486</v>
      </c>
      <c r="G184" s="22" t="s">
        <v>121</v>
      </c>
      <c r="H184" s="236">
        <v>130000000</v>
      </c>
      <c r="I184" s="236">
        <v>130000000</v>
      </c>
      <c r="J184" s="35" t="s">
        <v>111</v>
      </c>
      <c r="K184" s="35" t="s">
        <v>45</v>
      </c>
      <c r="L184" s="32" t="s">
        <v>450</v>
      </c>
      <c r="M184" s="32" t="s">
        <v>451</v>
      </c>
      <c r="N184" s="21" t="s">
        <v>452</v>
      </c>
      <c r="O184" s="237" t="s">
        <v>453</v>
      </c>
      <c r="P184" s="241" t="s">
        <v>476</v>
      </c>
      <c r="Q184" s="241" t="s">
        <v>477</v>
      </c>
      <c r="R184" s="241" t="s">
        <v>478</v>
      </c>
      <c r="S184" s="39"/>
      <c r="T184" s="241" t="s">
        <v>478</v>
      </c>
      <c r="U184" s="241" t="s">
        <v>480</v>
      </c>
      <c r="V184" s="238"/>
      <c r="W184" s="239"/>
      <c r="X184" s="240"/>
      <c r="Y184" s="239"/>
      <c r="Z184" s="239"/>
      <c r="AA184" s="31" t="str">
        <f t="shared" si="2"/>
        <v/>
      </c>
      <c r="AB184" s="248"/>
      <c r="AC184" s="55"/>
      <c r="AD184" s="55"/>
      <c r="AE184" s="55"/>
      <c r="AF184" s="239"/>
      <c r="AG184" s="37"/>
      <c r="AH184" s="33" t="s">
        <v>374</v>
      </c>
    </row>
    <row r="185" spans="1:34" s="33" customFormat="1" ht="63" customHeight="1" x14ac:dyDescent="0.2">
      <c r="A185" s="46" t="s">
        <v>514</v>
      </c>
      <c r="B185" s="32">
        <v>81112209</v>
      </c>
      <c r="C185" s="249" t="s">
        <v>487</v>
      </c>
      <c r="D185" s="38">
        <v>43103</v>
      </c>
      <c r="E185" s="244" t="s">
        <v>470</v>
      </c>
      <c r="F185" s="35" t="s">
        <v>486</v>
      </c>
      <c r="G185" s="22" t="s">
        <v>121</v>
      </c>
      <c r="H185" s="236">
        <v>42000000</v>
      </c>
      <c r="I185" s="236">
        <v>26000000</v>
      </c>
      <c r="J185" s="22" t="s">
        <v>475</v>
      </c>
      <c r="K185" s="22" t="s">
        <v>110</v>
      </c>
      <c r="L185" s="32" t="s">
        <v>450</v>
      </c>
      <c r="M185" s="32" t="s">
        <v>451</v>
      </c>
      <c r="N185" s="21" t="s">
        <v>452</v>
      </c>
      <c r="O185" s="237" t="s">
        <v>453</v>
      </c>
      <c r="P185" s="22" t="s">
        <v>476</v>
      </c>
      <c r="Q185" s="22" t="s">
        <v>488</v>
      </c>
      <c r="R185" s="22" t="s">
        <v>478</v>
      </c>
      <c r="S185" s="22" t="s">
        <v>489</v>
      </c>
      <c r="T185" s="22" t="s">
        <v>478</v>
      </c>
      <c r="U185" s="32" t="s">
        <v>490</v>
      </c>
      <c r="V185" s="29">
        <v>7772</v>
      </c>
      <c r="W185" s="27">
        <v>19044</v>
      </c>
      <c r="X185" s="41">
        <v>43040</v>
      </c>
      <c r="Y185" s="41">
        <v>43042</v>
      </c>
      <c r="Z185" s="41" t="s">
        <v>491</v>
      </c>
      <c r="AA185" s="31">
        <f t="shared" si="2"/>
        <v>1</v>
      </c>
      <c r="AB185" s="32" t="s">
        <v>492</v>
      </c>
      <c r="AC185" s="32" t="s">
        <v>84</v>
      </c>
      <c r="AD185" s="55"/>
      <c r="AE185" s="32" t="s">
        <v>493</v>
      </c>
      <c r="AF185" s="27" t="s">
        <v>47</v>
      </c>
      <c r="AG185" s="37" t="s">
        <v>461</v>
      </c>
      <c r="AH185" s="33" t="s">
        <v>445</v>
      </c>
    </row>
    <row r="186" spans="1:34" s="33" customFormat="1" ht="63" customHeight="1" x14ac:dyDescent="0.2">
      <c r="A186" s="46" t="s">
        <v>514</v>
      </c>
      <c r="B186" s="32">
        <v>81112209</v>
      </c>
      <c r="C186" s="249" t="s">
        <v>494</v>
      </c>
      <c r="D186" s="38">
        <v>43104</v>
      </c>
      <c r="E186" s="244" t="s">
        <v>470</v>
      </c>
      <c r="F186" s="35" t="s">
        <v>486</v>
      </c>
      <c r="G186" s="22" t="s">
        <v>121</v>
      </c>
      <c r="H186" s="236">
        <v>170000000</v>
      </c>
      <c r="I186" s="236">
        <v>170000000</v>
      </c>
      <c r="J186" s="35" t="s">
        <v>111</v>
      </c>
      <c r="K186" s="35" t="s">
        <v>45</v>
      </c>
      <c r="L186" s="32" t="s">
        <v>450</v>
      </c>
      <c r="M186" s="32" t="s">
        <v>451</v>
      </c>
      <c r="N186" s="21" t="s">
        <v>452</v>
      </c>
      <c r="O186" s="237" t="s">
        <v>453</v>
      </c>
      <c r="P186" s="241" t="s">
        <v>476</v>
      </c>
      <c r="Q186" s="241" t="s">
        <v>477</v>
      </c>
      <c r="R186" s="241" t="s">
        <v>478</v>
      </c>
      <c r="S186" s="245" t="s">
        <v>479</v>
      </c>
      <c r="T186" s="241" t="s">
        <v>478</v>
      </c>
      <c r="U186" s="241" t="s">
        <v>480</v>
      </c>
      <c r="V186" s="238"/>
      <c r="W186" s="239"/>
      <c r="X186" s="240"/>
      <c r="Y186" s="239"/>
      <c r="Z186" s="239"/>
      <c r="AA186" s="31" t="str">
        <f t="shared" si="2"/>
        <v/>
      </c>
      <c r="AB186" s="248"/>
      <c r="AC186" s="55"/>
      <c r="AD186" s="55"/>
      <c r="AE186" s="250" t="s">
        <v>495</v>
      </c>
      <c r="AF186" s="241" t="s">
        <v>47</v>
      </c>
      <c r="AG186" s="22" t="s">
        <v>461</v>
      </c>
      <c r="AH186" s="33" t="s">
        <v>445</v>
      </c>
    </row>
    <row r="187" spans="1:34" s="33" customFormat="1" ht="63" customHeight="1" x14ac:dyDescent="0.2">
      <c r="A187" s="21" t="s">
        <v>514</v>
      </c>
      <c r="B187" s="32">
        <v>81112205</v>
      </c>
      <c r="C187" s="249" t="s">
        <v>496</v>
      </c>
      <c r="D187" s="20">
        <v>43286</v>
      </c>
      <c r="E187" s="244" t="s">
        <v>470</v>
      </c>
      <c r="F187" s="22" t="s">
        <v>486</v>
      </c>
      <c r="G187" s="22" t="s">
        <v>121</v>
      </c>
      <c r="H187" s="236">
        <v>60000000</v>
      </c>
      <c r="I187" s="236">
        <v>60000000</v>
      </c>
      <c r="J187" s="35" t="s">
        <v>111</v>
      </c>
      <c r="K187" s="35" t="s">
        <v>45</v>
      </c>
      <c r="L187" s="32" t="s">
        <v>450</v>
      </c>
      <c r="M187" s="32" t="s">
        <v>451</v>
      </c>
      <c r="N187" s="21" t="s">
        <v>452</v>
      </c>
      <c r="O187" s="237" t="s">
        <v>453</v>
      </c>
      <c r="P187" s="241" t="s">
        <v>476</v>
      </c>
      <c r="Q187" s="241" t="s">
        <v>477</v>
      </c>
      <c r="R187" s="241" t="s">
        <v>478</v>
      </c>
      <c r="S187" s="27"/>
      <c r="T187" s="241" t="s">
        <v>478</v>
      </c>
      <c r="U187" s="241" t="s">
        <v>480</v>
      </c>
      <c r="V187" s="29"/>
      <c r="W187" s="27"/>
      <c r="X187" s="30"/>
      <c r="Y187" s="27"/>
      <c r="Z187" s="27"/>
      <c r="AA187" s="31" t="str">
        <f t="shared" si="2"/>
        <v/>
      </c>
      <c r="AB187" s="32"/>
      <c r="AC187" s="32"/>
      <c r="AD187" s="32"/>
      <c r="AE187" s="32"/>
      <c r="AF187" s="27"/>
      <c r="AG187" s="27"/>
    </row>
    <row r="188" spans="1:34" s="33" customFormat="1" ht="63" customHeight="1" x14ac:dyDescent="0.2">
      <c r="A188" s="46" t="s">
        <v>514</v>
      </c>
      <c r="B188" s="251">
        <v>81112006</v>
      </c>
      <c r="C188" s="249" t="s">
        <v>497</v>
      </c>
      <c r="D188" s="38">
        <v>43227</v>
      </c>
      <c r="E188" s="244" t="s">
        <v>470</v>
      </c>
      <c r="F188" s="35" t="s">
        <v>431</v>
      </c>
      <c r="G188" s="22" t="s">
        <v>121</v>
      </c>
      <c r="H188" s="236">
        <v>4000000</v>
      </c>
      <c r="I188" s="236">
        <v>4000000</v>
      </c>
      <c r="J188" s="35" t="s">
        <v>111</v>
      </c>
      <c r="K188" s="35" t="s">
        <v>45</v>
      </c>
      <c r="L188" s="32" t="s">
        <v>450</v>
      </c>
      <c r="M188" s="32" t="s">
        <v>451</v>
      </c>
      <c r="N188" s="21" t="s">
        <v>452</v>
      </c>
      <c r="O188" s="237" t="s">
        <v>453</v>
      </c>
      <c r="P188" s="241" t="s">
        <v>476</v>
      </c>
      <c r="Q188" s="241" t="s">
        <v>477</v>
      </c>
      <c r="R188" s="241" t="s">
        <v>478</v>
      </c>
      <c r="S188" s="39"/>
      <c r="T188" s="241" t="s">
        <v>478</v>
      </c>
      <c r="U188" s="241" t="s">
        <v>480</v>
      </c>
      <c r="V188" s="40"/>
      <c r="W188" s="37"/>
      <c r="X188" s="41"/>
      <c r="Y188" s="37"/>
      <c r="Z188" s="37"/>
      <c r="AA188" s="31" t="str">
        <f t="shared" si="2"/>
        <v/>
      </c>
      <c r="AB188" s="42"/>
      <c r="AC188" s="32"/>
      <c r="AD188" s="32"/>
      <c r="AE188" s="32"/>
      <c r="AF188" s="37"/>
      <c r="AG188" s="37"/>
    </row>
    <row r="189" spans="1:34" s="33" customFormat="1" ht="63" customHeight="1" x14ac:dyDescent="0.2">
      <c r="A189" s="46" t="s">
        <v>514</v>
      </c>
      <c r="B189" s="189">
        <v>81112209</v>
      </c>
      <c r="C189" s="252" t="s">
        <v>498</v>
      </c>
      <c r="D189" s="38">
        <v>43306</v>
      </c>
      <c r="E189" s="244" t="s">
        <v>470</v>
      </c>
      <c r="F189" s="35" t="s">
        <v>486</v>
      </c>
      <c r="G189" s="22" t="s">
        <v>121</v>
      </c>
      <c r="H189" s="236">
        <v>77000000</v>
      </c>
      <c r="I189" s="236">
        <v>77000000</v>
      </c>
      <c r="J189" s="35" t="s">
        <v>111</v>
      </c>
      <c r="K189" s="35" t="s">
        <v>45</v>
      </c>
      <c r="L189" s="89" t="s">
        <v>450</v>
      </c>
      <c r="M189" s="89" t="s">
        <v>451</v>
      </c>
      <c r="N189" s="89">
        <v>3839691</v>
      </c>
      <c r="O189" s="237" t="s">
        <v>453</v>
      </c>
      <c r="P189" s="241" t="s">
        <v>476</v>
      </c>
      <c r="Q189" s="241" t="s">
        <v>477</v>
      </c>
      <c r="R189" s="241" t="s">
        <v>478</v>
      </c>
      <c r="S189" s="245" t="s">
        <v>479</v>
      </c>
      <c r="T189" s="241" t="s">
        <v>478</v>
      </c>
      <c r="U189" s="241" t="s">
        <v>480</v>
      </c>
      <c r="V189" s="40"/>
      <c r="W189" s="37"/>
      <c r="X189" s="41"/>
      <c r="Y189" s="37"/>
      <c r="Z189" s="37"/>
      <c r="AA189" s="31" t="str">
        <f t="shared" si="2"/>
        <v/>
      </c>
      <c r="AB189" s="42"/>
      <c r="AC189" s="32"/>
      <c r="AD189" s="32"/>
      <c r="AE189" s="253" t="s">
        <v>495</v>
      </c>
      <c r="AF189" s="96" t="s">
        <v>47</v>
      </c>
      <c r="AG189" s="22" t="s">
        <v>461</v>
      </c>
    </row>
    <row r="190" spans="1:34" s="33" customFormat="1" ht="63" customHeight="1" x14ac:dyDescent="0.2">
      <c r="A190" s="46" t="s">
        <v>514</v>
      </c>
      <c r="B190" s="250">
        <v>81112209</v>
      </c>
      <c r="C190" s="252" t="s">
        <v>499</v>
      </c>
      <c r="D190" s="38">
        <v>43306</v>
      </c>
      <c r="E190" s="244" t="s">
        <v>470</v>
      </c>
      <c r="F190" s="35" t="s">
        <v>486</v>
      </c>
      <c r="G190" s="22" t="s">
        <v>121</v>
      </c>
      <c r="H190" s="236">
        <v>88000000</v>
      </c>
      <c r="I190" s="236">
        <v>88000000</v>
      </c>
      <c r="J190" s="35" t="s">
        <v>111</v>
      </c>
      <c r="K190" s="35" t="s">
        <v>45</v>
      </c>
      <c r="L190" s="32" t="s">
        <v>450</v>
      </c>
      <c r="M190" s="32" t="s">
        <v>451</v>
      </c>
      <c r="N190" s="21" t="s">
        <v>452</v>
      </c>
      <c r="O190" s="237" t="s">
        <v>453</v>
      </c>
      <c r="P190" s="241" t="s">
        <v>476</v>
      </c>
      <c r="Q190" s="241" t="s">
        <v>477</v>
      </c>
      <c r="R190" s="241" t="s">
        <v>478</v>
      </c>
      <c r="S190" s="245" t="s">
        <v>500</v>
      </c>
      <c r="T190" s="241" t="s">
        <v>478</v>
      </c>
      <c r="U190" s="241" t="s">
        <v>480</v>
      </c>
      <c r="V190" s="40"/>
      <c r="W190" s="37"/>
      <c r="X190" s="41"/>
      <c r="Y190" s="37"/>
      <c r="Z190" s="37"/>
      <c r="AA190" s="31" t="str">
        <f t="shared" si="2"/>
        <v/>
      </c>
      <c r="AB190" s="42"/>
      <c r="AC190" s="32"/>
      <c r="AD190" s="32"/>
      <c r="AE190" s="32"/>
      <c r="AF190" s="37"/>
      <c r="AG190" s="37"/>
    </row>
    <row r="191" spans="1:34" s="33" customFormat="1" ht="63" customHeight="1" x14ac:dyDescent="0.2">
      <c r="A191" s="46" t="s">
        <v>514</v>
      </c>
      <c r="B191" s="250">
        <v>81112218</v>
      </c>
      <c r="C191" s="252" t="s">
        <v>2616</v>
      </c>
      <c r="D191" s="38">
        <v>43103</v>
      </c>
      <c r="E191" s="244" t="s">
        <v>470</v>
      </c>
      <c r="F191" s="35" t="s">
        <v>486</v>
      </c>
      <c r="G191" s="22" t="s">
        <v>121</v>
      </c>
      <c r="H191" s="236">
        <v>12921856</v>
      </c>
      <c r="I191" s="236">
        <v>12921856</v>
      </c>
      <c r="J191" s="35" t="s">
        <v>111</v>
      </c>
      <c r="K191" s="35" t="s">
        <v>45</v>
      </c>
      <c r="L191" s="32" t="s">
        <v>450</v>
      </c>
      <c r="M191" s="32" t="s">
        <v>451</v>
      </c>
      <c r="N191" s="21" t="s">
        <v>452</v>
      </c>
      <c r="O191" s="237" t="s">
        <v>453</v>
      </c>
      <c r="P191" s="241" t="s">
        <v>476</v>
      </c>
      <c r="Q191" s="241" t="s">
        <v>477</v>
      </c>
      <c r="R191" s="241" t="s">
        <v>478</v>
      </c>
      <c r="S191" s="245" t="s">
        <v>501</v>
      </c>
      <c r="T191" s="241" t="s">
        <v>478</v>
      </c>
      <c r="U191" s="241" t="s">
        <v>480</v>
      </c>
      <c r="V191" s="40">
        <v>8143</v>
      </c>
      <c r="W191" s="37">
        <v>21071</v>
      </c>
      <c r="X191" s="41">
        <v>43165</v>
      </c>
      <c r="Y191" s="37"/>
      <c r="Z191" s="37"/>
      <c r="AA191" s="31">
        <f t="shared" si="2"/>
        <v>0.33</v>
      </c>
      <c r="AB191" s="42"/>
      <c r="AC191" s="32"/>
      <c r="AD191" s="32"/>
      <c r="AE191" s="32" t="s">
        <v>2617</v>
      </c>
      <c r="AF191" s="37" t="s">
        <v>47</v>
      </c>
      <c r="AG191" s="22" t="s">
        <v>461</v>
      </c>
    </row>
    <row r="192" spans="1:34" s="33" customFormat="1" ht="63" customHeight="1" x14ac:dyDescent="0.2">
      <c r="A192" s="46" t="s">
        <v>514</v>
      </c>
      <c r="B192" s="250">
        <v>43233200</v>
      </c>
      <c r="C192" s="245" t="s">
        <v>502</v>
      </c>
      <c r="D192" s="38">
        <v>43376</v>
      </c>
      <c r="E192" s="244" t="s">
        <v>470</v>
      </c>
      <c r="F192" s="35" t="s">
        <v>112</v>
      </c>
      <c r="G192" s="22" t="s">
        <v>121</v>
      </c>
      <c r="H192" s="236">
        <v>180000000</v>
      </c>
      <c r="I192" s="236">
        <v>180000000</v>
      </c>
      <c r="J192" s="35" t="s">
        <v>111</v>
      </c>
      <c r="K192" s="35" t="s">
        <v>45</v>
      </c>
      <c r="L192" s="32" t="s">
        <v>450</v>
      </c>
      <c r="M192" s="32" t="s">
        <v>451</v>
      </c>
      <c r="N192" s="21" t="s">
        <v>452</v>
      </c>
      <c r="O192" s="237" t="s">
        <v>453</v>
      </c>
      <c r="P192" s="241" t="s">
        <v>476</v>
      </c>
      <c r="Q192" s="241" t="s">
        <v>477</v>
      </c>
      <c r="R192" s="241" t="s">
        <v>478</v>
      </c>
      <c r="S192" s="245" t="s">
        <v>489</v>
      </c>
      <c r="T192" s="241" t="s">
        <v>478</v>
      </c>
      <c r="U192" s="241" t="s">
        <v>480</v>
      </c>
      <c r="V192" s="29"/>
      <c r="W192" s="27"/>
      <c r="X192" s="30"/>
      <c r="Y192" s="27"/>
      <c r="Z192" s="27"/>
      <c r="AA192" s="31" t="str">
        <f t="shared" si="2"/>
        <v/>
      </c>
      <c r="AB192" s="42"/>
      <c r="AC192" s="32"/>
      <c r="AD192" s="32"/>
      <c r="AE192" s="32"/>
      <c r="AF192" s="37"/>
      <c r="AG192" s="37"/>
    </row>
    <row r="193" spans="1:33" s="33" customFormat="1" ht="63" customHeight="1" x14ac:dyDescent="0.25">
      <c r="A193" s="89" t="s">
        <v>514</v>
      </c>
      <c r="B193" s="32">
        <v>80101505</v>
      </c>
      <c r="C193" s="235" t="s">
        <v>503</v>
      </c>
      <c r="D193" s="38">
        <v>43166</v>
      </c>
      <c r="E193" s="244" t="s">
        <v>504</v>
      </c>
      <c r="F193" s="235" t="s">
        <v>505</v>
      </c>
      <c r="G193" s="22" t="s">
        <v>121</v>
      </c>
      <c r="H193" s="236">
        <v>163000000</v>
      </c>
      <c r="I193" s="236">
        <v>163000000</v>
      </c>
      <c r="J193" s="236" t="s">
        <v>506</v>
      </c>
      <c r="K193" s="236" t="s">
        <v>45</v>
      </c>
      <c r="L193" s="32" t="s">
        <v>450</v>
      </c>
      <c r="M193" s="32" t="s">
        <v>451</v>
      </c>
      <c r="N193" s="21" t="s">
        <v>452</v>
      </c>
      <c r="O193" s="237" t="s">
        <v>453</v>
      </c>
      <c r="P193" s="235" t="s">
        <v>507</v>
      </c>
      <c r="Q193" s="235" t="s">
        <v>508</v>
      </c>
      <c r="R193" s="235" t="s">
        <v>509</v>
      </c>
      <c r="S193" s="235" t="s">
        <v>510</v>
      </c>
      <c r="T193" s="235" t="s">
        <v>511</v>
      </c>
      <c r="U193" s="254" t="s">
        <v>512</v>
      </c>
      <c r="V193" s="40"/>
      <c r="W193" s="37"/>
      <c r="X193" s="41"/>
      <c r="Y193" s="37"/>
      <c r="Z193" s="37"/>
      <c r="AA193" s="31" t="str">
        <f t="shared" si="2"/>
        <v/>
      </c>
      <c r="AB193" s="42"/>
      <c r="AC193" s="32"/>
      <c r="AD193" s="32"/>
      <c r="AE193" s="22" t="s">
        <v>513</v>
      </c>
      <c r="AF193" s="94" t="s">
        <v>47</v>
      </c>
      <c r="AG193" s="22" t="s">
        <v>461</v>
      </c>
    </row>
    <row r="194" spans="1:33" s="33" customFormat="1" ht="63" customHeight="1" x14ac:dyDescent="0.2">
      <c r="A194" s="235" t="s">
        <v>514</v>
      </c>
      <c r="B194" s="235">
        <v>80101505</v>
      </c>
      <c r="C194" s="255" t="s">
        <v>515</v>
      </c>
      <c r="D194" s="38">
        <v>43283</v>
      </c>
      <c r="E194" s="244" t="s">
        <v>516</v>
      </c>
      <c r="F194" s="35" t="s">
        <v>161</v>
      </c>
      <c r="G194" s="22" t="s">
        <v>121</v>
      </c>
      <c r="H194" s="236">
        <v>14396739</v>
      </c>
      <c r="I194" s="236">
        <v>14396739</v>
      </c>
      <c r="J194" s="236" t="s">
        <v>506</v>
      </c>
      <c r="K194" s="236" t="s">
        <v>45</v>
      </c>
      <c r="L194" s="32" t="s">
        <v>450</v>
      </c>
      <c r="M194" s="32" t="s">
        <v>451</v>
      </c>
      <c r="N194" s="21" t="s">
        <v>452</v>
      </c>
      <c r="O194" s="237" t="s">
        <v>453</v>
      </c>
      <c r="P194" s="235" t="s">
        <v>517</v>
      </c>
      <c r="Q194" s="235" t="s">
        <v>518</v>
      </c>
      <c r="R194" s="235" t="s">
        <v>519</v>
      </c>
      <c r="S194" s="235">
        <v>220040001</v>
      </c>
      <c r="T194" s="235">
        <v>370202012</v>
      </c>
      <c r="U194" s="235" t="s">
        <v>520</v>
      </c>
      <c r="V194" s="40"/>
      <c r="W194" s="37"/>
      <c r="X194" s="41"/>
      <c r="Y194" s="37"/>
      <c r="Z194" s="37"/>
      <c r="AA194" s="31" t="str">
        <f t="shared" si="2"/>
        <v/>
      </c>
      <c r="AB194" s="42"/>
      <c r="AC194" s="32"/>
      <c r="AD194" s="32"/>
      <c r="AE194" s="22" t="s">
        <v>521</v>
      </c>
      <c r="AF194" s="94" t="s">
        <v>47</v>
      </c>
      <c r="AG194" s="22" t="s">
        <v>461</v>
      </c>
    </row>
    <row r="195" spans="1:33" s="33" customFormat="1" ht="63" customHeight="1" x14ac:dyDescent="0.2">
      <c r="A195" s="235" t="s">
        <v>514</v>
      </c>
      <c r="B195" s="235">
        <v>80101505</v>
      </c>
      <c r="C195" s="255" t="s">
        <v>522</v>
      </c>
      <c r="D195" s="38">
        <v>43047</v>
      </c>
      <c r="E195" s="244" t="s">
        <v>104</v>
      </c>
      <c r="F195" s="35" t="s">
        <v>117</v>
      </c>
      <c r="G195" s="22" t="s">
        <v>121</v>
      </c>
      <c r="H195" s="236">
        <v>54091800</v>
      </c>
      <c r="I195" s="236">
        <v>45978030</v>
      </c>
      <c r="J195" s="236" t="s">
        <v>523</v>
      </c>
      <c r="K195" s="236" t="s">
        <v>110</v>
      </c>
      <c r="L195" s="32" t="s">
        <v>450</v>
      </c>
      <c r="M195" s="32" t="s">
        <v>451</v>
      </c>
      <c r="N195" s="21" t="s">
        <v>452</v>
      </c>
      <c r="O195" s="237" t="s">
        <v>453</v>
      </c>
      <c r="P195" s="235" t="s">
        <v>517</v>
      </c>
      <c r="Q195" s="235" t="s">
        <v>518</v>
      </c>
      <c r="R195" s="235" t="s">
        <v>519</v>
      </c>
      <c r="S195" s="235">
        <v>220040001</v>
      </c>
      <c r="T195" s="235">
        <v>37020202</v>
      </c>
      <c r="U195" s="235" t="s">
        <v>524</v>
      </c>
      <c r="V195" s="40"/>
      <c r="W195" s="37"/>
      <c r="X195" s="41"/>
      <c r="Y195" s="37"/>
      <c r="Z195" s="37"/>
      <c r="AA195" s="31" t="str">
        <f t="shared" si="2"/>
        <v/>
      </c>
      <c r="AB195" s="42"/>
      <c r="AC195" s="32"/>
      <c r="AD195" s="32"/>
      <c r="AE195" s="22" t="s">
        <v>521</v>
      </c>
      <c r="AF195" s="94" t="s">
        <v>47</v>
      </c>
      <c r="AG195" s="22" t="s">
        <v>461</v>
      </c>
    </row>
    <row r="196" spans="1:33" s="33" customFormat="1" ht="63" customHeight="1" x14ac:dyDescent="0.2">
      <c r="A196" s="235" t="s">
        <v>514</v>
      </c>
      <c r="B196" s="235">
        <v>80101505</v>
      </c>
      <c r="C196" s="255" t="s">
        <v>525</v>
      </c>
      <c r="D196" s="38">
        <v>43344</v>
      </c>
      <c r="E196" s="244" t="s">
        <v>526</v>
      </c>
      <c r="F196" s="35" t="s">
        <v>329</v>
      </c>
      <c r="G196" s="22" t="s">
        <v>121</v>
      </c>
      <c r="H196" s="236">
        <v>14300000</v>
      </c>
      <c r="I196" s="236">
        <v>14300000</v>
      </c>
      <c r="J196" s="236" t="s">
        <v>506</v>
      </c>
      <c r="K196" s="236" t="s">
        <v>45</v>
      </c>
      <c r="L196" s="32" t="s">
        <v>450</v>
      </c>
      <c r="M196" s="32" t="s">
        <v>451</v>
      </c>
      <c r="N196" s="21" t="s">
        <v>452</v>
      </c>
      <c r="O196" s="237" t="s">
        <v>453</v>
      </c>
      <c r="P196" s="235" t="s">
        <v>517</v>
      </c>
      <c r="Q196" s="235" t="s">
        <v>518</v>
      </c>
      <c r="R196" s="235" t="s">
        <v>519</v>
      </c>
      <c r="S196" s="235">
        <v>220040001</v>
      </c>
      <c r="T196" s="235">
        <v>37020202</v>
      </c>
      <c r="U196" s="235" t="s">
        <v>524</v>
      </c>
      <c r="V196" s="40"/>
      <c r="W196" s="37"/>
      <c r="X196" s="41"/>
      <c r="Y196" s="37"/>
      <c r="Z196" s="37"/>
      <c r="AA196" s="31" t="str">
        <f t="shared" si="2"/>
        <v/>
      </c>
      <c r="AB196" s="42"/>
      <c r="AC196" s="32"/>
      <c r="AD196" s="32" t="s">
        <v>2618</v>
      </c>
      <c r="AE196" s="22" t="s">
        <v>521</v>
      </c>
      <c r="AF196" s="94" t="s">
        <v>47</v>
      </c>
      <c r="AG196" s="22" t="s">
        <v>461</v>
      </c>
    </row>
    <row r="197" spans="1:33" s="33" customFormat="1" ht="63" customHeight="1" x14ac:dyDescent="0.2">
      <c r="A197" s="235" t="s">
        <v>514</v>
      </c>
      <c r="B197" s="235">
        <v>80101505</v>
      </c>
      <c r="C197" s="255" t="s">
        <v>527</v>
      </c>
      <c r="D197" s="38">
        <v>43405</v>
      </c>
      <c r="E197" s="244" t="s">
        <v>526</v>
      </c>
      <c r="F197" s="35" t="s">
        <v>329</v>
      </c>
      <c r="G197" s="22" t="s">
        <v>121</v>
      </c>
      <c r="H197" s="236">
        <f>21000000*1.1</f>
        <v>23100000.000000004</v>
      </c>
      <c r="I197" s="236">
        <f>21000000*1.1</f>
        <v>23100000.000000004</v>
      </c>
      <c r="J197" s="236" t="s">
        <v>506</v>
      </c>
      <c r="K197" s="236" t="s">
        <v>45</v>
      </c>
      <c r="L197" s="32" t="s">
        <v>450</v>
      </c>
      <c r="M197" s="32" t="s">
        <v>451</v>
      </c>
      <c r="N197" s="21" t="s">
        <v>452</v>
      </c>
      <c r="O197" s="237" t="s">
        <v>453</v>
      </c>
      <c r="P197" s="235" t="s">
        <v>517</v>
      </c>
      <c r="Q197" s="235" t="s">
        <v>518</v>
      </c>
      <c r="R197" s="235" t="s">
        <v>519</v>
      </c>
      <c r="S197" s="235">
        <v>220040001</v>
      </c>
      <c r="T197" s="235">
        <v>37020202</v>
      </c>
      <c r="U197" s="235" t="s">
        <v>524</v>
      </c>
      <c r="V197" s="40"/>
      <c r="W197" s="37"/>
      <c r="X197" s="41"/>
      <c r="Y197" s="37"/>
      <c r="Z197" s="37"/>
      <c r="AA197" s="31" t="str">
        <f t="shared" si="2"/>
        <v/>
      </c>
      <c r="AB197" s="42"/>
      <c r="AC197" s="32"/>
      <c r="AD197" s="32" t="s">
        <v>2618</v>
      </c>
      <c r="AE197" s="22" t="s">
        <v>521</v>
      </c>
      <c r="AF197" s="94" t="s">
        <v>47</v>
      </c>
      <c r="AG197" s="22" t="s">
        <v>461</v>
      </c>
    </row>
    <row r="198" spans="1:33" s="33" customFormat="1" ht="63" customHeight="1" x14ac:dyDescent="0.25">
      <c r="A198" s="235" t="s">
        <v>514</v>
      </c>
      <c r="B198" s="235">
        <v>80111504</v>
      </c>
      <c r="C198" s="235" t="s">
        <v>528</v>
      </c>
      <c r="D198" s="38">
        <v>43102</v>
      </c>
      <c r="E198" s="244" t="s">
        <v>467</v>
      </c>
      <c r="F198" s="35" t="s">
        <v>161</v>
      </c>
      <c r="G198" s="22" t="s">
        <v>121</v>
      </c>
      <c r="H198" s="236">
        <v>526896180</v>
      </c>
      <c r="I198" s="236">
        <v>526896180</v>
      </c>
      <c r="J198" s="236" t="s">
        <v>529</v>
      </c>
      <c r="K198" s="236" t="s">
        <v>110</v>
      </c>
      <c r="L198" s="32" t="s">
        <v>450</v>
      </c>
      <c r="M198" s="32" t="s">
        <v>451</v>
      </c>
      <c r="N198" s="21" t="s">
        <v>452</v>
      </c>
      <c r="O198" s="237" t="s">
        <v>453</v>
      </c>
      <c r="P198" s="235" t="s">
        <v>530</v>
      </c>
      <c r="Q198" s="235" t="s">
        <v>531</v>
      </c>
      <c r="R198" s="235" t="s">
        <v>532</v>
      </c>
      <c r="S198" s="256" t="s">
        <v>533</v>
      </c>
      <c r="T198" s="235">
        <v>37020301</v>
      </c>
      <c r="U198" s="254" t="s">
        <v>534</v>
      </c>
      <c r="V198" s="40"/>
      <c r="W198" s="37"/>
      <c r="X198" s="41"/>
      <c r="Y198" s="37"/>
      <c r="Z198" s="37"/>
      <c r="AA198" s="31" t="str">
        <f t="shared" si="2"/>
        <v/>
      </c>
      <c r="AB198" s="42"/>
      <c r="AC198" s="32"/>
      <c r="AD198" s="32"/>
      <c r="AE198" s="22" t="s">
        <v>535</v>
      </c>
      <c r="AF198" s="94" t="s">
        <v>47</v>
      </c>
      <c r="AG198" s="22" t="s">
        <v>461</v>
      </c>
    </row>
    <row r="199" spans="1:33" s="33" customFormat="1" ht="63" customHeight="1" x14ac:dyDescent="0.25">
      <c r="A199" s="235" t="s">
        <v>514</v>
      </c>
      <c r="B199" s="235">
        <v>80111504</v>
      </c>
      <c r="C199" s="235" t="s">
        <v>536</v>
      </c>
      <c r="D199" s="38">
        <v>43102</v>
      </c>
      <c r="E199" s="244" t="s">
        <v>467</v>
      </c>
      <c r="F199" s="35" t="s">
        <v>117</v>
      </c>
      <c r="G199" s="22" t="s">
        <v>121</v>
      </c>
      <c r="H199" s="236">
        <v>692661150</v>
      </c>
      <c r="I199" s="236">
        <v>692661150</v>
      </c>
      <c r="J199" s="236" t="s">
        <v>529</v>
      </c>
      <c r="K199" s="236" t="s">
        <v>110</v>
      </c>
      <c r="L199" s="32" t="s">
        <v>450</v>
      </c>
      <c r="M199" s="32" t="s">
        <v>451</v>
      </c>
      <c r="N199" s="21" t="s">
        <v>452</v>
      </c>
      <c r="O199" s="237" t="s">
        <v>453</v>
      </c>
      <c r="P199" s="235" t="s">
        <v>530</v>
      </c>
      <c r="Q199" s="235" t="s">
        <v>531</v>
      </c>
      <c r="R199" s="235" t="s">
        <v>532</v>
      </c>
      <c r="S199" s="256" t="s">
        <v>533</v>
      </c>
      <c r="T199" s="235">
        <v>37020301</v>
      </c>
      <c r="U199" s="254" t="s">
        <v>537</v>
      </c>
      <c r="V199" s="40"/>
      <c r="W199" s="37"/>
      <c r="X199" s="41"/>
      <c r="Y199" s="37"/>
      <c r="Z199" s="37"/>
      <c r="AA199" s="31" t="str">
        <f t="shared" si="2"/>
        <v/>
      </c>
      <c r="AB199" s="42"/>
      <c r="AC199" s="32"/>
      <c r="AD199" s="32"/>
      <c r="AE199" s="22" t="s">
        <v>538</v>
      </c>
      <c r="AF199" s="94" t="s">
        <v>47</v>
      </c>
      <c r="AG199" s="22" t="s">
        <v>461</v>
      </c>
    </row>
    <row r="200" spans="1:33" s="33" customFormat="1" ht="63" customHeight="1" x14ac:dyDescent="0.25">
      <c r="A200" s="235" t="s">
        <v>514</v>
      </c>
      <c r="B200" s="235">
        <v>80111504</v>
      </c>
      <c r="C200" s="235" t="s">
        <v>539</v>
      </c>
      <c r="D200" s="38">
        <v>43296</v>
      </c>
      <c r="E200" s="244" t="s">
        <v>106</v>
      </c>
      <c r="F200" s="35" t="s">
        <v>161</v>
      </c>
      <c r="G200" s="22" t="s">
        <v>121</v>
      </c>
      <c r="H200" s="236">
        <v>545000000</v>
      </c>
      <c r="I200" s="236">
        <v>545000000</v>
      </c>
      <c r="J200" s="236" t="s">
        <v>540</v>
      </c>
      <c r="K200" s="236" t="s">
        <v>45</v>
      </c>
      <c r="L200" s="32" t="s">
        <v>450</v>
      </c>
      <c r="M200" s="32" t="s">
        <v>451</v>
      </c>
      <c r="N200" s="21" t="s">
        <v>452</v>
      </c>
      <c r="O200" s="237" t="s">
        <v>453</v>
      </c>
      <c r="P200" s="235" t="s">
        <v>530</v>
      </c>
      <c r="Q200" s="235" t="s">
        <v>531</v>
      </c>
      <c r="R200" s="235" t="s">
        <v>532</v>
      </c>
      <c r="S200" s="256" t="s">
        <v>533</v>
      </c>
      <c r="T200" s="235">
        <v>37020301</v>
      </c>
      <c r="U200" s="254" t="s">
        <v>534</v>
      </c>
      <c r="V200" s="40"/>
      <c r="W200" s="37"/>
      <c r="X200" s="41"/>
      <c r="Y200" s="37"/>
      <c r="Z200" s="37"/>
      <c r="AA200" s="31" t="str">
        <f t="shared" si="2"/>
        <v/>
      </c>
      <c r="AB200" s="42"/>
      <c r="AC200" s="32"/>
      <c r="AD200" s="32"/>
      <c r="AE200" s="22" t="s">
        <v>535</v>
      </c>
      <c r="AF200" s="94" t="s">
        <v>47</v>
      </c>
      <c r="AG200" s="22" t="s">
        <v>461</v>
      </c>
    </row>
    <row r="201" spans="1:33" s="33" customFormat="1" ht="63" customHeight="1" x14ac:dyDescent="0.25">
      <c r="A201" s="235" t="s">
        <v>514</v>
      </c>
      <c r="B201" s="235">
        <v>80111504</v>
      </c>
      <c r="C201" s="235" t="s">
        <v>541</v>
      </c>
      <c r="D201" s="38">
        <v>43296</v>
      </c>
      <c r="E201" s="244" t="s">
        <v>106</v>
      </c>
      <c r="F201" s="35" t="s">
        <v>117</v>
      </c>
      <c r="G201" s="22" t="s">
        <v>121</v>
      </c>
      <c r="H201" s="236">
        <v>450000000</v>
      </c>
      <c r="I201" s="236">
        <v>450000000</v>
      </c>
      <c r="J201" s="236" t="s">
        <v>540</v>
      </c>
      <c r="K201" s="236" t="s">
        <v>45</v>
      </c>
      <c r="L201" s="32" t="s">
        <v>450</v>
      </c>
      <c r="M201" s="32" t="s">
        <v>451</v>
      </c>
      <c r="N201" s="21" t="s">
        <v>452</v>
      </c>
      <c r="O201" s="237" t="s">
        <v>453</v>
      </c>
      <c r="P201" s="235" t="s">
        <v>530</v>
      </c>
      <c r="Q201" s="235" t="s">
        <v>531</v>
      </c>
      <c r="R201" s="235" t="s">
        <v>532</v>
      </c>
      <c r="S201" s="256" t="s">
        <v>533</v>
      </c>
      <c r="T201" s="235">
        <v>37020301</v>
      </c>
      <c r="U201" s="254" t="s">
        <v>537</v>
      </c>
      <c r="V201" s="40"/>
      <c r="W201" s="37"/>
      <c r="X201" s="41"/>
      <c r="Y201" s="37"/>
      <c r="Z201" s="37"/>
      <c r="AA201" s="31" t="str">
        <f t="shared" si="2"/>
        <v/>
      </c>
      <c r="AB201" s="42"/>
      <c r="AC201" s="32"/>
      <c r="AD201" s="32"/>
      <c r="AE201" s="22" t="s">
        <v>538</v>
      </c>
      <c r="AF201" s="94" t="s">
        <v>47</v>
      </c>
      <c r="AG201" s="22" t="s">
        <v>461</v>
      </c>
    </row>
    <row r="202" spans="1:33" s="33" customFormat="1" ht="63" customHeight="1" x14ac:dyDescent="0.25">
      <c r="A202" s="235" t="s">
        <v>514</v>
      </c>
      <c r="B202" s="235">
        <v>80111504</v>
      </c>
      <c r="C202" s="235" t="s">
        <v>542</v>
      </c>
      <c r="D202" s="38">
        <v>43296</v>
      </c>
      <c r="E202" s="244" t="s">
        <v>104</v>
      </c>
      <c r="F202" s="35" t="s">
        <v>161</v>
      </c>
      <c r="G202" s="22" t="s">
        <v>121</v>
      </c>
      <c r="H202" s="236">
        <v>50000000</v>
      </c>
      <c r="I202" s="236">
        <v>50000000</v>
      </c>
      <c r="J202" s="236" t="s">
        <v>529</v>
      </c>
      <c r="K202" s="236" t="s">
        <v>110</v>
      </c>
      <c r="L202" s="32" t="s">
        <v>450</v>
      </c>
      <c r="M202" s="32" t="s">
        <v>451</v>
      </c>
      <c r="N202" s="21" t="s">
        <v>452</v>
      </c>
      <c r="O202" s="237" t="s">
        <v>453</v>
      </c>
      <c r="P202" s="235" t="s">
        <v>530</v>
      </c>
      <c r="Q202" s="235" t="s">
        <v>543</v>
      </c>
      <c r="R202" s="235" t="s">
        <v>532</v>
      </c>
      <c r="S202" s="256" t="s">
        <v>533</v>
      </c>
      <c r="T202" s="235">
        <v>37020301</v>
      </c>
      <c r="U202" s="254" t="s">
        <v>544</v>
      </c>
      <c r="V202" s="40"/>
      <c r="W202" s="37"/>
      <c r="X202" s="41"/>
      <c r="Y202" s="37"/>
      <c r="Z202" s="37"/>
      <c r="AA202" s="31" t="str">
        <f t="shared" si="2"/>
        <v/>
      </c>
      <c r="AB202" s="42"/>
      <c r="AC202" s="32"/>
      <c r="AD202" s="32"/>
      <c r="AE202" s="22" t="s">
        <v>535</v>
      </c>
      <c r="AF202" s="94" t="s">
        <v>47</v>
      </c>
      <c r="AG202" s="22" t="s">
        <v>461</v>
      </c>
    </row>
    <row r="203" spans="1:33" s="33" customFormat="1" ht="63" customHeight="1" x14ac:dyDescent="0.2">
      <c r="A203" s="46" t="s">
        <v>514</v>
      </c>
      <c r="B203" s="32">
        <v>80101505</v>
      </c>
      <c r="C203" s="235" t="s">
        <v>2619</v>
      </c>
      <c r="D203" s="20">
        <v>43105</v>
      </c>
      <c r="E203" s="20" t="s">
        <v>139</v>
      </c>
      <c r="F203" s="22" t="s">
        <v>117</v>
      </c>
      <c r="G203" s="22" t="s">
        <v>121</v>
      </c>
      <c r="H203" s="236">
        <v>100000000</v>
      </c>
      <c r="I203" s="236">
        <v>100000000</v>
      </c>
      <c r="J203" s="22" t="s">
        <v>111</v>
      </c>
      <c r="K203" s="22" t="s">
        <v>45</v>
      </c>
      <c r="L203" s="32" t="s">
        <v>450</v>
      </c>
      <c r="M203" s="32" t="s">
        <v>451</v>
      </c>
      <c r="N203" s="21" t="s">
        <v>452</v>
      </c>
      <c r="O203" s="56" t="s">
        <v>453</v>
      </c>
      <c r="P203" s="22" t="s">
        <v>545</v>
      </c>
      <c r="Q203" s="22" t="s">
        <v>546</v>
      </c>
      <c r="R203" s="22" t="s">
        <v>547</v>
      </c>
      <c r="S203" s="22" t="s">
        <v>548</v>
      </c>
      <c r="T203" s="22" t="s">
        <v>549</v>
      </c>
      <c r="U203" s="32" t="s">
        <v>550</v>
      </c>
      <c r="V203" s="29"/>
      <c r="W203" s="27">
        <v>20584</v>
      </c>
      <c r="X203" s="30"/>
      <c r="Y203" s="27"/>
      <c r="Z203" s="27"/>
      <c r="AA203" s="31">
        <f t="shared" si="2"/>
        <v>0</v>
      </c>
      <c r="AB203" s="32"/>
      <c r="AC203" s="32"/>
      <c r="AD203" s="32"/>
      <c r="AE203" s="32" t="s">
        <v>551</v>
      </c>
      <c r="AF203" s="22" t="s">
        <v>47</v>
      </c>
      <c r="AG203" s="22" t="s">
        <v>461</v>
      </c>
    </row>
    <row r="204" spans="1:33" s="33" customFormat="1" ht="63" customHeight="1" x14ac:dyDescent="0.2">
      <c r="A204" s="46" t="s">
        <v>514</v>
      </c>
      <c r="B204" s="42">
        <v>85101706</v>
      </c>
      <c r="C204" s="235" t="s">
        <v>552</v>
      </c>
      <c r="D204" s="38">
        <v>43103</v>
      </c>
      <c r="E204" s="20" t="s">
        <v>553</v>
      </c>
      <c r="F204" s="35" t="s">
        <v>117</v>
      </c>
      <c r="G204" s="22" t="s">
        <v>121</v>
      </c>
      <c r="H204" s="236">
        <v>1690248628</v>
      </c>
      <c r="I204" s="236">
        <v>599869670</v>
      </c>
      <c r="J204" s="22" t="s">
        <v>48</v>
      </c>
      <c r="K204" s="35" t="s">
        <v>110</v>
      </c>
      <c r="L204" s="32" t="s">
        <v>450</v>
      </c>
      <c r="M204" s="32" t="s">
        <v>451</v>
      </c>
      <c r="N204" s="21" t="s">
        <v>554</v>
      </c>
      <c r="O204" s="56" t="s">
        <v>453</v>
      </c>
      <c r="P204" s="22" t="s">
        <v>45</v>
      </c>
      <c r="Q204" s="22" t="s">
        <v>45</v>
      </c>
      <c r="R204" s="22" t="s">
        <v>45</v>
      </c>
      <c r="S204" s="22" t="s">
        <v>45</v>
      </c>
      <c r="T204" s="22" t="s">
        <v>45</v>
      </c>
      <c r="U204" s="32" t="s">
        <v>45</v>
      </c>
      <c r="V204" s="40">
        <v>7794</v>
      </c>
      <c r="W204" s="27" t="s">
        <v>555</v>
      </c>
      <c r="X204" s="41">
        <v>43403</v>
      </c>
      <c r="Y204" s="257">
        <v>43413</v>
      </c>
      <c r="Z204" s="27" t="s">
        <v>556</v>
      </c>
      <c r="AA204" s="31">
        <f t="shared" ref="AA204:AA267" si="3">+IF(AND(W204="",X204="",Y204="",Z204=""),"",IF(AND(W204&lt;&gt;"",X204="",Y204="",Z204=""),0%,IF(AND(W204&lt;&gt;"",X204&lt;&gt;"",Y204="",Z204=""),33%,IF(AND(W204&lt;&gt;"",X204&lt;&gt;"",Y204&lt;&gt;"",Z204=""),66%,IF(AND(W204&lt;&gt;"",X204&lt;&gt;"",Y204&lt;&gt;"",Z204&lt;&gt;""),100%,"Información incompleta")))))</f>
        <v>1</v>
      </c>
      <c r="AB204" s="32" t="s">
        <v>557</v>
      </c>
      <c r="AC204" s="32" t="s">
        <v>84</v>
      </c>
      <c r="AD204" s="32"/>
      <c r="AE204" s="32" t="s">
        <v>558</v>
      </c>
      <c r="AF204" s="37" t="s">
        <v>47</v>
      </c>
      <c r="AG204" s="22" t="s">
        <v>461</v>
      </c>
    </row>
    <row r="205" spans="1:33" s="33" customFormat="1" ht="63" customHeight="1" x14ac:dyDescent="0.2">
      <c r="A205" s="46" t="s">
        <v>514</v>
      </c>
      <c r="B205" s="32">
        <v>86111600</v>
      </c>
      <c r="C205" s="235" t="s">
        <v>559</v>
      </c>
      <c r="D205" s="20">
        <v>43103</v>
      </c>
      <c r="E205" s="20" t="s">
        <v>553</v>
      </c>
      <c r="F205" s="22" t="s">
        <v>161</v>
      </c>
      <c r="G205" s="22" t="s">
        <v>121</v>
      </c>
      <c r="H205" s="236">
        <v>750000000</v>
      </c>
      <c r="I205" s="236">
        <v>127500000</v>
      </c>
      <c r="J205" s="22" t="s">
        <v>48</v>
      </c>
      <c r="K205" s="22" t="s">
        <v>110</v>
      </c>
      <c r="L205" s="32" t="s">
        <v>450</v>
      </c>
      <c r="M205" s="32" t="s">
        <v>451</v>
      </c>
      <c r="N205" s="21" t="s">
        <v>554</v>
      </c>
      <c r="O205" s="56" t="s">
        <v>453</v>
      </c>
      <c r="P205" s="22" t="s">
        <v>560</v>
      </c>
      <c r="Q205" s="22" t="s">
        <v>561</v>
      </c>
      <c r="R205" s="22" t="s">
        <v>562</v>
      </c>
      <c r="S205" s="22" t="s">
        <v>563</v>
      </c>
      <c r="T205" s="22" t="s">
        <v>564</v>
      </c>
      <c r="U205" s="32" t="s">
        <v>550</v>
      </c>
      <c r="V205" s="29">
        <v>7971</v>
      </c>
      <c r="W205" s="27" t="s">
        <v>565</v>
      </c>
      <c r="X205" s="30">
        <v>43061</v>
      </c>
      <c r="Y205" s="243">
        <v>43434</v>
      </c>
      <c r="Z205" s="27">
        <v>4600007927</v>
      </c>
      <c r="AA205" s="31">
        <f t="shared" si="3"/>
        <v>1</v>
      </c>
      <c r="AB205" s="32" t="s">
        <v>566</v>
      </c>
      <c r="AC205" s="32" t="s">
        <v>84</v>
      </c>
      <c r="AD205" s="32"/>
      <c r="AE205" s="32" t="s">
        <v>567</v>
      </c>
      <c r="AF205" s="22" t="s">
        <v>47</v>
      </c>
      <c r="AG205" s="22" t="s">
        <v>461</v>
      </c>
    </row>
    <row r="206" spans="1:33" s="33" customFormat="1" ht="63" customHeight="1" x14ac:dyDescent="0.2">
      <c r="A206" s="46" t="s">
        <v>514</v>
      </c>
      <c r="B206" s="55">
        <v>851015003</v>
      </c>
      <c r="C206" s="258" t="s">
        <v>568</v>
      </c>
      <c r="D206" s="20">
        <v>43103</v>
      </c>
      <c r="E206" s="20" t="s">
        <v>470</v>
      </c>
      <c r="F206" s="22" t="s">
        <v>431</v>
      </c>
      <c r="G206" s="22" t="s">
        <v>121</v>
      </c>
      <c r="H206" s="236">
        <v>15000000</v>
      </c>
      <c r="I206" s="236">
        <v>12500000</v>
      </c>
      <c r="J206" s="22" t="s">
        <v>48</v>
      </c>
      <c r="K206" s="22" t="s">
        <v>110</v>
      </c>
      <c r="L206" s="32" t="s">
        <v>450</v>
      </c>
      <c r="M206" s="32" t="s">
        <v>451</v>
      </c>
      <c r="N206" s="21" t="s">
        <v>554</v>
      </c>
      <c r="O206" s="56" t="s">
        <v>453</v>
      </c>
      <c r="P206" s="94" t="s">
        <v>569</v>
      </c>
      <c r="Q206" s="94" t="s">
        <v>561</v>
      </c>
      <c r="R206" s="94" t="s">
        <v>570</v>
      </c>
      <c r="S206" s="94" t="s">
        <v>571</v>
      </c>
      <c r="T206" s="94" t="s">
        <v>572</v>
      </c>
      <c r="U206" s="55" t="s">
        <v>550</v>
      </c>
      <c r="V206" s="29"/>
      <c r="W206" s="27"/>
      <c r="X206" s="30"/>
      <c r="Y206" s="243"/>
      <c r="Z206" s="27"/>
      <c r="AA206" s="31" t="str">
        <f t="shared" si="3"/>
        <v/>
      </c>
      <c r="AB206" s="32"/>
      <c r="AC206" s="32"/>
      <c r="AD206" s="32"/>
      <c r="AE206" s="55" t="s">
        <v>573</v>
      </c>
      <c r="AF206" s="94" t="s">
        <v>47</v>
      </c>
      <c r="AG206" s="94" t="s">
        <v>461</v>
      </c>
    </row>
    <row r="207" spans="1:33" s="33" customFormat="1" ht="63" customHeight="1" x14ac:dyDescent="0.2">
      <c r="A207" s="46" t="s">
        <v>514</v>
      </c>
      <c r="B207" s="55">
        <v>861116004</v>
      </c>
      <c r="C207" s="258" t="s">
        <v>574</v>
      </c>
      <c r="D207" s="20">
        <v>43103</v>
      </c>
      <c r="E207" s="20" t="s">
        <v>470</v>
      </c>
      <c r="F207" s="22" t="s">
        <v>431</v>
      </c>
      <c r="G207" s="22" t="s">
        <v>121</v>
      </c>
      <c r="H207" s="236">
        <v>73000000</v>
      </c>
      <c r="I207" s="236">
        <v>73000000</v>
      </c>
      <c r="J207" s="22" t="s">
        <v>48</v>
      </c>
      <c r="K207" s="22" t="s">
        <v>110</v>
      </c>
      <c r="L207" s="32" t="s">
        <v>450</v>
      </c>
      <c r="M207" s="32" t="s">
        <v>451</v>
      </c>
      <c r="N207" s="21" t="s">
        <v>554</v>
      </c>
      <c r="O207" s="56" t="s">
        <v>453</v>
      </c>
      <c r="P207" s="22" t="s">
        <v>45</v>
      </c>
      <c r="Q207" s="22" t="s">
        <v>45</v>
      </c>
      <c r="R207" s="22" t="s">
        <v>45</v>
      </c>
      <c r="S207" s="22" t="s">
        <v>45</v>
      </c>
      <c r="T207" s="22" t="s">
        <v>45</v>
      </c>
      <c r="U207" s="32" t="s">
        <v>45</v>
      </c>
      <c r="V207" s="29"/>
      <c r="W207" s="27"/>
      <c r="X207" s="30"/>
      <c r="Y207" s="243"/>
      <c r="Z207" s="27"/>
      <c r="AA207" s="31" t="str">
        <f t="shared" si="3"/>
        <v/>
      </c>
      <c r="AB207" s="32"/>
      <c r="AC207" s="32"/>
      <c r="AD207" s="32"/>
      <c r="AE207" s="55" t="s">
        <v>575</v>
      </c>
      <c r="AF207" s="94" t="s">
        <v>47</v>
      </c>
      <c r="AG207" s="94" t="s">
        <v>461</v>
      </c>
    </row>
    <row r="208" spans="1:33" s="33" customFormat="1" ht="63" customHeight="1" x14ac:dyDescent="0.2">
      <c r="A208" s="21" t="s">
        <v>514</v>
      </c>
      <c r="B208" s="32" t="s">
        <v>576</v>
      </c>
      <c r="C208" s="235" t="s">
        <v>577</v>
      </c>
      <c r="D208" s="38">
        <v>43119</v>
      </c>
      <c r="E208" s="20" t="s">
        <v>109</v>
      </c>
      <c r="F208" s="35" t="s">
        <v>329</v>
      </c>
      <c r="G208" s="22" t="s">
        <v>121</v>
      </c>
      <c r="H208" s="236">
        <v>1117378164</v>
      </c>
      <c r="I208" s="236">
        <v>1117378164</v>
      </c>
      <c r="J208" s="22" t="s">
        <v>111</v>
      </c>
      <c r="K208" s="22" t="s">
        <v>45</v>
      </c>
      <c r="L208" s="32" t="s">
        <v>450</v>
      </c>
      <c r="M208" s="32" t="s">
        <v>451</v>
      </c>
      <c r="N208" s="21" t="s">
        <v>554</v>
      </c>
      <c r="O208" s="56" t="s">
        <v>453</v>
      </c>
      <c r="P208" s="22" t="s">
        <v>560</v>
      </c>
      <c r="Q208" s="22" t="s">
        <v>561</v>
      </c>
      <c r="R208" s="22" t="s">
        <v>562</v>
      </c>
      <c r="S208" s="22" t="s">
        <v>578</v>
      </c>
      <c r="T208" s="22" t="s">
        <v>579</v>
      </c>
      <c r="U208" s="32" t="s">
        <v>550</v>
      </c>
      <c r="V208" s="40"/>
      <c r="W208" s="37"/>
      <c r="X208" s="41"/>
      <c r="Y208" s="37"/>
      <c r="Z208" s="37"/>
      <c r="AA208" s="31" t="str">
        <f t="shared" si="3"/>
        <v/>
      </c>
      <c r="AB208" s="42"/>
      <c r="AC208" s="32"/>
      <c r="AD208" s="32"/>
      <c r="AE208" s="32" t="s">
        <v>551</v>
      </c>
      <c r="AF208" s="94" t="s">
        <v>47</v>
      </c>
      <c r="AG208" s="94" t="s">
        <v>461</v>
      </c>
    </row>
    <row r="209" spans="1:34" s="33" customFormat="1" ht="63" customHeight="1" x14ac:dyDescent="0.2">
      <c r="A209" s="46" t="s">
        <v>514</v>
      </c>
      <c r="B209" s="55">
        <v>851015003</v>
      </c>
      <c r="C209" s="259" t="s">
        <v>580</v>
      </c>
      <c r="D209" s="20">
        <v>43257</v>
      </c>
      <c r="E209" s="20" t="s">
        <v>467</v>
      </c>
      <c r="F209" s="22" t="s">
        <v>431</v>
      </c>
      <c r="G209" s="22" t="s">
        <v>121</v>
      </c>
      <c r="H209" s="236">
        <v>60000000</v>
      </c>
      <c r="I209" s="236">
        <v>6000000</v>
      </c>
      <c r="J209" s="22" t="s">
        <v>111</v>
      </c>
      <c r="K209" s="22" t="s">
        <v>45</v>
      </c>
      <c r="L209" s="32" t="s">
        <v>450</v>
      </c>
      <c r="M209" s="32" t="s">
        <v>451</v>
      </c>
      <c r="N209" s="21" t="s">
        <v>554</v>
      </c>
      <c r="O209" s="56" t="s">
        <v>453</v>
      </c>
      <c r="P209" s="22" t="s">
        <v>569</v>
      </c>
      <c r="Q209" s="22" t="s">
        <v>561</v>
      </c>
      <c r="R209" s="22" t="s">
        <v>570</v>
      </c>
      <c r="S209" s="22" t="s">
        <v>571</v>
      </c>
      <c r="T209" s="22" t="s">
        <v>572</v>
      </c>
      <c r="U209" s="32" t="s">
        <v>550</v>
      </c>
      <c r="V209" s="29"/>
      <c r="W209" s="27"/>
      <c r="X209" s="30"/>
      <c r="Y209" s="27"/>
      <c r="Z209" s="27"/>
      <c r="AA209" s="31" t="str">
        <f t="shared" si="3"/>
        <v/>
      </c>
      <c r="AB209" s="32"/>
      <c r="AC209" s="32"/>
      <c r="AD209" s="32"/>
      <c r="AE209" s="32" t="s">
        <v>573</v>
      </c>
      <c r="AF209" s="22" t="s">
        <v>47</v>
      </c>
      <c r="AG209" s="94" t="s">
        <v>461</v>
      </c>
    </row>
    <row r="210" spans="1:34" s="33" customFormat="1" ht="63" customHeight="1" x14ac:dyDescent="0.2">
      <c r="A210" s="46" t="s">
        <v>514</v>
      </c>
      <c r="B210" s="32">
        <v>80121610</v>
      </c>
      <c r="C210" s="259" t="s">
        <v>581</v>
      </c>
      <c r="D210" s="20">
        <v>43103</v>
      </c>
      <c r="E210" s="22" t="s">
        <v>470</v>
      </c>
      <c r="F210" s="22" t="s">
        <v>276</v>
      </c>
      <c r="G210" s="22" t="s">
        <v>121</v>
      </c>
      <c r="H210" s="236">
        <v>30000000</v>
      </c>
      <c r="I210" s="236">
        <v>3000000</v>
      </c>
      <c r="J210" s="22" t="s">
        <v>111</v>
      </c>
      <c r="K210" s="22" t="s">
        <v>45</v>
      </c>
      <c r="L210" s="32" t="s">
        <v>450</v>
      </c>
      <c r="M210" s="32" t="s">
        <v>451</v>
      </c>
      <c r="N210" s="21" t="s">
        <v>582</v>
      </c>
      <c r="O210" s="56" t="s">
        <v>453</v>
      </c>
      <c r="P210" s="22" t="s">
        <v>45</v>
      </c>
      <c r="Q210" s="22" t="s">
        <v>45</v>
      </c>
      <c r="R210" s="22" t="s">
        <v>45</v>
      </c>
      <c r="S210" s="22" t="s">
        <v>45</v>
      </c>
      <c r="T210" s="22" t="s">
        <v>45</v>
      </c>
      <c r="U210" s="45" t="s">
        <v>45</v>
      </c>
      <c r="V210" s="29"/>
      <c r="W210" s="27">
        <v>20218</v>
      </c>
      <c r="X210" s="30"/>
      <c r="Y210" s="27"/>
      <c r="Z210" s="27"/>
      <c r="AA210" s="31">
        <f t="shared" si="3"/>
        <v>0</v>
      </c>
      <c r="AB210" s="32"/>
      <c r="AC210" s="32"/>
      <c r="AD210" s="32"/>
      <c r="AE210" s="260" t="s">
        <v>583</v>
      </c>
      <c r="AF210" s="22" t="s">
        <v>47</v>
      </c>
      <c r="AG210" s="94" t="s">
        <v>461</v>
      </c>
    </row>
    <row r="211" spans="1:34" s="33" customFormat="1" ht="63" customHeight="1" x14ac:dyDescent="0.2">
      <c r="A211" s="261" t="s">
        <v>2620</v>
      </c>
      <c r="B211" s="262" t="s">
        <v>2621</v>
      </c>
      <c r="C211" s="263" t="s">
        <v>2622</v>
      </c>
      <c r="D211" s="264">
        <v>42822</v>
      </c>
      <c r="E211" s="263" t="s">
        <v>105</v>
      </c>
      <c r="F211" s="263" t="s">
        <v>329</v>
      </c>
      <c r="G211" s="263" t="s">
        <v>2623</v>
      </c>
      <c r="H211" s="265">
        <v>2365421226</v>
      </c>
      <c r="I211" s="265">
        <v>459300000</v>
      </c>
      <c r="J211" s="263" t="s">
        <v>48</v>
      </c>
      <c r="K211" s="266" t="s">
        <v>110</v>
      </c>
      <c r="L211" s="262" t="s">
        <v>2624</v>
      </c>
      <c r="M211" s="262" t="s">
        <v>2625</v>
      </c>
      <c r="N211" s="267" t="s">
        <v>2626</v>
      </c>
      <c r="O211" s="268" t="s">
        <v>2627</v>
      </c>
      <c r="P211" s="268" t="s">
        <v>45</v>
      </c>
      <c r="Q211" s="268" t="s">
        <v>45</v>
      </c>
      <c r="R211" s="268" t="s">
        <v>45</v>
      </c>
      <c r="S211" s="268" t="s">
        <v>45</v>
      </c>
      <c r="T211" s="268" t="s">
        <v>45</v>
      </c>
      <c r="U211" s="268" t="s">
        <v>45</v>
      </c>
      <c r="V211" s="268" t="s">
        <v>2628</v>
      </c>
      <c r="W211" s="263">
        <v>15663</v>
      </c>
      <c r="X211" s="269">
        <v>42746</v>
      </c>
      <c r="Y211" s="270">
        <v>2017060052736</v>
      </c>
      <c r="Z211" s="263">
        <v>4600006524</v>
      </c>
      <c r="AA211" s="31">
        <f t="shared" si="3"/>
        <v>1</v>
      </c>
      <c r="AB211" s="262" t="s">
        <v>2629</v>
      </c>
      <c r="AC211" s="262" t="s">
        <v>84</v>
      </c>
      <c r="AD211" s="271" t="s">
        <v>2630</v>
      </c>
      <c r="AE211" s="262" t="s">
        <v>2631</v>
      </c>
      <c r="AF211" s="263" t="s">
        <v>484</v>
      </c>
      <c r="AG211" s="263" t="s">
        <v>2632</v>
      </c>
    </row>
    <row r="212" spans="1:34" s="33" customFormat="1" ht="63" customHeight="1" x14ac:dyDescent="0.2">
      <c r="A212" s="261" t="s">
        <v>2620</v>
      </c>
      <c r="B212" s="262" t="s">
        <v>2621</v>
      </c>
      <c r="C212" s="263" t="s">
        <v>2622</v>
      </c>
      <c r="D212" s="264">
        <v>43132</v>
      </c>
      <c r="E212" s="264" t="s">
        <v>620</v>
      </c>
      <c r="F212" s="263" t="s">
        <v>329</v>
      </c>
      <c r="G212" s="263" t="s">
        <v>2623</v>
      </c>
      <c r="H212" s="265">
        <v>1769976113</v>
      </c>
      <c r="I212" s="265">
        <v>1769976113</v>
      </c>
      <c r="J212" s="263" t="s">
        <v>111</v>
      </c>
      <c r="K212" s="263" t="s">
        <v>45</v>
      </c>
      <c r="L212" s="262" t="s">
        <v>2624</v>
      </c>
      <c r="M212" s="262" t="s">
        <v>2625</v>
      </c>
      <c r="N212" s="267" t="s">
        <v>2626</v>
      </c>
      <c r="O212" s="268" t="s">
        <v>2627</v>
      </c>
      <c r="P212" s="268" t="s">
        <v>45</v>
      </c>
      <c r="Q212" s="268" t="s">
        <v>45</v>
      </c>
      <c r="R212" s="268" t="s">
        <v>45</v>
      </c>
      <c r="S212" s="268" t="s">
        <v>45</v>
      </c>
      <c r="T212" s="268" t="s">
        <v>45</v>
      </c>
      <c r="U212" s="268" t="s">
        <v>45</v>
      </c>
      <c r="V212" s="262" t="s">
        <v>2633</v>
      </c>
      <c r="W212" s="263">
        <v>20593</v>
      </c>
      <c r="X212" s="269">
        <v>43143</v>
      </c>
      <c r="Y212" s="270"/>
      <c r="Z212" s="263"/>
      <c r="AA212" s="31">
        <f t="shared" si="3"/>
        <v>0.33</v>
      </c>
      <c r="AB212" s="262"/>
      <c r="AC212" s="262"/>
      <c r="AD212" s="272"/>
      <c r="AE212" s="262" t="s">
        <v>2634</v>
      </c>
      <c r="AF212" s="263" t="s">
        <v>484</v>
      </c>
      <c r="AG212" s="263" t="s">
        <v>2632</v>
      </c>
    </row>
    <row r="213" spans="1:34" s="33" customFormat="1" ht="63" customHeight="1" x14ac:dyDescent="0.2">
      <c r="A213" s="273" t="s">
        <v>2620</v>
      </c>
      <c r="B213" s="274">
        <v>80131502</v>
      </c>
      <c r="C213" s="275" t="s">
        <v>2635</v>
      </c>
      <c r="D213" s="276">
        <v>42736</v>
      </c>
      <c r="E213" s="275" t="s">
        <v>2636</v>
      </c>
      <c r="F213" s="275" t="s">
        <v>118</v>
      </c>
      <c r="G213" s="275" t="s">
        <v>2623</v>
      </c>
      <c r="H213" s="277">
        <v>162900660</v>
      </c>
      <c r="I213" s="277">
        <v>13500000</v>
      </c>
      <c r="J213" s="275" t="s">
        <v>48</v>
      </c>
      <c r="K213" s="275" t="s">
        <v>110</v>
      </c>
      <c r="L213" s="274" t="s">
        <v>2624</v>
      </c>
      <c r="M213" s="274" t="s">
        <v>2625</v>
      </c>
      <c r="N213" s="278" t="s">
        <v>2626</v>
      </c>
      <c r="O213" s="278" t="s">
        <v>2627</v>
      </c>
      <c r="P213" s="279" t="s">
        <v>45</v>
      </c>
      <c r="Q213" s="279" t="s">
        <v>45</v>
      </c>
      <c r="R213" s="279" t="s">
        <v>45</v>
      </c>
      <c r="S213" s="279" t="s">
        <v>45</v>
      </c>
      <c r="T213" s="279" t="s">
        <v>45</v>
      </c>
      <c r="U213" s="279" t="s">
        <v>45</v>
      </c>
      <c r="V213" s="274">
        <v>6307</v>
      </c>
      <c r="W213" s="275">
        <v>15665</v>
      </c>
      <c r="X213" s="280">
        <v>42753</v>
      </c>
      <c r="Y213" s="281">
        <v>2017060001433</v>
      </c>
      <c r="Z213" s="275">
        <v>4600006172</v>
      </c>
      <c r="AA213" s="31">
        <f t="shared" si="3"/>
        <v>1</v>
      </c>
      <c r="AB213" s="274" t="s">
        <v>2637</v>
      </c>
      <c r="AC213" s="274" t="s">
        <v>2066</v>
      </c>
      <c r="AD213" s="282" t="s">
        <v>2638</v>
      </c>
      <c r="AE213" s="274" t="s">
        <v>2639</v>
      </c>
      <c r="AF213" s="275" t="s">
        <v>47</v>
      </c>
      <c r="AG213" s="275" t="s">
        <v>2632</v>
      </c>
    </row>
    <row r="214" spans="1:34" s="33" customFormat="1" ht="63" customHeight="1" x14ac:dyDescent="0.2">
      <c r="A214" s="273" t="s">
        <v>2620</v>
      </c>
      <c r="B214" s="274">
        <v>80131502</v>
      </c>
      <c r="C214" s="275" t="s">
        <v>2635</v>
      </c>
      <c r="D214" s="276">
        <v>43127</v>
      </c>
      <c r="E214" s="275" t="s">
        <v>139</v>
      </c>
      <c r="F214" s="275" t="s">
        <v>118</v>
      </c>
      <c r="G214" s="275" t="s">
        <v>2623</v>
      </c>
      <c r="H214" s="283">
        <v>145290860</v>
      </c>
      <c r="I214" s="283">
        <v>145290860</v>
      </c>
      <c r="J214" s="275" t="s">
        <v>111</v>
      </c>
      <c r="K214" s="275" t="s">
        <v>110</v>
      </c>
      <c r="L214" s="274" t="s">
        <v>2624</v>
      </c>
      <c r="M214" s="274" t="s">
        <v>2625</v>
      </c>
      <c r="N214" s="278" t="s">
        <v>2626</v>
      </c>
      <c r="O214" s="278" t="s">
        <v>2627</v>
      </c>
      <c r="P214" s="279" t="s">
        <v>45</v>
      </c>
      <c r="Q214" s="279" t="s">
        <v>45</v>
      </c>
      <c r="R214" s="279" t="s">
        <v>45</v>
      </c>
      <c r="S214" s="279" t="s">
        <v>45</v>
      </c>
      <c r="T214" s="279" t="s">
        <v>45</v>
      </c>
      <c r="U214" s="279" t="s">
        <v>45</v>
      </c>
      <c r="V214" s="274">
        <v>8035</v>
      </c>
      <c r="W214" s="275">
        <v>20592</v>
      </c>
      <c r="X214" s="280">
        <v>43115</v>
      </c>
      <c r="Y214" s="281">
        <v>2018060004241</v>
      </c>
      <c r="Z214" s="275">
        <v>4600008034</v>
      </c>
      <c r="AA214" s="31">
        <f t="shared" si="3"/>
        <v>1</v>
      </c>
      <c r="AB214" s="274" t="s">
        <v>2637</v>
      </c>
      <c r="AC214" s="274" t="s">
        <v>2640</v>
      </c>
      <c r="AD214" s="284"/>
      <c r="AE214" s="274" t="s">
        <v>2624</v>
      </c>
      <c r="AF214" s="275" t="s">
        <v>47</v>
      </c>
      <c r="AG214" s="275" t="s">
        <v>2632</v>
      </c>
    </row>
    <row r="215" spans="1:34" s="33" customFormat="1" ht="63" customHeight="1" x14ac:dyDescent="0.2">
      <c r="A215" s="285" t="s">
        <v>2620</v>
      </c>
      <c r="B215" s="286" t="s">
        <v>2641</v>
      </c>
      <c r="C215" s="287" t="s">
        <v>2642</v>
      </c>
      <c r="D215" s="288">
        <v>43035</v>
      </c>
      <c r="E215" s="287" t="s">
        <v>803</v>
      </c>
      <c r="F215" s="287" t="s">
        <v>117</v>
      </c>
      <c r="G215" s="287" t="s">
        <v>2643</v>
      </c>
      <c r="H215" s="289">
        <v>5050000000</v>
      </c>
      <c r="I215" s="289">
        <v>5050000000</v>
      </c>
      <c r="J215" s="287" t="s">
        <v>48</v>
      </c>
      <c r="K215" s="287" t="s">
        <v>110</v>
      </c>
      <c r="L215" s="287" t="s">
        <v>2624</v>
      </c>
      <c r="M215" s="287" t="s">
        <v>2625</v>
      </c>
      <c r="N215" s="287" t="s">
        <v>2626</v>
      </c>
      <c r="O215" s="287" t="s">
        <v>2627</v>
      </c>
      <c r="P215" s="287" t="s">
        <v>2452</v>
      </c>
      <c r="Q215" s="287" t="s">
        <v>2644</v>
      </c>
      <c r="R215" s="287" t="s">
        <v>2645</v>
      </c>
      <c r="S215" s="287" t="s">
        <v>2646</v>
      </c>
      <c r="T215" s="287" t="s">
        <v>2647</v>
      </c>
      <c r="U215" s="287" t="s">
        <v>2648</v>
      </c>
      <c r="V215" s="287">
        <v>7710</v>
      </c>
      <c r="W215" s="287" t="s">
        <v>2649</v>
      </c>
      <c r="X215" s="287">
        <v>43048</v>
      </c>
      <c r="Y215" s="290">
        <v>20172541265455</v>
      </c>
      <c r="Z215" s="287">
        <v>4600007630</v>
      </c>
      <c r="AA215" s="31">
        <f t="shared" si="3"/>
        <v>1</v>
      </c>
      <c r="AB215" s="287" t="s">
        <v>352</v>
      </c>
      <c r="AC215" s="287" t="s">
        <v>84</v>
      </c>
      <c r="AD215" s="287"/>
      <c r="AE215" s="287" t="s">
        <v>2650</v>
      </c>
      <c r="AF215" s="287" t="s">
        <v>484</v>
      </c>
      <c r="AG215" s="287" t="s">
        <v>2632</v>
      </c>
    </row>
    <row r="216" spans="1:34" s="33" customFormat="1" ht="63" customHeight="1" x14ac:dyDescent="0.2">
      <c r="A216" s="291" t="s">
        <v>2620</v>
      </c>
      <c r="B216" s="292">
        <v>80101600</v>
      </c>
      <c r="C216" s="293" t="s">
        <v>2651</v>
      </c>
      <c r="D216" s="294">
        <v>43049</v>
      </c>
      <c r="E216" s="293" t="s">
        <v>803</v>
      </c>
      <c r="F216" s="293" t="s">
        <v>117</v>
      </c>
      <c r="G216" s="293" t="s">
        <v>2643</v>
      </c>
      <c r="H216" s="295">
        <v>1000000000</v>
      </c>
      <c r="I216" s="295">
        <v>800000000</v>
      </c>
      <c r="J216" s="296" t="s">
        <v>48</v>
      </c>
      <c r="K216" s="293" t="s">
        <v>110</v>
      </c>
      <c r="L216" s="292" t="s">
        <v>2652</v>
      </c>
      <c r="M216" s="292" t="s">
        <v>2653</v>
      </c>
      <c r="N216" s="292" t="s">
        <v>2654</v>
      </c>
      <c r="O216" s="292" t="s">
        <v>2655</v>
      </c>
      <c r="P216" s="297" t="s">
        <v>2452</v>
      </c>
      <c r="Q216" s="297" t="s">
        <v>2656</v>
      </c>
      <c r="R216" s="297" t="s">
        <v>2657</v>
      </c>
      <c r="S216" s="297" t="s">
        <v>2658</v>
      </c>
      <c r="T216" s="297" t="s">
        <v>2659</v>
      </c>
      <c r="U216" s="297" t="s">
        <v>2660</v>
      </c>
      <c r="V216" s="292">
        <v>7749</v>
      </c>
      <c r="W216" s="293">
        <v>19629</v>
      </c>
      <c r="X216" s="298">
        <v>43047</v>
      </c>
      <c r="Y216" s="299">
        <v>2017060109953</v>
      </c>
      <c r="Z216" s="293">
        <v>4600007908</v>
      </c>
      <c r="AA216" s="31">
        <f t="shared" si="3"/>
        <v>1</v>
      </c>
      <c r="AB216" s="300" t="s">
        <v>2661</v>
      </c>
      <c r="AC216" s="292" t="s">
        <v>84</v>
      </c>
      <c r="AD216" s="301"/>
      <c r="AE216" s="301" t="s">
        <v>2662</v>
      </c>
      <c r="AF216" s="293" t="s">
        <v>47</v>
      </c>
      <c r="AG216" s="293" t="s">
        <v>2632</v>
      </c>
    </row>
    <row r="217" spans="1:34" s="33" customFormat="1" ht="63" customHeight="1" x14ac:dyDescent="0.2">
      <c r="A217" s="302" t="s">
        <v>2620</v>
      </c>
      <c r="B217" s="303">
        <v>80101510</v>
      </c>
      <c r="C217" s="304" t="s">
        <v>2663</v>
      </c>
      <c r="D217" s="305">
        <v>43313</v>
      </c>
      <c r="E217" s="304" t="s">
        <v>107</v>
      </c>
      <c r="F217" s="304" t="s">
        <v>161</v>
      </c>
      <c r="G217" s="304" t="s">
        <v>2623</v>
      </c>
      <c r="H217" s="306">
        <v>23919000</v>
      </c>
      <c r="I217" s="306">
        <v>23919000</v>
      </c>
      <c r="J217" s="304" t="s">
        <v>111</v>
      </c>
      <c r="K217" s="304" t="s">
        <v>45</v>
      </c>
      <c r="L217" s="303" t="s">
        <v>2664</v>
      </c>
      <c r="M217" s="303" t="s">
        <v>2665</v>
      </c>
      <c r="N217" s="307" t="s">
        <v>2666</v>
      </c>
      <c r="O217" s="307" t="s">
        <v>2667</v>
      </c>
      <c r="P217" s="308" t="s">
        <v>45</v>
      </c>
      <c r="Q217" s="308" t="s">
        <v>45</v>
      </c>
      <c r="R217" s="308" t="s">
        <v>45</v>
      </c>
      <c r="S217" s="308" t="s">
        <v>45</v>
      </c>
      <c r="T217" s="308" t="s">
        <v>45</v>
      </c>
      <c r="U217" s="308" t="s">
        <v>45</v>
      </c>
      <c r="V217" s="303"/>
      <c r="W217" s="304"/>
      <c r="X217" s="309"/>
      <c r="Y217" s="310"/>
      <c r="Z217" s="304"/>
      <c r="AA217" s="31" t="str">
        <f t="shared" si="3"/>
        <v/>
      </c>
      <c r="AB217" s="303"/>
      <c r="AC217" s="303"/>
      <c r="AD217" s="303"/>
      <c r="AE217" s="303" t="s">
        <v>2668</v>
      </c>
      <c r="AF217" s="304" t="s">
        <v>47</v>
      </c>
      <c r="AG217" s="304" t="s">
        <v>2632</v>
      </c>
      <c r="AH217" s="33" t="s">
        <v>584</v>
      </c>
    </row>
    <row r="218" spans="1:34" s="33" customFormat="1" ht="63" customHeight="1" x14ac:dyDescent="0.2">
      <c r="A218" s="311" t="s">
        <v>2620</v>
      </c>
      <c r="B218" s="312">
        <v>81161801</v>
      </c>
      <c r="C218" s="312" t="s">
        <v>2669</v>
      </c>
      <c r="D218" s="313">
        <v>42876</v>
      </c>
      <c r="E218" s="314" t="s">
        <v>109</v>
      </c>
      <c r="F218" s="315" t="s">
        <v>486</v>
      </c>
      <c r="G218" s="315" t="s">
        <v>2623</v>
      </c>
      <c r="H218" s="316">
        <v>181347510</v>
      </c>
      <c r="I218" s="316">
        <v>15000000</v>
      </c>
      <c r="J218" s="315" t="s">
        <v>48</v>
      </c>
      <c r="K218" s="317" t="s">
        <v>110</v>
      </c>
      <c r="L218" s="312" t="s">
        <v>2664</v>
      </c>
      <c r="M218" s="312" t="s">
        <v>2665</v>
      </c>
      <c r="N218" s="318" t="s">
        <v>2666</v>
      </c>
      <c r="O218" s="318" t="s">
        <v>2667</v>
      </c>
      <c r="P218" s="319" t="s">
        <v>45</v>
      </c>
      <c r="Q218" s="319" t="s">
        <v>45</v>
      </c>
      <c r="R218" s="319" t="s">
        <v>45</v>
      </c>
      <c r="S218" s="319" t="s">
        <v>45</v>
      </c>
      <c r="T218" s="319" t="s">
        <v>45</v>
      </c>
      <c r="U218" s="319" t="s">
        <v>45</v>
      </c>
      <c r="V218" s="312">
        <v>6958</v>
      </c>
      <c r="W218" s="315">
        <v>17446</v>
      </c>
      <c r="X218" s="320">
        <v>42857</v>
      </c>
      <c r="Y218" s="321">
        <v>2017060079671</v>
      </c>
      <c r="Z218" s="315">
        <v>4600006762</v>
      </c>
      <c r="AA218" s="31">
        <f t="shared" si="3"/>
        <v>1</v>
      </c>
      <c r="AB218" s="312" t="s">
        <v>2670</v>
      </c>
      <c r="AC218" s="312" t="s">
        <v>84</v>
      </c>
      <c r="AD218" s="322" t="s">
        <v>2638</v>
      </c>
      <c r="AE218" s="312" t="s">
        <v>2671</v>
      </c>
      <c r="AF218" s="315" t="s">
        <v>47</v>
      </c>
      <c r="AG218" s="315" t="s">
        <v>2632</v>
      </c>
      <c r="AH218" s="33" t="s">
        <v>584</v>
      </c>
    </row>
    <row r="219" spans="1:34" s="33" customFormat="1" ht="63" customHeight="1" x14ac:dyDescent="0.2">
      <c r="A219" s="311" t="s">
        <v>2620</v>
      </c>
      <c r="B219" s="312">
        <v>81161801</v>
      </c>
      <c r="C219" s="312" t="s">
        <v>2669</v>
      </c>
      <c r="D219" s="313">
        <v>43101</v>
      </c>
      <c r="E219" s="315" t="s">
        <v>139</v>
      </c>
      <c r="F219" s="315" t="s">
        <v>486</v>
      </c>
      <c r="G219" s="315" t="s">
        <v>2623</v>
      </c>
      <c r="H219" s="316">
        <v>218189300</v>
      </c>
      <c r="I219" s="323">
        <v>218189300</v>
      </c>
      <c r="J219" s="315" t="s">
        <v>111</v>
      </c>
      <c r="K219" s="315" t="s">
        <v>45</v>
      </c>
      <c r="L219" s="312" t="s">
        <v>2672</v>
      </c>
      <c r="M219" s="312" t="s">
        <v>2673</v>
      </c>
      <c r="N219" s="318" t="s">
        <v>2666</v>
      </c>
      <c r="O219" s="318" t="s">
        <v>2667</v>
      </c>
      <c r="P219" s="319" t="s">
        <v>45</v>
      </c>
      <c r="Q219" s="319" t="s">
        <v>45</v>
      </c>
      <c r="R219" s="319" t="s">
        <v>45</v>
      </c>
      <c r="S219" s="319" t="s">
        <v>45</v>
      </c>
      <c r="T219" s="319" t="s">
        <v>45</v>
      </c>
      <c r="U219" s="319" t="s">
        <v>45</v>
      </c>
      <c r="V219" s="312">
        <v>8040</v>
      </c>
      <c r="W219" s="312">
        <v>20702</v>
      </c>
      <c r="X219" s="324">
        <v>43122</v>
      </c>
      <c r="Y219" s="325">
        <v>2018060004242</v>
      </c>
      <c r="Z219" s="312">
        <v>4600008035</v>
      </c>
      <c r="AA219" s="31">
        <f t="shared" si="3"/>
        <v>1</v>
      </c>
      <c r="AB219" s="312" t="s">
        <v>2670</v>
      </c>
      <c r="AC219" s="312" t="s">
        <v>2674</v>
      </c>
      <c r="AD219" s="312"/>
      <c r="AE219" s="312" t="s">
        <v>2671</v>
      </c>
      <c r="AF219" s="315" t="s">
        <v>47</v>
      </c>
      <c r="AG219" s="315" t="s">
        <v>2632</v>
      </c>
      <c r="AH219" s="33" t="s">
        <v>584</v>
      </c>
    </row>
    <row r="220" spans="1:34" s="33" customFormat="1" ht="63" customHeight="1" x14ac:dyDescent="0.2">
      <c r="A220" s="326" t="s">
        <v>2620</v>
      </c>
      <c r="B220" s="327" t="s">
        <v>2621</v>
      </c>
      <c r="C220" s="327" t="s">
        <v>2675</v>
      </c>
      <c r="D220" s="328">
        <v>42795</v>
      </c>
      <c r="E220" s="329" t="s">
        <v>105</v>
      </c>
      <c r="F220" s="329" t="s">
        <v>117</v>
      </c>
      <c r="G220" s="329" t="s">
        <v>2643</v>
      </c>
      <c r="H220" s="330">
        <v>2393000000</v>
      </c>
      <c r="I220" s="331">
        <v>593000000</v>
      </c>
      <c r="J220" s="329" t="s">
        <v>48</v>
      </c>
      <c r="K220" s="329" t="s">
        <v>110</v>
      </c>
      <c r="L220" s="327" t="s">
        <v>2624</v>
      </c>
      <c r="M220" s="327" t="s">
        <v>2625</v>
      </c>
      <c r="N220" s="332" t="s">
        <v>2626</v>
      </c>
      <c r="O220" s="332" t="s">
        <v>2627</v>
      </c>
      <c r="P220" s="329" t="s">
        <v>2452</v>
      </c>
      <c r="Q220" s="333" t="s">
        <v>2676</v>
      </c>
      <c r="R220" s="334" t="s">
        <v>2677</v>
      </c>
      <c r="S220" s="335" t="s">
        <v>2678</v>
      </c>
      <c r="T220" s="333" t="s">
        <v>2679</v>
      </c>
      <c r="U220" s="334" t="s">
        <v>2677</v>
      </c>
      <c r="V220" s="327">
        <v>6553</v>
      </c>
      <c r="W220" s="329">
        <v>16455</v>
      </c>
      <c r="X220" s="336">
        <v>42794</v>
      </c>
      <c r="Y220" s="337">
        <v>2017060052066</v>
      </c>
      <c r="Z220" s="329">
        <v>4600006458</v>
      </c>
      <c r="AA220" s="31">
        <f t="shared" si="3"/>
        <v>1</v>
      </c>
      <c r="AB220" s="327" t="s">
        <v>2661</v>
      </c>
      <c r="AC220" s="327" t="s">
        <v>84</v>
      </c>
      <c r="AD220" s="338" t="s">
        <v>2630</v>
      </c>
      <c r="AE220" s="327" t="s">
        <v>2680</v>
      </c>
      <c r="AF220" s="329" t="s">
        <v>484</v>
      </c>
      <c r="AG220" s="329" t="s">
        <v>2632</v>
      </c>
      <c r="AH220" s="33" t="s">
        <v>584</v>
      </c>
    </row>
    <row r="221" spans="1:34" s="33" customFormat="1" ht="63" customHeight="1" x14ac:dyDescent="0.2">
      <c r="A221" s="326" t="s">
        <v>2620</v>
      </c>
      <c r="B221" s="327" t="s">
        <v>2621</v>
      </c>
      <c r="C221" s="329" t="s">
        <v>2681</v>
      </c>
      <c r="D221" s="328">
        <v>43282</v>
      </c>
      <c r="E221" s="329" t="s">
        <v>467</v>
      </c>
      <c r="F221" s="329" t="s">
        <v>117</v>
      </c>
      <c r="G221" s="329" t="s">
        <v>2643</v>
      </c>
      <c r="H221" s="339">
        <v>2860539633</v>
      </c>
      <c r="I221" s="339">
        <v>2860539633</v>
      </c>
      <c r="J221" s="329" t="s">
        <v>111</v>
      </c>
      <c r="K221" s="329" t="s">
        <v>45</v>
      </c>
      <c r="L221" s="327" t="s">
        <v>2682</v>
      </c>
      <c r="M221" s="327" t="s">
        <v>2683</v>
      </c>
      <c r="N221" s="333">
        <v>3838111</v>
      </c>
      <c r="O221" s="333" t="s">
        <v>2684</v>
      </c>
      <c r="P221" s="329" t="s">
        <v>2452</v>
      </c>
      <c r="Q221" s="333" t="s">
        <v>2676</v>
      </c>
      <c r="R221" s="334" t="s">
        <v>2685</v>
      </c>
      <c r="S221" s="335" t="s">
        <v>2678</v>
      </c>
      <c r="T221" s="334" t="s">
        <v>2686</v>
      </c>
      <c r="U221" s="334" t="s">
        <v>2677</v>
      </c>
      <c r="V221" s="327"/>
      <c r="W221" s="329"/>
      <c r="X221" s="336"/>
      <c r="Y221" s="329"/>
      <c r="Z221" s="329"/>
      <c r="AA221" s="31" t="str">
        <f t="shared" si="3"/>
        <v/>
      </c>
      <c r="AB221" s="327"/>
      <c r="AC221" s="327"/>
      <c r="AD221" s="340"/>
      <c r="AE221" s="327" t="s">
        <v>2680</v>
      </c>
      <c r="AF221" s="329" t="s">
        <v>484</v>
      </c>
      <c r="AG221" s="329" t="s">
        <v>2632</v>
      </c>
      <c r="AH221" s="33" t="s">
        <v>584</v>
      </c>
    </row>
    <row r="222" spans="1:34" s="33" customFormat="1" ht="63" customHeight="1" x14ac:dyDescent="0.2">
      <c r="A222" s="291" t="s">
        <v>2620</v>
      </c>
      <c r="B222" s="292">
        <v>80111620</v>
      </c>
      <c r="C222" s="293" t="s">
        <v>2687</v>
      </c>
      <c r="D222" s="294">
        <v>43009</v>
      </c>
      <c r="E222" s="293" t="s">
        <v>1064</v>
      </c>
      <c r="F222" s="293" t="s">
        <v>117</v>
      </c>
      <c r="G222" s="293" t="s">
        <v>2643</v>
      </c>
      <c r="H222" s="295">
        <v>1827062510</v>
      </c>
      <c r="I222" s="295">
        <v>1500000000</v>
      </c>
      <c r="J222" s="293" t="s">
        <v>48</v>
      </c>
      <c r="K222" s="293" t="s">
        <v>110</v>
      </c>
      <c r="L222" s="292" t="s">
        <v>2688</v>
      </c>
      <c r="M222" s="292" t="s">
        <v>2689</v>
      </c>
      <c r="N222" s="341" t="s">
        <v>2690</v>
      </c>
      <c r="O222" s="341" t="s">
        <v>2691</v>
      </c>
      <c r="P222" s="297" t="s">
        <v>2452</v>
      </c>
      <c r="Q222" s="297" t="s">
        <v>2644</v>
      </c>
      <c r="R222" s="297" t="s">
        <v>2657</v>
      </c>
      <c r="S222" s="297" t="s">
        <v>2658</v>
      </c>
      <c r="T222" s="297" t="s">
        <v>2659</v>
      </c>
      <c r="U222" s="297" t="s">
        <v>2692</v>
      </c>
      <c r="V222" s="297">
        <v>7624</v>
      </c>
      <c r="W222" s="297">
        <v>18415</v>
      </c>
      <c r="X222" s="298">
        <v>42996</v>
      </c>
      <c r="Y222" s="342">
        <v>2017060099027</v>
      </c>
      <c r="Z222" s="297">
        <v>4600007576</v>
      </c>
      <c r="AA222" s="31">
        <f t="shared" si="3"/>
        <v>1</v>
      </c>
      <c r="AB222" s="297" t="s">
        <v>1052</v>
      </c>
      <c r="AC222" s="297" t="s">
        <v>84</v>
      </c>
      <c r="AD222" s="297"/>
      <c r="AE222" s="297" t="s">
        <v>2693</v>
      </c>
      <c r="AF222" s="297" t="s">
        <v>484</v>
      </c>
      <c r="AG222" s="297" t="s">
        <v>2632</v>
      </c>
      <c r="AH222" s="33" t="s">
        <v>584</v>
      </c>
    </row>
    <row r="223" spans="1:34" s="33" customFormat="1" ht="63" customHeight="1" x14ac:dyDescent="0.2">
      <c r="A223" s="343" t="s">
        <v>2620</v>
      </c>
      <c r="B223" s="344" t="s">
        <v>2694</v>
      </c>
      <c r="C223" s="345" t="s">
        <v>2695</v>
      </c>
      <c r="D223" s="346">
        <v>43374</v>
      </c>
      <c r="E223" s="345" t="s">
        <v>105</v>
      </c>
      <c r="F223" s="345" t="s">
        <v>329</v>
      </c>
      <c r="G223" s="345" t="s">
        <v>2623</v>
      </c>
      <c r="H223" s="347">
        <v>4219587000</v>
      </c>
      <c r="I223" s="347">
        <v>4219587000</v>
      </c>
      <c r="J223" s="345" t="s">
        <v>111</v>
      </c>
      <c r="K223" s="345" t="s">
        <v>45</v>
      </c>
      <c r="L223" s="344" t="s">
        <v>2652</v>
      </c>
      <c r="M223" s="344" t="s">
        <v>2696</v>
      </c>
      <c r="N223" s="344">
        <v>3838123</v>
      </c>
      <c r="O223" s="344" t="s">
        <v>1958</v>
      </c>
      <c r="P223" s="348" t="s">
        <v>45</v>
      </c>
      <c r="Q223" s="348" t="s">
        <v>45</v>
      </c>
      <c r="R223" s="348" t="s">
        <v>45</v>
      </c>
      <c r="S223" s="348" t="s">
        <v>45</v>
      </c>
      <c r="T223" s="348" t="s">
        <v>45</v>
      </c>
      <c r="U223" s="348" t="s">
        <v>45</v>
      </c>
      <c r="V223" s="344" t="s">
        <v>89</v>
      </c>
      <c r="W223" s="345" t="s">
        <v>89</v>
      </c>
      <c r="X223" s="349"/>
      <c r="Y223" s="350"/>
      <c r="Z223" s="345"/>
      <c r="AA223" s="31">
        <f t="shared" si="3"/>
        <v>0</v>
      </c>
      <c r="AB223" s="345"/>
      <c r="AC223" s="344"/>
      <c r="AD223" s="344"/>
      <c r="AE223" s="344" t="s">
        <v>2662</v>
      </c>
      <c r="AF223" s="345" t="s">
        <v>47</v>
      </c>
      <c r="AG223" s="345" t="s">
        <v>2632</v>
      </c>
      <c r="AH223" s="33" t="s">
        <v>584</v>
      </c>
    </row>
    <row r="224" spans="1:34" s="33" customFormat="1" ht="63" customHeight="1" x14ac:dyDescent="0.2">
      <c r="A224" s="261" t="s">
        <v>2620</v>
      </c>
      <c r="B224" s="262">
        <v>80161500</v>
      </c>
      <c r="C224" s="263" t="s">
        <v>2697</v>
      </c>
      <c r="D224" s="264">
        <v>42962</v>
      </c>
      <c r="E224" s="263" t="s">
        <v>2698</v>
      </c>
      <c r="F224" s="263" t="s">
        <v>119</v>
      </c>
      <c r="G224" s="263" t="s">
        <v>2623</v>
      </c>
      <c r="H224" s="351">
        <v>31685145</v>
      </c>
      <c r="I224" s="265">
        <v>12725055</v>
      </c>
      <c r="J224" s="263" t="s">
        <v>48</v>
      </c>
      <c r="K224" s="263" t="s">
        <v>110</v>
      </c>
      <c r="L224" s="262" t="s">
        <v>2624</v>
      </c>
      <c r="M224" s="262" t="s">
        <v>2625</v>
      </c>
      <c r="N224" s="352" t="s">
        <v>2626</v>
      </c>
      <c r="O224" s="352" t="s">
        <v>2627</v>
      </c>
      <c r="P224" s="268" t="s">
        <v>45</v>
      </c>
      <c r="Q224" s="268" t="s">
        <v>45</v>
      </c>
      <c r="R224" s="268" t="s">
        <v>45</v>
      </c>
      <c r="S224" s="268" t="s">
        <v>45</v>
      </c>
      <c r="T224" s="268" t="s">
        <v>45</v>
      </c>
      <c r="U224" s="268" t="s">
        <v>45</v>
      </c>
      <c r="V224" s="262">
        <v>7410</v>
      </c>
      <c r="W224" s="263">
        <v>18435</v>
      </c>
      <c r="X224" s="269">
        <v>42969</v>
      </c>
      <c r="Y224" s="270">
        <v>2017060096839</v>
      </c>
      <c r="Z224" s="263">
        <v>4600007306</v>
      </c>
      <c r="AA224" s="31">
        <f t="shared" si="3"/>
        <v>1</v>
      </c>
      <c r="AB224" s="262" t="s">
        <v>2699</v>
      </c>
      <c r="AC224" s="262" t="s">
        <v>84</v>
      </c>
      <c r="AD224" s="262"/>
      <c r="AE224" s="262" t="s">
        <v>2700</v>
      </c>
      <c r="AF224" s="263" t="s">
        <v>47</v>
      </c>
      <c r="AG224" s="263" t="s">
        <v>2632</v>
      </c>
      <c r="AH224" s="33" t="s">
        <v>584</v>
      </c>
    </row>
    <row r="225" spans="1:34" s="33" customFormat="1" ht="63" customHeight="1" x14ac:dyDescent="0.2">
      <c r="A225" s="261" t="s">
        <v>2620</v>
      </c>
      <c r="B225" s="262">
        <v>80161500</v>
      </c>
      <c r="C225" s="263" t="s">
        <v>2701</v>
      </c>
      <c r="D225" s="264">
        <v>42962</v>
      </c>
      <c r="E225" s="263" t="s">
        <v>2698</v>
      </c>
      <c r="F225" s="263" t="s">
        <v>119</v>
      </c>
      <c r="G225" s="263" t="s">
        <v>2623</v>
      </c>
      <c r="H225" s="351">
        <v>321622730</v>
      </c>
      <c r="I225" s="265">
        <v>129156174</v>
      </c>
      <c r="J225" s="263" t="s">
        <v>48</v>
      </c>
      <c r="K225" s="263" t="s">
        <v>110</v>
      </c>
      <c r="L225" s="262" t="s">
        <v>2624</v>
      </c>
      <c r="M225" s="262" t="s">
        <v>2625</v>
      </c>
      <c r="N225" s="262">
        <v>3835152</v>
      </c>
      <c r="O225" s="262" t="s">
        <v>2627</v>
      </c>
      <c r="P225" s="268" t="s">
        <v>45</v>
      </c>
      <c r="Q225" s="268" t="s">
        <v>45</v>
      </c>
      <c r="R225" s="268" t="s">
        <v>45</v>
      </c>
      <c r="S225" s="268" t="s">
        <v>45</v>
      </c>
      <c r="T225" s="268" t="s">
        <v>45</v>
      </c>
      <c r="U225" s="268" t="s">
        <v>45</v>
      </c>
      <c r="V225" s="262">
        <v>7409</v>
      </c>
      <c r="W225" s="263">
        <v>18434</v>
      </c>
      <c r="X225" s="269">
        <v>42969</v>
      </c>
      <c r="Y225" s="270">
        <v>2017060096839</v>
      </c>
      <c r="Z225" s="263">
        <v>4600007305</v>
      </c>
      <c r="AA225" s="31">
        <f t="shared" si="3"/>
        <v>1</v>
      </c>
      <c r="AB225" s="262" t="s">
        <v>2702</v>
      </c>
      <c r="AC225" s="262" t="s">
        <v>84</v>
      </c>
      <c r="AD225" s="262"/>
      <c r="AE225" s="262" t="s">
        <v>2700</v>
      </c>
      <c r="AF225" s="263" t="s">
        <v>47</v>
      </c>
      <c r="AG225" s="263" t="s">
        <v>2632</v>
      </c>
      <c r="AH225" s="33" t="s">
        <v>584</v>
      </c>
    </row>
    <row r="226" spans="1:34" s="33" customFormat="1" ht="63" customHeight="1" x14ac:dyDescent="0.2">
      <c r="A226" s="261" t="s">
        <v>2620</v>
      </c>
      <c r="B226" s="262">
        <v>80161500</v>
      </c>
      <c r="C226" s="263" t="s">
        <v>2703</v>
      </c>
      <c r="D226" s="264">
        <v>42962</v>
      </c>
      <c r="E226" s="263" t="s">
        <v>2698</v>
      </c>
      <c r="F226" s="263" t="s">
        <v>119</v>
      </c>
      <c r="G226" s="263" t="s">
        <v>2623</v>
      </c>
      <c r="H226" s="351">
        <v>1445772243</v>
      </c>
      <c r="I226" s="265">
        <v>580575933</v>
      </c>
      <c r="J226" s="263" t="s">
        <v>48</v>
      </c>
      <c r="K226" s="263" t="s">
        <v>110</v>
      </c>
      <c r="L226" s="262" t="s">
        <v>2624</v>
      </c>
      <c r="M226" s="262" t="s">
        <v>2625</v>
      </c>
      <c r="N226" s="262">
        <v>3835152</v>
      </c>
      <c r="O226" s="262" t="s">
        <v>2627</v>
      </c>
      <c r="P226" s="268" t="s">
        <v>45</v>
      </c>
      <c r="Q226" s="268" t="s">
        <v>45</v>
      </c>
      <c r="R226" s="268" t="s">
        <v>45</v>
      </c>
      <c r="S226" s="268" t="s">
        <v>45</v>
      </c>
      <c r="T226" s="268" t="s">
        <v>45</v>
      </c>
      <c r="U226" s="268" t="s">
        <v>45</v>
      </c>
      <c r="V226" s="262">
        <v>7411</v>
      </c>
      <c r="W226" s="263">
        <v>18433</v>
      </c>
      <c r="X226" s="269">
        <v>42969</v>
      </c>
      <c r="Y226" s="270">
        <v>2017060096839</v>
      </c>
      <c r="Z226" s="263">
        <v>4600007307</v>
      </c>
      <c r="AA226" s="31">
        <f t="shared" si="3"/>
        <v>1</v>
      </c>
      <c r="AB226" s="262" t="s">
        <v>2704</v>
      </c>
      <c r="AC226" s="262" t="s">
        <v>84</v>
      </c>
      <c r="AD226" s="262"/>
      <c r="AE226" s="262" t="s">
        <v>2700</v>
      </c>
      <c r="AF226" s="263" t="s">
        <v>47</v>
      </c>
      <c r="AG226" s="263" t="s">
        <v>2632</v>
      </c>
      <c r="AH226" s="33" t="s">
        <v>584</v>
      </c>
    </row>
    <row r="227" spans="1:34" s="33" customFormat="1" ht="63" customHeight="1" x14ac:dyDescent="0.2">
      <c r="A227" s="261" t="s">
        <v>2620</v>
      </c>
      <c r="B227" s="262">
        <v>80161500</v>
      </c>
      <c r="C227" s="263" t="s">
        <v>2705</v>
      </c>
      <c r="D227" s="264">
        <v>42962</v>
      </c>
      <c r="E227" s="263" t="s">
        <v>2698</v>
      </c>
      <c r="F227" s="263" t="s">
        <v>119</v>
      </c>
      <c r="G227" s="263" t="s">
        <v>2623</v>
      </c>
      <c r="H227" s="351">
        <v>132201795</v>
      </c>
      <c r="I227" s="265">
        <v>52931214</v>
      </c>
      <c r="J227" s="263" t="s">
        <v>48</v>
      </c>
      <c r="K227" s="263" t="s">
        <v>110</v>
      </c>
      <c r="L227" s="262" t="s">
        <v>2624</v>
      </c>
      <c r="M227" s="262" t="s">
        <v>2625</v>
      </c>
      <c r="N227" s="262">
        <v>3835152</v>
      </c>
      <c r="O227" s="262" t="s">
        <v>2627</v>
      </c>
      <c r="P227" s="268" t="s">
        <v>45</v>
      </c>
      <c r="Q227" s="268" t="s">
        <v>45</v>
      </c>
      <c r="R227" s="268" t="s">
        <v>45</v>
      </c>
      <c r="S227" s="268" t="s">
        <v>45</v>
      </c>
      <c r="T227" s="268" t="s">
        <v>45</v>
      </c>
      <c r="U227" s="268" t="s">
        <v>45</v>
      </c>
      <c r="V227" s="262">
        <v>7419</v>
      </c>
      <c r="W227" s="263">
        <v>18439</v>
      </c>
      <c r="X227" s="269">
        <v>42969</v>
      </c>
      <c r="Y227" s="270">
        <v>2017060096839</v>
      </c>
      <c r="Z227" s="263">
        <v>4600007308</v>
      </c>
      <c r="AA227" s="31">
        <f t="shared" si="3"/>
        <v>1</v>
      </c>
      <c r="AB227" s="262" t="s">
        <v>2706</v>
      </c>
      <c r="AC227" s="262" t="s">
        <v>84</v>
      </c>
      <c r="AD227" s="262"/>
      <c r="AE227" s="262" t="s">
        <v>2700</v>
      </c>
      <c r="AF227" s="263" t="s">
        <v>47</v>
      </c>
      <c r="AG227" s="263" t="s">
        <v>2632</v>
      </c>
      <c r="AH227" s="33" t="s">
        <v>584</v>
      </c>
    </row>
    <row r="228" spans="1:34" s="33" customFormat="1" ht="63" customHeight="1" x14ac:dyDescent="0.2">
      <c r="A228" s="261" t="s">
        <v>2620</v>
      </c>
      <c r="B228" s="262">
        <v>80161500</v>
      </c>
      <c r="C228" s="263" t="s">
        <v>2707</v>
      </c>
      <c r="D228" s="264">
        <v>42962</v>
      </c>
      <c r="E228" s="263" t="s">
        <v>2698</v>
      </c>
      <c r="F228" s="263" t="s">
        <v>119</v>
      </c>
      <c r="G228" s="263" t="s">
        <v>2623</v>
      </c>
      <c r="H228" s="351">
        <v>66372152</v>
      </c>
      <c r="I228" s="265">
        <v>26653662</v>
      </c>
      <c r="J228" s="263" t="s">
        <v>48</v>
      </c>
      <c r="K228" s="263" t="s">
        <v>110</v>
      </c>
      <c r="L228" s="262" t="s">
        <v>2624</v>
      </c>
      <c r="M228" s="262" t="s">
        <v>2625</v>
      </c>
      <c r="N228" s="262">
        <v>3835152</v>
      </c>
      <c r="O228" s="262" t="s">
        <v>2627</v>
      </c>
      <c r="P228" s="268" t="s">
        <v>45</v>
      </c>
      <c r="Q228" s="268" t="s">
        <v>45</v>
      </c>
      <c r="R228" s="268" t="s">
        <v>45</v>
      </c>
      <c r="S228" s="268" t="s">
        <v>45</v>
      </c>
      <c r="T228" s="268" t="s">
        <v>45</v>
      </c>
      <c r="U228" s="268" t="s">
        <v>45</v>
      </c>
      <c r="V228" s="262">
        <v>7420</v>
      </c>
      <c r="W228" s="263">
        <v>18440</v>
      </c>
      <c r="X228" s="269">
        <v>42969</v>
      </c>
      <c r="Y228" s="270">
        <v>2017060096839</v>
      </c>
      <c r="Z228" s="263">
        <v>4600007310</v>
      </c>
      <c r="AA228" s="31">
        <f t="shared" si="3"/>
        <v>1</v>
      </c>
      <c r="AB228" s="262" t="s">
        <v>2708</v>
      </c>
      <c r="AC228" s="262" t="s">
        <v>84</v>
      </c>
      <c r="AD228" s="262"/>
      <c r="AE228" s="262" t="s">
        <v>2700</v>
      </c>
      <c r="AF228" s="263" t="s">
        <v>47</v>
      </c>
      <c r="AG228" s="263" t="s">
        <v>2632</v>
      </c>
      <c r="AH228" s="33" t="s">
        <v>584</v>
      </c>
    </row>
    <row r="229" spans="1:34" s="33" customFormat="1" ht="63" customHeight="1" x14ac:dyDescent="0.2">
      <c r="A229" s="353" t="s">
        <v>2620</v>
      </c>
      <c r="B229" s="354">
        <v>86121800</v>
      </c>
      <c r="C229" s="354" t="s">
        <v>2709</v>
      </c>
      <c r="D229" s="355">
        <v>43160</v>
      </c>
      <c r="E229" s="354" t="s">
        <v>980</v>
      </c>
      <c r="F229" s="354" t="s">
        <v>2710</v>
      </c>
      <c r="G229" s="354" t="s">
        <v>2623</v>
      </c>
      <c r="H229" s="356">
        <v>75000000</v>
      </c>
      <c r="I229" s="356">
        <v>75000000</v>
      </c>
      <c r="J229" s="354" t="s">
        <v>111</v>
      </c>
      <c r="K229" s="354" t="s">
        <v>929</v>
      </c>
      <c r="L229" s="354" t="s">
        <v>2652</v>
      </c>
      <c r="M229" s="354" t="s">
        <v>2653</v>
      </c>
      <c r="N229" s="354">
        <v>3838123</v>
      </c>
      <c r="O229" s="357" t="s">
        <v>2655</v>
      </c>
      <c r="P229" s="358" t="s">
        <v>45</v>
      </c>
      <c r="Q229" s="358" t="s">
        <v>45</v>
      </c>
      <c r="R229" s="358" t="s">
        <v>45</v>
      </c>
      <c r="S229" s="358" t="s">
        <v>45</v>
      </c>
      <c r="T229" s="358" t="s">
        <v>45</v>
      </c>
      <c r="U229" s="358" t="s">
        <v>45</v>
      </c>
      <c r="V229" s="359"/>
      <c r="W229" s="360"/>
      <c r="X229" s="361"/>
      <c r="Y229" s="360"/>
      <c r="Z229" s="360"/>
      <c r="AA229" s="31" t="str">
        <f t="shared" si="3"/>
        <v/>
      </c>
      <c r="AB229" s="362"/>
      <c r="AC229" s="357"/>
      <c r="AD229" s="357"/>
      <c r="AE229" s="357" t="s">
        <v>2662</v>
      </c>
      <c r="AF229" s="357" t="s">
        <v>47</v>
      </c>
      <c r="AG229" s="357" t="s">
        <v>2632</v>
      </c>
      <c r="AH229" s="33" t="s">
        <v>584</v>
      </c>
    </row>
    <row r="230" spans="1:34" s="33" customFormat="1" ht="63" customHeight="1" x14ac:dyDescent="0.2">
      <c r="A230" s="353" t="s">
        <v>2620</v>
      </c>
      <c r="B230" s="354">
        <v>72152711</v>
      </c>
      <c r="C230" s="354" t="s">
        <v>2711</v>
      </c>
      <c r="D230" s="355">
        <v>43132</v>
      </c>
      <c r="E230" s="354" t="s">
        <v>107</v>
      </c>
      <c r="F230" s="354" t="s">
        <v>2710</v>
      </c>
      <c r="G230" s="354" t="s">
        <v>2623</v>
      </c>
      <c r="H230" s="356">
        <v>78375000</v>
      </c>
      <c r="I230" s="356">
        <v>78375000</v>
      </c>
      <c r="J230" s="354" t="s">
        <v>111</v>
      </c>
      <c r="K230" s="354" t="s">
        <v>929</v>
      </c>
      <c r="L230" s="354" t="s">
        <v>2652</v>
      </c>
      <c r="M230" s="354" t="s">
        <v>2653</v>
      </c>
      <c r="N230" s="354">
        <v>3838123</v>
      </c>
      <c r="O230" s="357" t="s">
        <v>2655</v>
      </c>
      <c r="P230" s="358" t="s">
        <v>45</v>
      </c>
      <c r="Q230" s="358" t="s">
        <v>45</v>
      </c>
      <c r="R230" s="358" t="s">
        <v>45</v>
      </c>
      <c r="S230" s="358" t="s">
        <v>45</v>
      </c>
      <c r="T230" s="354" t="s">
        <v>45</v>
      </c>
      <c r="U230" s="354" t="s">
        <v>45</v>
      </c>
      <c r="V230" s="354"/>
      <c r="W230" s="354"/>
      <c r="X230" s="354"/>
      <c r="Y230" s="354"/>
      <c r="Z230" s="354"/>
      <c r="AA230" s="31" t="str">
        <f t="shared" si="3"/>
        <v/>
      </c>
      <c r="AB230" s="354"/>
      <c r="AC230" s="354"/>
      <c r="AD230" s="354"/>
      <c r="AE230" s="354" t="s">
        <v>2662</v>
      </c>
      <c r="AF230" s="357" t="s">
        <v>47</v>
      </c>
      <c r="AG230" s="354" t="s">
        <v>2632</v>
      </c>
      <c r="AH230" s="33" t="s">
        <v>584</v>
      </c>
    </row>
    <row r="231" spans="1:34" s="33" customFormat="1" ht="63" customHeight="1" x14ac:dyDescent="0.2">
      <c r="A231" s="363" t="s">
        <v>2620</v>
      </c>
      <c r="B231" s="363">
        <v>90121502</v>
      </c>
      <c r="C231" s="364" t="s">
        <v>5112</v>
      </c>
      <c r="D231" s="365">
        <v>43011</v>
      </c>
      <c r="E231" s="366" t="s">
        <v>1064</v>
      </c>
      <c r="F231" s="367" t="s">
        <v>117</v>
      </c>
      <c r="G231" s="368" t="s">
        <v>2623</v>
      </c>
      <c r="H231" s="369">
        <v>47500000</v>
      </c>
      <c r="I231" s="369">
        <v>30000000</v>
      </c>
      <c r="J231" s="364" t="s">
        <v>48</v>
      </c>
      <c r="K231" s="364" t="s">
        <v>110</v>
      </c>
      <c r="L231" s="364" t="s">
        <v>2712</v>
      </c>
      <c r="M231" s="364" t="s">
        <v>1920</v>
      </c>
      <c r="N231" s="366">
        <v>3839179</v>
      </c>
      <c r="O231" s="366" t="s">
        <v>2713</v>
      </c>
      <c r="P231" s="363" t="s">
        <v>45</v>
      </c>
      <c r="Q231" s="363" t="s">
        <v>45</v>
      </c>
      <c r="R231" s="363" t="s">
        <v>45</v>
      </c>
      <c r="S231" s="363" t="s">
        <v>45</v>
      </c>
      <c r="T231" s="363" t="s">
        <v>45</v>
      </c>
      <c r="U231" s="363" t="s">
        <v>45</v>
      </c>
      <c r="V231" s="368">
        <v>7571</v>
      </c>
      <c r="W231" s="366">
        <v>18713</v>
      </c>
      <c r="X231" s="367">
        <v>42986</v>
      </c>
      <c r="Y231" s="368">
        <v>2017060102139</v>
      </c>
      <c r="Z231" s="366">
        <v>4600007506</v>
      </c>
      <c r="AA231" s="31">
        <f t="shared" si="3"/>
        <v>1</v>
      </c>
      <c r="AB231" s="364" t="s">
        <v>2714</v>
      </c>
      <c r="AC231" s="366" t="s">
        <v>84</v>
      </c>
      <c r="AD231" s="366" t="s">
        <v>2715</v>
      </c>
      <c r="AE231" s="363" t="s">
        <v>2712</v>
      </c>
      <c r="AF231" s="363" t="s">
        <v>47</v>
      </c>
      <c r="AG231" s="363" t="s">
        <v>2632</v>
      </c>
      <c r="AH231" s="33" t="s">
        <v>584</v>
      </c>
    </row>
    <row r="232" spans="1:34" s="33" customFormat="1" ht="63" customHeight="1" x14ac:dyDescent="0.2">
      <c r="A232" s="370" t="s">
        <v>2620</v>
      </c>
      <c r="B232" s="371">
        <v>83111600</v>
      </c>
      <c r="C232" s="371" t="s">
        <v>2716</v>
      </c>
      <c r="D232" s="372">
        <v>42948</v>
      </c>
      <c r="E232" s="371" t="s">
        <v>2717</v>
      </c>
      <c r="F232" s="371" t="s">
        <v>486</v>
      </c>
      <c r="G232" s="371" t="s">
        <v>2623</v>
      </c>
      <c r="H232" s="373">
        <v>673255770</v>
      </c>
      <c r="I232" s="373">
        <v>288413416</v>
      </c>
      <c r="J232" s="371" t="s">
        <v>48</v>
      </c>
      <c r="K232" s="371" t="s">
        <v>110</v>
      </c>
      <c r="L232" s="371" t="s">
        <v>1926</v>
      </c>
      <c r="M232" s="371" t="s">
        <v>1927</v>
      </c>
      <c r="N232" s="370" t="s">
        <v>1803</v>
      </c>
      <c r="O232" s="374" t="s">
        <v>1929</v>
      </c>
      <c r="P232" s="375" t="s">
        <v>45</v>
      </c>
      <c r="Q232" s="375" t="s">
        <v>45</v>
      </c>
      <c r="R232" s="375" t="s">
        <v>45</v>
      </c>
      <c r="S232" s="375" t="s">
        <v>45</v>
      </c>
      <c r="T232" s="375" t="s">
        <v>45</v>
      </c>
      <c r="U232" s="375" t="s">
        <v>45</v>
      </c>
      <c r="V232" s="371">
        <v>7394</v>
      </c>
      <c r="W232" s="371">
        <v>5149</v>
      </c>
      <c r="X232" s="376">
        <v>42979</v>
      </c>
      <c r="Y232" s="377">
        <v>2017060098928</v>
      </c>
      <c r="Z232" s="371">
        <v>4600007212</v>
      </c>
      <c r="AA232" s="31">
        <f t="shared" si="3"/>
        <v>1</v>
      </c>
      <c r="AB232" s="371" t="s">
        <v>1959</v>
      </c>
      <c r="AC232" s="371" t="s">
        <v>84</v>
      </c>
      <c r="AD232" s="371" t="s">
        <v>2715</v>
      </c>
      <c r="AE232" s="371" t="s">
        <v>1956</v>
      </c>
      <c r="AF232" s="371" t="s">
        <v>47</v>
      </c>
      <c r="AG232" s="371" t="s">
        <v>1934</v>
      </c>
      <c r="AH232" s="33" t="s">
        <v>584</v>
      </c>
    </row>
    <row r="233" spans="1:34" s="33" customFormat="1" ht="63" customHeight="1" x14ac:dyDescent="0.2">
      <c r="A233" s="370" t="s">
        <v>2620</v>
      </c>
      <c r="B233" s="371" t="s">
        <v>2718</v>
      </c>
      <c r="C233" s="371" t="s">
        <v>2719</v>
      </c>
      <c r="D233" s="372">
        <v>42941</v>
      </c>
      <c r="E233" s="371" t="s">
        <v>2720</v>
      </c>
      <c r="F233" s="371" t="s">
        <v>117</v>
      </c>
      <c r="G233" s="371" t="s">
        <v>2623</v>
      </c>
      <c r="H233" s="373">
        <v>268266060</v>
      </c>
      <c r="I233" s="373">
        <v>205302936</v>
      </c>
      <c r="J233" s="371" t="s">
        <v>48</v>
      </c>
      <c r="K233" s="371" t="s">
        <v>110</v>
      </c>
      <c r="L233" s="371" t="s">
        <v>1926</v>
      </c>
      <c r="M233" s="371" t="s">
        <v>1927</v>
      </c>
      <c r="N233" s="370" t="s">
        <v>1950</v>
      </c>
      <c r="O233" s="374" t="s">
        <v>1929</v>
      </c>
      <c r="P233" s="375" t="s">
        <v>45</v>
      </c>
      <c r="Q233" s="375" t="s">
        <v>45</v>
      </c>
      <c r="R233" s="375" t="s">
        <v>45</v>
      </c>
      <c r="S233" s="375" t="s">
        <v>45</v>
      </c>
      <c r="T233" s="375" t="s">
        <v>45</v>
      </c>
      <c r="U233" s="375" t="s">
        <v>45</v>
      </c>
      <c r="V233" s="371">
        <v>7392</v>
      </c>
      <c r="W233" s="371">
        <v>17413</v>
      </c>
      <c r="X233" s="376">
        <v>42976</v>
      </c>
      <c r="Y233" s="377">
        <v>2017060098962</v>
      </c>
      <c r="Z233" s="371">
        <v>4600007217</v>
      </c>
      <c r="AA233" s="31">
        <f t="shared" si="3"/>
        <v>1</v>
      </c>
      <c r="AB233" s="371" t="s">
        <v>1951</v>
      </c>
      <c r="AC233" s="371" t="s">
        <v>84</v>
      </c>
      <c r="AD233" s="371" t="s">
        <v>2715</v>
      </c>
      <c r="AE233" s="371" t="s">
        <v>1953</v>
      </c>
      <c r="AF233" s="371" t="s">
        <v>47</v>
      </c>
      <c r="AG233" s="371" t="s">
        <v>1934</v>
      </c>
      <c r="AH233" s="33" t="s">
        <v>584</v>
      </c>
    </row>
    <row r="234" spans="1:34" s="33" customFormat="1" ht="63" customHeight="1" x14ac:dyDescent="0.2">
      <c r="A234" s="378" t="s">
        <v>2620</v>
      </c>
      <c r="B234" s="378">
        <v>78111800</v>
      </c>
      <c r="C234" s="379" t="s">
        <v>2721</v>
      </c>
      <c r="D234" s="380">
        <v>42781</v>
      </c>
      <c r="E234" s="381" t="s">
        <v>105</v>
      </c>
      <c r="F234" s="382" t="s">
        <v>112</v>
      </c>
      <c r="G234" s="383" t="s">
        <v>2623</v>
      </c>
      <c r="H234" s="384">
        <v>424000000</v>
      </c>
      <c r="I234" s="384">
        <v>324000000</v>
      </c>
      <c r="J234" s="379" t="s">
        <v>111</v>
      </c>
      <c r="K234" s="379" t="s">
        <v>929</v>
      </c>
      <c r="L234" s="379" t="s">
        <v>2624</v>
      </c>
      <c r="M234" s="379" t="s">
        <v>2722</v>
      </c>
      <c r="N234" s="381">
        <v>3838181</v>
      </c>
      <c r="O234" s="381" t="s">
        <v>2627</v>
      </c>
      <c r="P234" s="379" t="s">
        <v>45</v>
      </c>
      <c r="Q234" s="385" t="s">
        <v>45</v>
      </c>
      <c r="R234" s="381" t="s">
        <v>45</v>
      </c>
      <c r="S234" s="381" t="s">
        <v>45</v>
      </c>
      <c r="T234" s="381" t="s">
        <v>45</v>
      </c>
      <c r="U234" s="381" t="s">
        <v>45</v>
      </c>
      <c r="V234" s="381" t="s">
        <v>2040</v>
      </c>
      <c r="W234" s="381">
        <v>20235</v>
      </c>
      <c r="X234" s="382">
        <v>43102</v>
      </c>
      <c r="Y234" s="386">
        <v>2</v>
      </c>
      <c r="Z234" s="379">
        <v>4600008068</v>
      </c>
      <c r="AA234" s="31">
        <f t="shared" si="3"/>
        <v>1</v>
      </c>
      <c r="AB234" s="379" t="s">
        <v>2723</v>
      </c>
      <c r="AC234" s="379" t="s">
        <v>84</v>
      </c>
      <c r="AD234" s="381" t="s">
        <v>2724</v>
      </c>
      <c r="AE234" s="378" t="s">
        <v>2725</v>
      </c>
      <c r="AF234" s="378" t="s">
        <v>47</v>
      </c>
      <c r="AG234" s="378" t="s">
        <v>2632</v>
      </c>
      <c r="AH234" s="33" t="s">
        <v>584</v>
      </c>
    </row>
    <row r="235" spans="1:34" s="33" customFormat="1" ht="63" customHeight="1" x14ac:dyDescent="0.2">
      <c r="A235" s="319" t="s">
        <v>2620</v>
      </c>
      <c r="B235" s="319">
        <v>86131504</v>
      </c>
      <c r="C235" s="312" t="s">
        <v>2726</v>
      </c>
      <c r="D235" s="313">
        <v>42767</v>
      </c>
      <c r="E235" s="313" t="s">
        <v>826</v>
      </c>
      <c r="F235" s="320" t="s">
        <v>117</v>
      </c>
      <c r="G235" s="387" t="s">
        <v>2623</v>
      </c>
      <c r="H235" s="388">
        <v>700000000</v>
      </c>
      <c r="I235" s="388">
        <v>300000000</v>
      </c>
      <c r="J235" s="389" t="s">
        <v>48</v>
      </c>
      <c r="K235" s="312" t="s">
        <v>110</v>
      </c>
      <c r="L235" s="312" t="s">
        <v>2624</v>
      </c>
      <c r="M235" s="312" t="s">
        <v>2722</v>
      </c>
      <c r="N235" s="312" t="s">
        <v>2727</v>
      </c>
      <c r="O235" s="390" t="s">
        <v>2627</v>
      </c>
      <c r="P235" s="319" t="s">
        <v>45</v>
      </c>
      <c r="Q235" s="319" t="s">
        <v>45</v>
      </c>
      <c r="R235" s="319" t="s">
        <v>45</v>
      </c>
      <c r="S235" s="319" t="s">
        <v>45</v>
      </c>
      <c r="T235" s="319" t="s">
        <v>45</v>
      </c>
      <c r="U235" s="319" t="s">
        <v>45</v>
      </c>
      <c r="V235" s="387">
        <v>6359</v>
      </c>
      <c r="W235" s="315">
        <v>16149</v>
      </c>
      <c r="X235" s="391">
        <v>42752</v>
      </c>
      <c r="Y235" s="315">
        <v>20170000231</v>
      </c>
      <c r="Z235" s="312">
        <v>4600006243</v>
      </c>
      <c r="AA235" s="31">
        <f t="shared" si="3"/>
        <v>1</v>
      </c>
      <c r="AB235" s="312" t="s">
        <v>2728</v>
      </c>
      <c r="AC235" s="315"/>
      <c r="AD235" s="315" t="s">
        <v>2729</v>
      </c>
      <c r="AE235" s="315" t="s">
        <v>2730</v>
      </c>
      <c r="AF235" s="315" t="s">
        <v>47</v>
      </c>
      <c r="AG235" s="315" t="s">
        <v>2632</v>
      </c>
      <c r="AH235" s="33" t="s">
        <v>584</v>
      </c>
    </row>
    <row r="236" spans="1:34" s="33" customFormat="1" ht="63" customHeight="1" x14ac:dyDescent="0.2">
      <c r="A236" s="392" t="s">
        <v>2731</v>
      </c>
      <c r="B236" s="260">
        <v>56101522</v>
      </c>
      <c r="C236" s="393" t="s">
        <v>2732</v>
      </c>
      <c r="D236" s="394">
        <v>43252</v>
      </c>
      <c r="E236" s="393" t="s">
        <v>153</v>
      </c>
      <c r="F236" s="393" t="s">
        <v>112</v>
      </c>
      <c r="G236" s="393" t="s">
        <v>116</v>
      </c>
      <c r="H236" s="260">
        <v>2739000</v>
      </c>
      <c r="I236" s="260">
        <v>2739000</v>
      </c>
      <c r="J236" s="393" t="s">
        <v>111</v>
      </c>
      <c r="K236" s="393" t="s">
        <v>45</v>
      </c>
      <c r="L236" s="260" t="s">
        <v>2733</v>
      </c>
      <c r="M236" s="260" t="s">
        <v>46</v>
      </c>
      <c r="N236" s="395" t="s">
        <v>2734</v>
      </c>
      <c r="O236" s="59" t="s">
        <v>2735</v>
      </c>
      <c r="P236" s="396" t="s">
        <v>2736</v>
      </c>
      <c r="Q236" s="397" t="s">
        <v>2737</v>
      </c>
      <c r="R236" s="397" t="s">
        <v>1065</v>
      </c>
      <c r="S236" s="397">
        <v>999999</v>
      </c>
      <c r="T236" s="397" t="s">
        <v>2737</v>
      </c>
      <c r="U236" s="398" t="s">
        <v>2737</v>
      </c>
      <c r="V236" s="398"/>
      <c r="W236" s="397"/>
      <c r="X236" s="399"/>
      <c r="Y236" s="397"/>
      <c r="Z236" s="397"/>
      <c r="AA236" s="31" t="str">
        <f t="shared" si="3"/>
        <v/>
      </c>
      <c r="AB236" s="260"/>
      <c r="AC236" s="260"/>
      <c r="AD236" s="260" t="s">
        <v>2738</v>
      </c>
      <c r="AE236" s="260" t="s">
        <v>2739</v>
      </c>
      <c r="AF236" s="397" t="s">
        <v>47</v>
      </c>
      <c r="AG236" s="400" t="s">
        <v>85</v>
      </c>
      <c r="AH236" s="33" t="s">
        <v>584</v>
      </c>
    </row>
    <row r="237" spans="1:34" s="33" customFormat="1" ht="63" customHeight="1" x14ac:dyDescent="0.2">
      <c r="A237" s="392" t="s">
        <v>2731</v>
      </c>
      <c r="B237" s="260">
        <v>93141701</v>
      </c>
      <c r="C237" s="393" t="s">
        <v>2740</v>
      </c>
      <c r="D237" s="394">
        <v>43132</v>
      </c>
      <c r="E237" s="393" t="s">
        <v>2741</v>
      </c>
      <c r="F237" s="393" t="s">
        <v>431</v>
      </c>
      <c r="G237" s="393" t="s">
        <v>116</v>
      </c>
      <c r="H237" s="260">
        <v>67516200</v>
      </c>
      <c r="I237" s="260">
        <v>67516200</v>
      </c>
      <c r="J237" s="393" t="s">
        <v>111</v>
      </c>
      <c r="K237" s="393" t="s">
        <v>45</v>
      </c>
      <c r="L237" s="260" t="s">
        <v>2733</v>
      </c>
      <c r="M237" s="260" t="s">
        <v>46</v>
      </c>
      <c r="N237" s="395" t="s">
        <v>2742</v>
      </c>
      <c r="O237" s="59" t="s">
        <v>2735</v>
      </c>
      <c r="P237" s="396" t="s">
        <v>2736</v>
      </c>
      <c r="Q237" s="397" t="s">
        <v>2743</v>
      </c>
      <c r="R237" s="397" t="s">
        <v>2744</v>
      </c>
      <c r="S237" s="397">
        <v>70051001</v>
      </c>
      <c r="T237" s="397" t="s">
        <v>2745</v>
      </c>
      <c r="U237" s="398" t="s">
        <v>2746</v>
      </c>
      <c r="V237" s="398">
        <v>8086</v>
      </c>
      <c r="W237" s="398">
        <v>21062</v>
      </c>
      <c r="X237" s="399">
        <v>43145</v>
      </c>
      <c r="Y237" s="397">
        <v>4600008065</v>
      </c>
      <c r="Z237" s="397">
        <v>4600008065</v>
      </c>
      <c r="AA237" s="31">
        <f t="shared" si="3"/>
        <v>1</v>
      </c>
      <c r="AB237" s="260" t="s">
        <v>2747</v>
      </c>
      <c r="AC237" s="260" t="s">
        <v>84</v>
      </c>
      <c r="AD237" s="260"/>
      <c r="AE237" s="260" t="s">
        <v>2739</v>
      </c>
      <c r="AF237" s="397" t="s">
        <v>47</v>
      </c>
      <c r="AG237" s="400" t="s">
        <v>85</v>
      </c>
      <c r="AH237" s="33" t="s">
        <v>584</v>
      </c>
    </row>
    <row r="238" spans="1:34" s="33" customFormat="1" ht="63" customHeight="1" x14ac:dyDescent="0.2">
      <c r="A238" s="392" t="s">
        <v>2731</v>
      </c>
      <c r="B238" s="260">
        <v>93141500</v>
      </c>
      <c r="C238" s="393" t="s">
        <v>2748</v>
      </c>
      <c r="D238" s="394">
        <v>43160</v>
      </c>
      <c r="E238" s="393" t="s">
        <v>109</v>
      </c>
      <c r="F238" s="393" t="s">
        <v>431</v>
      </c>
      <c r="G238" s="393" t="s">
        <v>116</v>
      </c>
      <c r="H238" s="260">
        <v>70073007</v>
      </c>
      <c r="I238" s="260">
        <v>70073007</v>
      </c>
      <c r="J238" s="393" t="s">
        <v>111</v>
      </c>
      <c r="K238" s="393" t="s">
        <v>45</v>
      </c>
      <c r="L238" s="260" t="s">
        <v>2749</v>
      </c>
      <c r="M238" s="260" t="s">
        <v>46</v>
      </c>
      <c r="N238" s="395" t="s">
        <v>2750</v>
      </c>
      <c r="O238" s="59" t="s">
        <v>2751</v>
      </c>
      <c r="P238" s="396" t="s">
        <v>2736</v>
      </c>
      <c r="Q238" s="397" t="s">
        <v>2752</v>
      </c>
      <c r="R238" s="397" t="s">
        <v>2752</v>
      </c>
      <c r="S238" s="397">
        <v>70053001</v>
      </c>
      <c r="T238" s="397" t="s">
        <v>2753</v>
      </c>
      <c r="U238" s="398" t="s">
        <v>2754</v>
      </c>
      <c r="V238" s="398">
        <v>8128</v>
      </c>
      <c r="W238" s="398">
        <v>21145</v>
      </c>
      <c r="X238" s="399">
        <v>43162</v>
      </c>
      <c r="Y238" s="397">
        <v>4600008072</v>
      </c>
      <c r="Z238" s="397">
        <v>4600008072</v>
      </c>
      <c r="AA238" s="31">
        <f t="shared" si="3"/>
        <v>1</v>
      </c>
      <c r="AB238" s="260" t="s">
        <v>2747</v>
      </c>
      <c r="AC238" s="260" t="s">
        <v>84</v>
      </c>
      <c r="AD238" s="260"/>
      <c r="AE238" s="260" t="s">
        <v>2755</v>
      </c>
      <c r="AF238" s="397" t="s">
        <v>47</v>
      </c>
      <c r="AG238" s="400" t="s">
        <v>85</v>
      </c>
      <c r="AH238" s="33" t="s">
        <v>584</v>
      </c>
    </row>
    <row r="239" spans="1:34" s="33" customFormat="1" ht="63" customHeight="1" x14ac:dyDescent="0.2">
      <c r="A239" s="392" t="s">
        <v>2731</v>
      </c>
      <c r="B239" s="260">
        <v>93141506</v>
      </c>
      <c r="C239" s="401" t="s">
        <v>2756</v>
      </c>
      <c r="D239" s="394">
        <v>43132</v>
      </c>
      <c r="E239" s="393" t="s">
        <v>108</v>
      </c>
      <c r="F239" s="393" t="s">
        <v>2757</v>
      </c>
      <c r="G239" s="393" t="s">
        <v>116</v>
      </c>
      <c r="H239" s="260">
        <v>50000000</v>
      </c>
      <c r="I239" s="260">
        <v>50000000</v>
      </c>
      <c r="J239" s="393" t="s">
        <v>111</v>
      </c>
      <c r="K239" s="393" t="s">
        <v>45</v>
      </c>
      <c r="L239" s="260" t="s">
        <v>2758</v>
      </c>
      <c r="M239" s="260" t="s">
        <v>46</v>
      </c>
      <c r="N239" s="395" t="s">
        <v>2759</v>
      </c>
      <c r="O239" s="402" t="s">
        <v>2760</v>
      </c>
      <c r="P239" s="396" t="s">
        <v>2736</v>
      </c>
      <c r="Q239" s="397" t="s">
        <v>2743</v>
      </c>
      <c r="R239" s="397" t="s">
        <v>2744</v>
      </c>
      <c r="S239" s="397" t="s">
        <v>2761</v>
      </c>
      <c r="T239" s="397" t="s">
        <v>2762</v>
      </c>
      <c r="U239" s="398" t="s">
        <v>2763</v>
      </c>
      <c r="V239" s="398"/>
      <c r="W239" s="397"/>
      <c r="X239" s="399"/>
      <c r="Y239" s="397"/>
      <c r="Z239" s="397"/>
      <c r="AA239" s="31" t="str">
        <f t="shared" si="3"/>
        <v/>
      </c>
      <c r="AB239" s="260" t="s">
        <v>2764</v>
      </c>
      <c r="AC239" s="260" t="s">
        <v>84</v>
      </c>
      <c r="AD239" s="260"/>
      <c r="AE239" s="260" t="s">
        <v>2758</v>
      </c>
      <c r="AF239" s="397" t="s">
        <v>47</v>
      </c>
      <c r="AG239" s="400" t="s">
        <v>85</v>
      </c>
      <c r="AH239" s="33" t="s">
        <v>584</v>
      </c>
    </row>
    <row r="240" spans="1:34" s="33" customFormat="1" ht="63" customHeight="1" x14ac:dyDescent="0.2">
      <c r="A240" s="392" t="s">
        <v>2731</v>
      </c>
      <c r="B240" s="260">
        <v>93141500</v>
      </c>
      <c r="C240" s="403" t="s">
        <v>2765</v>
      </c>
      <c r="D240" s="394">
        <v>43160</v>
      </c>
      <c r="E240" s="393" t="s">
        <v>109</v>
      </c>
      <c r="F240" s="393" t="s">
        <v>431</v>
      </c>
      <c r="G240" s="393" t="s">
        <v>116</v>
      </c>
      <c r="H240" s="260">
        <v>50000000</v>
      </c>
      <c r="I240" s="260">
        <v>50000000</v>
      </c>
      <c r="J240" s="393" t="s">
        <v>111</v>
      </c>
      <c r="K240" s="393" t="s">
        <v>45</v>
      </c>
      <c r="L240" s="260" t="s">
        <v>2766</v>
      </c>
      <c r="M240" s="260" t="s">
        <v>1922</v>
      </c>
      <c r="N240" s="395" t="s">
        <v>2734</v>
      </c>
      <c r="O240" s="59" t="s">
        <v>2767</v>
      </c>
      <c r="P240" s="396" t="s">
        <v>2736</v>
      </c>
      <c r="Q240" s="397" t="s">
        <v>2743</v>
      </c>
      <c r="R240" s="397" t="s">
        <v>2744</v>
      </c>
      <c r="S240" s="397">
        <v>70051001</v>
      </c>
      <c r="T240" s="397" t="s">
        <v>2768</v>
      </c>
      <c r="U240" s="398" t="s">
        <v>2769</v>
      </c>
      <c r="V240" s="398"/>
      <c r="W240" s="397"/>
      <c r="X240" s="399"/>
      <c r="Y240" s="397"/>
      <c r="Z240" s="397"/>
      <c r="AA240" s="31" t="str">
        <f t="shared" si="3"/>
        <v/>
      </c>
      <c r="AB240" s="260"/>
      <c r="AC240" s="260"/>
      <c r="AD240" s="260"/>
      <c r="AE240" s="260" t="s">
        <v>2766</v>
      </c>
      <c r="AF240" s="397" t="s">
        <v>47</v>
      </c>
      <c r="AG240" s="400" t="s">
        <v>85</v>
      </c>
      <c r="AH240" s="33" t="s">
        <v>584</v>
      </c>
    </row>
    <row r="241" spans="1:37" s="33" customFormat="1" ht="63" customHeight="1" x14ac:dyDescent="0.2">
      <c r="A241" s="392" t="s">
        <v>2731</v>
      </c>
      <c r="B241" s="260">
        <v>93141500</v>
      </c>
      <c r="C241" s="393" t="s">
        <v>2770</v>
      </c>
      <c r="D241" s="394">
        <v>43313</v>
      </c>
      <c r="E241" s="393" t="s">
        <v>2032</v>
      </c>
      <c r="F241" s="393" t="s">
        <v>122</v>
      </c>
      <c r="G241" s="393" t="s">
        <v>116</v>
      </c>
      <c r="H241" s="404">
        <v>100000000</v>
      </c>
      <c r="I241" s="260">
        <v>100000000</v>
      </c>
      <c r="J241" s="393" t="s">
        <v>48</v>
      </c>
      <c r="K241" s="393" t="s">
        <v>45</v>
      </c>
      <c r="L241" s="260" t="s">
        <v>2733</v>
      </c>
      <c r="M241" s="260" t="s">
        <v>46</v>
      </c>
      <c r="N241" s="395" t="s">
        <v>2742</v>
      </c>
      <c r="O241" s="59" t="s">
        <v>2735</v>
      </c>
      <c r="P241" s="396" t="s">
        <v>2736</v>
      </c>
      <c r="Q241" s="397" t="s">
        <v>2743</v>
      </c>
      <c r="R241" s="397" t="s">
        <v>2744</v>
      </c>
      <c r="S241" s="397">
        <v>70051002</v>
      </c>
      <c r="T241" s="397" t="s">
        <v>2771</v>
      </c>
      <c r="U241" s="398" t="s">
        <v>2772</v>
      </c>
      <c r="V241" s="398"/>
      <c r="W241" s="397"/>
      <c r="X241" s="399"/>
      <c r="Y241" s="397"/>
      <c r="Z241" s="397"/>
      <c r="AA241" s="31" t="str">
        <f t="shared" si="3"/>
        <v/>
      </c>
      <c r="AB241" s="260"/>
      <c r="AC241" s="260"/>
      <c r="AD241" s="260" t="s">
        <v>2773</v>
      </c>
      <c r="AE241" s="260" t="s">
        <v>2739</v>
      </c>
      <c r="AF241" s="397" t="s">
        <v>47</v>
      </c>
      <c r="AG241" s="400" t="s">
        <v>85</v>
      </c>
      <c r="AH241" s="33" t="s">
        <v>584</v>
      </c>
    </row>
    <row r="242" spans="1:37" s="33" customFormat="1" ht="63" customHeight="1" x14ac:dyDescent="0.2">
      <c r="A242" s="392" t="s">
        <v>2731</v>
      </c>
      <c r="B242" s="260">
        <v>93141500</v>
      </c>
      <c r="C242" s="393" t="s">
        <v>2774</v>
      </c>
      <c r="D242" s="394">
        <v>43252</v>
      </c>
      <c r="E242" s="393" t="s">
        <v>143</v>
      </c>
      <c r="F242" s="393" t="s">
        <v>431</v>
      </c>
      <c r="G242" s="393" t="s">
        <v>116</v>
      </c>
      <c r="H242" s="260">
        <v>75000000</v>
      </c>
      <c r="I242" s="260">
        <v>75000000</v>
      </c>
      <c r="J242" s="393" t="s">
        <v>111</v>
      </c>
      <c r="K242" s="393" t="s">
        <v>45</v>
      </c>
      <c r="L242" s="260" t="s">
        <v>2766</v>
      </c>
      <c r="M242" s="260" t="s">
        <v>1922</v>
      </c>
      <c r="N242" s="395" t="s">
        <v>2734</v>
      </c>
      <c r="O242" s="59" t="s">
        <v>2767</v>
      </c>
      <c r="P242" s="396" t="s">
        <v>2736</v>
      </c>
      <c r="Q242" s="397" t="s">
        <v>2743</v>
      </c>
      <c r="R242" s="397" t="s">
        <v>2744</v>
      </c>
      <c r="S242" s="397">
        <v>70051001</v>
      </c>
      <c r="T242" s="397" t="s">
        <v>2775</v>
      </c>
      <c r="U242" s="398" t="s">
        <v>2776</v>
      </c>
      <c r="V242" s="398"/>
      <c r="W242" s="397"/>
      <c r="X242" s="399"/>
      <c r="Y242" s="397"/>
      <c r="Z242" s="397"/>
      <c r="AA242" s="31" t="str">
        <f t="shared" si="3"/>
        <v/>
      </c>
      <c r="AB242" s="260"/>
      <c r="AC242" s="260"/>
      <c r="AD242" s="260"/>
      <c r="AE242" s="260" t="s">
        <v>2777</v>
      </c>
      <c r="AF242" s="397" t="s">
        <v>2778</v>
      </c>
      <c r="AG242" s="400" t="s">
        <v>85</v>
      </c>
      <c r="AH242" s="33" t="s">
        <v>584</v>
      </c>
    </row>
    <row r="243" spans="1:37" s="33" customFormat="1" ht="63" customHeight="1" x14ac:dyDescent="0.2">
      <c r="A243" s="405" t="s">
        <v>2731</v>
      </c>
      <c r="B243" s="58">
        <v>93141500</v>
      </c>
      <c r="C243" s="393" t="s">
        <v>2779</v>
      </c>
      <c r="D243" s="406">
        <v>43313</v>
      </c>
      <c r="E243" s="407" t="s">
        <v>1808</v>
      </c>
      <c r="F243" s="393" t="s">
        <v>119</v>
      </c>
      <c r="G243" s="393" t="s">
        <v>116</v>
      </c>
      <c r="H243" s="58">
        <v>50000000</v>
      </c>
      <c r="I243" s="58">
        <v>50000000</v>
      </c>
      <c r="J243" s="393" t="s">
        <v>111</v>
      </c>
      <c r="K243" s="393" t="s">
        <v>45</v>
      </c>
      <c r="L243" s="260" t="s">
        <v>2780</v>
      </c>
      <c r="M243" s="260" t="s">
        <v>46</v>
      </c>
      <c r="N243" s="395" t="s">
        <v>2781</v>
      </c>
      <c r="O243" s="59" t="s">
        <v>2782</v>
      </c>
      <c r="P243" s="396" t="s">
        <v>2736</v>
      </c>
      <c r="Q243" s="397" t="s">
        <v>2743</v>
      </c>
      <c r="R243" s="397" t="s">
        <v>2752</v>
      </c>
      <c r="S243" s="397">
        <v>70053001</v>
      </c>
      <c r="T243" s="393" t="s">
        <v>2783</v>
      </c>
      <c r="U243" s="398" t="s">
        <v>2784</v>
      </c>
      <c r="V243" s="398"/>
      <c r="W243" s="397"/>
      <c r="X243" s="399"/>
      <c r="Y243" s="397"/>
      <c r="Z243" s="397"/>
      <c r="AA243" s="31" t="str">
        <f t="shared" si="3"/>
        <v/>
      </c>
      <c r="AB243" s="260"/>
      <c r="AC243" s="408"/>
      <c r="AD243" s="408" t="s">
        <v>2785</v>
      </c>
      <c r="AE243" s="260" t="s">
        <v>2755</v>
      </c>
      <c r="AF243" s="397" t="s">
        <v>47</v>
      </c>
      <c r="AG243" s="400" t="s">
        <v>85</v>
      </c>
      <c r="AH243" s="33" t="s">
        <v>584</v>
      </c>
    </row>
    <row r="244" spans="1:37" s="33" customFormat="1" ht="63" customHeight="1" x14ac:dyDescent="0.2">
      <c r="A244" s="405" t="s">
        <v>2731</v>
      </c>
      <c r="B244" s="58">
        <v>93141500</v>
      </c>
      <c r="C244" s="393" t="s">
        <v>2786</v>
      </c>
      <c r="D244" s="406">
        <v>43344</v>
      </c>
      <c r="E244" s="407" t="s">
        <v>2787</v>
      </c>
      <c r="F244" s="393" t="s">
        <v>1809</v>
      </c>
      <c r="G244" s="393" t="s">
        <v>116</v>
      </c>
      <c r="H244" s="58">
        <v>30000000</v>
      </c>
      <c r="I244" s="58">
        <v>30000000</v>
      </c>
      <c r="J244" s="393" t="s">
        <v>111</v>
      </c>
      <c r="K244" s="393" t="s">
        <v>45</v>
      </c>
      <c r="L244" s="260" t="s">
        <v>2766</v>
      </c>
      <c r="M244" s="260" t="s">
        <v>1922</v>
      </c>
      <c r="N244" s="395" t="s">
        <v>2734</v>
      </c>
      <c r="O244" s="59" t="s">
        <v>2767</v>
      </c>
      <c r="P244" s="396" t="s">
        <v>2736</v>
      </c>
      <c r="Q244" s="397" t="s">
        <v>2743</v>
      </c>
      <c r="R244" s="397" t="s">
        <v>2744</v>
      </c>
      <c r="S244" s="397">
        <v>70051001</v>
      </c>
      <c r="T244" s="397" t="s">
        <v>2788</v>
      </c>
      <c r="U244" s="398" t="s">
        <v>2789</v>
      </c>
      <c r="V244" s="398"/>
      <c r="W244" s="397"/>
      <c r="X244" s="399"/>
      <c r="Y244" s="397"/>
      <c r="Z244" s="397"/>
      <c r="AA244" s="31" t="str">
        <f t="shared" si="3"/>
        <v/>
      </c>
      <c r="AB244" s="260"/>
      <c r="AC244" s="260"/>
      <c r="AD244" s="260"/>
      <c r="AE244" s="260" t="s">
        <v>2790</v>
      </c>
      <c r="AF244" s="397" t="s">
        <v>47</v>
      </c>
      <c r="AG244" s="400" t="s">
        <v>85</v>
      </c>
      <c r="AH244" s="33" t="s">
        <v>584</v>
      </c>
    </row>
    <row r="245" spans="1:37" s="33" customFormat="1" ht="63" customHeight="1" x14ac:dyDescent="0.2">
      <c r="A245" s="405" t="s">
        <v>2731</v>
      </c>
      <c r="B245" s="58">
        <v>93141501</v>
      </c>
      <c r="C245" s="393" t="s">
        <v>2791</v>
      </c>
      <c r="D245" s="406">
        <v>43374</v>
      </c>
      <c r="E245" s="407" t="s">
        <v>143</v>
      </c>
      <c r="F245" s="393" t="s">
        <v>2792</v>
      </c>
      <c r="G245" s="393" t="s">
        <v>116</v>
      </c>
      <c r="H245" s="58">
        <v>20000000</v>
      </c>
      <c r="I245" s="58">
        <v>20000000</v>
      </c>
      <c r="J245" s="393" t="s">
        <v>111</v>
      </c>
      <c r="K245" s="393" t="s">
        <v>45</v>
      </c>
      <c r="L245" s="260" t="s">
        <v>2766</v>
      </c>
      <c r="M245" s="260" t="s">
        <v>1922</v>
      </c>
      <c r="N245" s="395" t="s">
        <v>2793</v>
      </c>
      <c r="O245" s="59" t="s">
        <v>2767</v>
      </c>
      <c r="P245" s="396" t="s">
        <v>2736</v>
      </c>
      <c r="Q245" s="397" t="s">
        <v>2743</v>
      </c>
      <c r="R245" s="397" t="s">
        <v>2744</v>
      </c>
      <c r="S245" s="397">
        <v>70051002</v>
      </c>
      <c r="T245" s="397" t="s">
        <v>2788</v>
      </c>
      <c r="U245" s="398" t="s">
        <v>2789</v>
      </c>
      <c r="V245" s="398"/>
      <c r="W245" s="397"/>
      <c r="X245" s="399"/>
      <c r="Y245" s="397"/>
      <c r="Z245" s="397"/>
      <c r="AA245" s="31" t="str">
        <f t="shared" si="3"/>
        <v/>
      </c>
      <c r="AB245" s="260"/>
      <c r="AC245" s="260"/>
      <c r="AD245" s="260" t="s">
        <v>2794</v>
      </c>
      <c r="AE245" s="260" t="s">
        <v>2790</v>
      </c>
      <c r="AF245" s="397" t="s">
        <v>47</v>
      </c>
      <c r="AG245" s="400" t="s">
        <v>85</v>
      </c>
      <c r="AH245" s="33" t="s">
        <v>584</v>
      </c>
    </row>
    <row r="246" spans="1:37" s="33" customFormat="1" ht="63" customHeight="1" x14ac:dyDescent="0.2">
      <c r="A246" s="392" t="s">
        <v>2731</v>
      </c>
      <c r="B246" s="260">
        <v>93141500</v>
      </c>
      <c r="C246" s="393" t="s">
        <v>2795</v>
      </c>
      <c r="D246" s="394">
        <v>43313</v>
      </c>
      <c r="E246" s="393" t="s">
        <v>143</v>
      </c>
      <c r="F246" s="393" t="s">
        <v>431</v>
      </c>
      <c r="G246" s="393" t="s">
        <v>116</v>
      </c>
      <c r="H246" s="260">
        <v>58169460</v>
      </c>
      <c r="I246" s="260">
        <v>58169460</v>
      </c>
      <c r="J246" s="393" t="s">
        <v>111</v>
      </c>
      <c r="K246" s="393" t="s">
        <v>45</v>
      </c>
      <c r="L246" s="260" t="s">
        <v>2780</v>
      </c>
      <c r="M246" s="260" t="s">
        <v>46</v>
      </c>
      <c r="N246" s="395" t="s">
        <v>2781</v>
      </c>
      <c r="O246" s="59" t="s">
        <v>2782</v>
      </c>
      <c r="P246" s="396" t="s">
        <v>2736</v>
      </c>
      <c r="Q246" s="397" t="s">
        <v>2743</v>
      </c>
      <c r="R246" s="397" t="s">
        <v>2744</v>
      </c>
      <c r="S246" s="397">
        <v>70051001</v>
      </c>
      <c r="T246" s="397" t="s">
        <v>2796</v>
      </c>
      <c r="U246" s="398" t="s">
        <v>2797</v>
      </c>
      <c r="V246" s="398"/>
      <c r="W246" s="397"/>
      <c r="X246" s="399"/>
      <c r="Y246" s="397"/>
      <c r="Z246" s="397"/>
      <c r="AA246" s="31" t="str">
        <f t="shared" si="3"/>
        <v/>
      </c>
      <c r="AB246" s="260"/>
      <c r="AC246" s="260"/>
      <c r="AD246" s="409"/>
      <c r="AE246" s="260" t="s">
        <v>2755</v>
      </c>
      <c r="AF246" s="397" t="s">
        <v>47</v>
      </c>
      <c r="AG246" s="400" t="s">
        <v>85</v>
      </c>
      <c r="AH246" s="33" t="s">
        <v>584</v>
      </c>
    </row>
    <row r="247" spans="1:37" s="33" customFormat="1" ht="63" customHeight="1" x14ac:dyDescent="0.2">
      <c r="A247" s="392" t="s">
        <v>2731</v>
      </c>
      <c r="B247" s="260">
        <v>93141500</v>
      </c>
      <c r="C247" s="393" t="s">
        <v>2798</v>
      </c>
      <c r="D247" s="394">
        <v>43221</v>
      </c>
      <c r="E247" s="393" t="s">
        <v>467</v>
      </c>
      <c r="F247" s="393" t="s">
        <v>122</v>
      </c>
      <c r="G247" s="393" t="s">
        <v>116</v>
      </c>
      <c r="H247" s="260">
        <v>29926993</v>
      </c>
      <c r="I247" s="260">
        <v>29926993</v>
      </c>
      <c r="J247" s="393" t="s">
        <v>111</v>
      </c>
      <c r="K247" s="393" t="s">
        <v>45</v>
      </c>
      <c r="L247" s="260" t="s">
        <v>2780</v>
      </c>
      <c r="M247" s="260" t="s">
        <v>46</v>
      </c>
      <c r="N247" s="395" t="s">
        <v>2781</v>
      </c>
      <c r="O247" s="59" t="s">
        <v>2782</v>
      </c>
      <c r="P247" s="396" t="s">
        <v>2736</v>
      </c>
      <c r="Q247" s="397" t="s">
        <v>2752</v>
      </c>
      <c r="R247" s="397" t="s">
        <v>2752</v>
      </c>
      <c r="S247" s="397">
        <v>70053001</v>
      </c>
      <c r="T247" s="397" t="s">
        <v>2799</v>
      </c>
      <c r="U247" s="398" t="s">
        <v>2754</v>
      </c>
      <c r="V247" s="398"/>
      <c r="W247" s="398"/>
      <c r="X247" s="399"/>
      <c r="Y247" s="397"/>
      <c r="Z247" s="397"/>
      <c r="AA247" s="31" t="str">
        <f t="shared" si="3"/>
        <v/>
      </c>
      <c r="AB247" s="260"/>
      <c r="AC247" s="260"/>
      <c r="AD247" s="260" t="s">
        <v>2794</v>
      </c>
      <c r="AE247" s="260" t="s">
        <v>2755</v>
      </c>
      <c r="AF247" s="397" t="s">
        <v>47</v>
      </c>
      <c r="AG247" s="400" t="s">
        <v>85</v>
      </c>
      <c r="AH247" s="33" t="s">
        <v>584</v>
      </c>
    </row>
    <row r="248" spans="1:37" s="33" customFormat="1" ht="63" customHeight="1" x14ac:dyDescent="0.2">
      <c r="A248" s="392" t="s">
        <v>2731</v>
      </c>
      <c r="B248" s="260">
        <v>93141500</v>
      </c>
      <c r="C248" s="393" t="s">
        <v>2800</v>
      </c>
      <c r="D248" s="394">
        <v>43336</v>
      </c>
      <c r="E248" s="393" t="s">
        <v>1064</v>
      </c>
      <c r="F248" s="393" t="s">
        <v>119</v>
      </c>
      <c r="G248" s="393" t="s">
        <v>116</v>
      </c>
      <c r="H248" s="404">
        <v>300000000</v>
      </c>
      <c r="I248" s="260">
        <v>300000000</v>
      </c>
      <c r="J248" s="393" t="s">
        <v>48</v>
      </c>
      <c r="K248" s="393"/>
      <c r="L248" s="260" t="s">
        <v>2733</v>
      </c>
      <c r="M248" s="260" t="s">
        <v>46</v>
      </c>
      <c r="N248" s="395" t="s">
        <v>2742</v>
      </c>
      <c r="O248" s="59" t="s">
        <v>2735</v>
      </c>
      <c r="P248" s="396" t="s">
        <v>2736</v>
      </c>
      <c r="Q248" s="397" t="s">
        <v>2801</v>
      </c>
      <c r="R248" s="397" t="s">
        <v>2744</v>
      </c>
      <c r="S248" s="397">
        <v>22005601</v>
      </c>
      <c r="T248" s="393" t="s">
        <v>2802</v>
      </c>
      <c r="U248" s="398" t="s">
        <v>2803</v>
      </c>
      <c r="V248" s="398"/>
      <c r="W248" s="397"/>
      <c r="X248" s="399"/>
      <c r="Y248" s="397"/>
      <c r="Z248" s="397"/>
      <c r="AA248" s="31" t="str">
        <f t="shared" si="3"/>
        <v/>
      </c>
      <c r="AB248" s="260"/>
      <c r="AC248" s="260"/>
      <c r="AD248" s="260"/>
      <c r="AE248" s="260" t="s">
        <v>2739</v>
      </c>
      <c r="AF248" s="397" t="s">
        <v>47</v>
      </c>
      <c r="AG248" s="400" t="s">
        <v>85</v>
      </c>
      <c r="AH248" s="33" t="s">
        <v>584</v>
      </c>
    </row>
    <row r="249" spans="1:37" s="33" customFormat="1" ht="63" customHeight="1" x14ac:dyDescent="0.2">
      <c r="A249" s="392" t="s">
        <v>2731</v>
      </c>
      <c r="B249" s="260">
        <v>93141500</v>
      </c>
      <c r="C249" s="393" t="s">
        <v>2804</v>
      </c>
      <c r="D249" s="394">
        <v>43313</v>
      </c>
      <c r="E249" s="393" t="s">
        <v>1808</v>
      </c>
      <c r="F249" s="393" t="s">
        <v>119</v>
      </c>
      <c r="G249" s="393" t="s">
        <v>116</v>
      </c>
      <c r="H249" s="260">
        <v>50000000</v>
      </c>
      <c r="I249" s="260">
        <v>50000000</v>
      </c>
      <c r="J249" s="393" t="s">
        <v>111</v>
      </c>
      <c r="K249" s="393" t="s">
        <v>45</v>
      </c>
      <c r="L249" s="260" t="s">
        <v>2749</v>
      </c>
      <c r="M249" s="260" t="s">
        <v>46</v>
      </c>
      <c r="N249" s="395" t="s">
        <v>2750</v>
      </c>
      <c r="O249" s="59" t="s">
        <v>2751</v>
      </c>
      <c r="P249" s="396" t="s">
        <v>2736</v>
      </c>
      <c r="Q249" s="397" t="s">
        <v>2752</v>
      </c>
      <c r="R249" s="397" t="s">
        <v>2752</v>
      </c>
      <c r="S249" s="397">
        <v>70053001</v>
      </c>
      <c r="T249" s="393" t="s">
        <v>2805</v>
      </c>
      <c r="U249" s="393" t="s">
        <v>2806</v>
      </c>
      <c r="V249" s="398"/>
      <c r="W249" s="397"/>
      <c r="X249" s="399"/>
      <c r="Y249" s="397"/>
      <c r="Z249" s="397"/>
      <c r="AA249" s="31" t="str">
        <f t="shared" si="3"/>
        <v/>
      </c>
      <c r="AB249" s="260"/>
      <c r="AC249" s="260"/>
      <c r="AD249" s="260"/>
      <c r="AE249" s="260" t="s">
        <v>2749</v>
      </c>
      <c r="AF249" s="397" t="s">
        <v>47</v>
      </c>
      <c r="AG249" s="400" t="s">
        <v>85</v>
      </c>
      <c r="AH249" s="33" t="s">
        <v>584</v>
      </c>
    </row>
    <row r="250" spans="1:37" s="33" customFormat="1" ht="63" customHeight="1" x14ac:dyDescent="0.2">
      <c r="A250" s="392" t="s">
        <v>92</v>
      </c>
      <c r="B250" s="260" t="s">
        <v>588</v>
      </c>
      <c r="C250" s="410" t="s">
        <v>589</v>
      </c>
      <c r="D250" s="394">
        <v>42620</v>
      </c>
      <c r="E250" s="393" t="s">
        <v>590</v>
      </c>
      <c r="F250" s="393" t="s">
        <v>120</v>
      </c>
      <c r="G250" s="393" t="s">
        <v>116</v>
      </c>
      <c r="H250" s="411">
        <f>39952630768-H251</f>
        <v>35957367691</v>
      </c>
      <c r="I250" s="412">
        <f>39952630768-I251</f>
        <v>35957367691</v>
      </c>
      <c r="J250" s="413" t="s">
        <v>111</v>
      </c>
      <c r="K250" s="413" t="s">
        <v>45</v>
      </c>
      <c r="L250" s="414" t="s">
        <v>591</v>
      </c>
      <c r="M250" s="414" t="s">
        <v>592</v>
      </c>
      <c r="N250" s="415" t="s">
        <v>593</v>
      </c>
      <c r="O250" s="416" t="s">
        <v>594</v>
      </c>
      <c r="P250" s="417" t="s">
        <v>595</v>
      </c>
      <c r="Q250" s="417" t="s">
        <v>596</v>
      </c>
      <c r="R250" s="417" t="s">
        <v>597</v>
      </c>
      <c r="S250" s="417">
        <v>182168001</v>
      </c>
      <c r="T250" s="417" t="s">
        <v>598</v>
      </c>
      <c r="U250" s="260" t="s">
        <v>599</v>
      </c>
      <c r="V250" s="402" t="s">
        <v>600</v>
      </c>
      <c r="W250" s="417" t="s">
        <v>601</v>
      </c>
      <c r="X250" s="418">
        <v>42620.786111111112</v>
      </c>
      <c r="Y250" s="417" t="s">
        <v>602</v>
      </c>
      <c r="Z250" s="417">
        <v>4600006148</v>
      </c>
      <c r="AA250" s="31">
        <f t="shared" si="3"/>
        <v>1</v>
      </c>
      <c r="AB250" s="260" t="s">
        <v>603</v>
      </c>
      <c r="AC250" s="408" t="s">
        <v>84</v>
      </c>
      <c r="AD250" s="408" t="s">
        <v>604</v>
      </c>
      <c r="AE250" s="422" t="s">
        <v>605</v>
      </c>
      <c r="AF250" s="417" t="s">
        <v>174</v>
      </c>
      <c r="AG250" s="423" t="s">
        <v>606</v>
      </c>
      <c r="AH250" s="421"/>
      <c r="AI250" s="422"/>
      <c r="AJ250" s="417"/>
      <c r="AK250" s="423"/>
    </row>
    <row r="251" spans="1:37" s="33" customFormat="1" ht="63" customHeight="1" x14ac:dyDescent="0.2">
      <c r="A251" s="392" t="s">
        <v>92</v>
      </c>
      <c r="B251" s="260" t="s">
        <v>588</v>
      </c>
      <c r="C251" s="410" t="s">
        <v>607</v>
      </c>
      <c r="D251" s="394">
        <v>42400</v>
      </c>
      <c r="E251" s="393" t="s">
        <v>608</v>
      </c>
      <c r="F251" s="393" t="s">
        <v>120</v>
      </c>
      <c r="G251" s="393" t="s">
        <v>116</v>
      </c>
      <c r="H251" s="411">
        <v>3995263077</v>
      </c>
      <c r="I251" s="412">
        <v>3995263077</v>
      </c>
      <c r="J251" s="413" t="s">
        <v>111</v>
      </c>
      <c r="K251" s="413" t="s">
        <v>45</v>
      </c>
      <c r="L251" s="424" t="s">
        <v>591</v>
      </c>
      <c r="M251" s="424" t="s">
        <v>592</v>
      </c>
      <c r="N251" s="415" t="s">
        <v>609</v>
      </c>
      <c r="O251" s="425" t="s">
        <v>594</v>
      </c>
      <c r="P251" s="417" t="s">
        <v>595</v>
      </c>
      <c r="Q251" s="417" t="s">
        <v>596</v>
      </c>
      <c r="R251" s="417" t="s">
        <v>610</v>
      </c>
      <c r="S251" s="417">
        <v>182168001</v>
      </c>
      <c r="T251" s="417" t="s">
        <v>598</v>
      </c>
      <c r="U251" s="260" t="s">
        <v>611</v>
      </c>
      <c r="V251" s="402" t="s">
        <v>612</v>
      </c>
      <c r="W251" s="417" t="s">
        <v>613</v>
      </c>
      <c r="X251" s="418">
        <v>42650.714583333334</v>
      </c>
      <c r="Y251" s="417" t="s">
        <v>614</v>
      </c>
      <c r="Z251" s="417">
        <v>4600006158</v>
      </c>
      <c r="AA251" s="31">
        <f t="shared" si="3"/>
        <v>1</v>
      </c>
      <c r="AB251" s="260" t="s">
        <v>615</v>
      </c>
      <c r="AC251" s="408" t="s">
        <v>84</v>
      </c>
      <c r="AD251" s="408" t="s">
        <v>616</v>
      </c>
      <c r="AE251" s="422" t="s">
        <v>617</v>
      </c>
      <c r="AF251" s="417" t="s">
        <v>47</v>
      </c>
      <c r="AG251" s="423" t="s">
        <v>618</v>
      </c>
      <c r="AH251" s="421"/>
      <c r="AI251" s="422"/>
      <c r="AJ251" s="417"/>
      <c r="AK251" s="423"/>
    </row>
    <row r="252" spans="1:37" s="33" customFormat="1" ht="63" customHeight="1" x14ac:dyDescent="0.2">
      <c r="A252" s="392" t="s">
        <v>92</v>
      </c>
      <c r="B252" s="260" t="s">
        <v>588</v>
      </c>
      <c r="C252" s="410" t="s">
        <v>619</v>
      </c>
      <c r="D252" s="418">
        <v>43026.584027777775</v>
      </c>
      <c r="E252" s="393" t="s">
        <v>620</v>
      </c>
      <c r="F252" s="393" t="s">
        <v>329</v>
      </c>
      <c r="G252" s="393" t="s">
        <v>116</v>
      </c>
      <c r="H252" s="426">
        <v>5298008866</v>
      </c>
      <c r="I252" s="427">
        <v>5006830256</v>
      </c>
      <c r="J252" s="413" t="s">
        <v>111</v>
      </c>
      <c r="K252" s="413" t="s">
        <v>45</v>
      </c>
      <c r="L252" s="424" t="s">
        <v>591</v>
      </c>
      <c r="M252" s="424" t="s">
        <v>592</v>
      </c>
      <c r="N252" s="415" t="s">
        <v>609</v>
      </c>
      <c r="O252" s="425" t="s">
        <v>594</v>
      </c>
      <c r="P252" s="417" t="s">
        <v>621</v>
      </c>
      <c r="Q252" s="417" t="s">
        <v>622</v>
      </c>
      <c r="R252" s="417" t="s">
        <v>623</v>
      </c>
      <c r="S252" s="417">
        <v>180035001</v>
      </c>
      <c r="T252" s="417" t="s">
        <v>624</v>
      </c>
      <c r="U252" s="260" t="s">
        <v>625</v>
      </c>
      <c r="V252" s="402" t="s">
        <v>626</v>
      </c>
      <c r="W252" s="417" t="s">
        <v>627</v>
      </c>
      <c r="X252" s="418">
        <v>43026.584027777775</v>
      </c>
      <c r="Y252" s="417" t="s">
        <v>628</v>
      </c>
      <c r="Z252" s="417" t="s">
        <v>629</v>
      </c>
      <c r="AA252" s="31">
        <f t="shared" si="3"/>
        <v>1</v>
      </c>
      <c r="AB252" s="260" t="s">
        <v>630</v>
      </c>
      <c r="AC252" s="408" t="s">
        <v>84</v>
      </c>
      <c r="AD252" s="401" t="s">
        <v>631</v>
      </c>
      <c r="AE252" s="401" t="s">
        <v>632</v>
      </c>
      <c r="AF252" s="401" t="s">
        <v>174</v>
      </c>
      <c r="AG252" s="401" t="s">
        <v>606</v>
      </c>
      <c r="AH252" s="428"/>
      <c r="AI252" s="401"/>
      <c r="AJ252" s="401"/>
      <c r="AK252" s="401"/>
    </row>
    <row r="253" spans="1:37" s="33" customFormat="1" ht="63" customHeight="1" x14ac:dyDescent="0.2">
      <c r="A253" s="392" t="s">
        <v>92</v>
      </c>
      <c r="B253" s="260">
        <v>81101510</v>
      </c>
      <c r="C253" s="410" t="s">
        <v>633</v>
      </c>
      <c r="D253" s="418">
        <v>43039.51666666667</v>
      </c>
      <c r="E253" s="393" t="s">
        <v>108</v>
      </c>
      <c r="F253" s="393" t="s">
        <v>587</v>
      </c>
      <c r="G253" s="393" t="s">
        <v>116</v>
      </c>
      <c r="H253" s="426">
        <v>743071007</v>
      </c>
      <c r="I253" s="429">
        <v>692774820</v>
      </c>
      <c r="J253" s="413" t="s">
        <v>111</v>
      </c>
      <c r="K253" s="413" t="s">
        <v>45</v>
      </c>
      <c r="L253" s="424" t="s">
        <v>591</v>
      </c>
      <c r="M253" s="424" t="s">
        <v>592</v>
      </c>
      <c r="N253" s="415" t="s">
        <v>609</v>
      </c>
      <c r="O253" s="425" t="s">
        <v>594</v>
      </c>
      <c r="P253" s="417" t="s">
        <v>621</v>
      </c>
      <c r="Q253" s="417" t="s">
        <v>622</v>
      </c>
      <c r="R253" s="417" t="s">
        <v>623</v>
      </c>
      <c r="S253" s="417">
        <v>180035001</v>
      </c>
      <c r="T253" s="417" t="s">
        <v>624</v>
      </c>
      <c r="U253" s="260" t="s">
        <v>625</v>
      </c>
      <c r="V253" s="402" t="s">
        <v>634</v>
      </c>
      <c r="W253" s="417" t="s">
        <v>635</v>
      </c>
      <c r="X253" s="418">
        <v>43039.51666666667</v>
      </c>
      <c r="Y253" s="417" t="s">
        <v>636</v>
      </c>
      <c r="Z253" s="417" t="s">
        <v>637</v>
      </c>
      <c r="AA253" s="31">
        <f t="shared" si="3"/>
        <v>1</v>
      </c>
      <c r="AB253" s="430" t="s">
        <v>638</v>
      </c>
      <c r="AC253" s="408" t="s">
        <v>84</v>
      </c>
      <c r="AD253" s="408" t="s">
        <v>639</v>
      </c>
      <c r="AE253" s="401" t="s">
        <v>640</v>
      </c>
      <c r="AF253" s="401" t="s">
        <v>174</v>
      </c>
      <c r="AG253" s="401" t="s">
        <v>606</v>
      </c>
      <c r="AH253" s="408"/>
      <c r="AI253" s="401"/>
      <c r="AJ253" s="401"/>
      <c r="AK253" s="401"/>
    </row>
    <row r="254" spans="1:37" s="33" customFormat="1" ht="63" customHeight="1" x14ac:dyDescent="0.2">
      <c r="A254" s="392" t="s">
        <v>92</v>
      </c>
      <c r="B254" s="260" t="s">
        <v>588</v>
      </c>
      <c r="C254" s="410" t="s">
        <v>641</v>
      </c>
      <c r="D254" s="418">
        <v>43026.488888888889</v>
      </c>
      <c r="E254" s="393" t="s">
        <v>620</v>
      </c>
      <c r="F254" s="393" t="s">
        <v>329</v>
      </c>
      <c r="G254" s="393" t="s">
        <v>116</v>
      </c>
      <c r="H254" s="426">
        <v>5619296375</v>
      </c>
      <c r="I254" s="429">
        <v>5321334795</v>
      </c>
      <c r="J254" s="413" t="s">
        <v>111</v>
      </c>
      <c r="K254" s="413" t="s">
        <v>45</v>
      </c>
      <c r="L254" s="424" t="s">
        <v>591</v>
      </c>
      <c r="M254" s="424" t="s">
        <v>592</v>
      </c>
      <c r="N254" s="415" t="s">
        <v>609</v>
      </c>
      <c r="O254" s="425" t="s">
        <v>594</v>
      </c>
      <c r="P254" s="417" t="s">
        <v>621</v>
      </c>
      <c r="Q254" s="417" t="s">
        <v>622</v>
      </c>
      <c r="R254" s="417" t="s">
        <v>623</v>
      </c>
      <c r="S254" s="417">
        <v>180035001</v>
      </c>
      <c r="T254" s="417" t="s">
        <v>624</v>
      </c>
      <c r="U254" s="260" t="s">
        <v>625</v>
      </c>
      <c r="V254" s="402" t="s">
        <v>642</v>
      </c>
      <c r="W254" s="417" t="s">
        <v>643</v>
      </c>
      <c r="X254" s="418">
        <v>43026.488888888889</v>
      </c>
      <c r="Y254" s="417" t="s">
        <v>644</v>
      </c>
      <c r="Z254" s="417" t="s">
        <v>645</v>
      </c>
      <c r="AA254" s="31">
        <f t="shared" si="3"/>
        <v>1</v>
      </c>
      <c r="AB254" s="260" t="s">
        <v>646</v>
      </c>
      <c r="AC254" s="408" t="s">
        <v>84</v>
      </c>
      <c r="AD254" s="401" t="s">
        <v>647</v>
      </c>
      <c r="AE254" s="401" t="s">
        <v>648</v>
      </c>
      <c r="AF254" s="401" t="s">
        <v>174</v>
      </c>
      <c r="AG254" s="401" t="s">
        <v>606</v>
      </c>
      <c r="AH254" s="408"/>
      <c r="AI254" s="401"/>
      <c r="AJ254" s="401"/>
      <c r="AK254" s="401"/>
    </row>
    <row r="255" spans="1:37" s="33" customFormat="1" ht="63" customHeight="1" x14ac:dyDescent="0.2">
      <c r="A255" s="392" t="s">
        <v>92</v>
      </c>
      <c r="B255" s="260">
        <v>81101510</v>
      </c>
      <c r="C255" s="410" t="s">
        <v>649</v>
      </c>
      <c r="D255" s="418">
        <v>43039.612500000003</v>
      </c>
      <c r="E255" s="393" t="s">
        <v>108</v>
      </c>
      <c r="F255" s="393" t="s">
        <v>587</v>
      </c>
      <c r="G255" s="393" t="s">
        <v>116</v>
      </c>
      <c r="H255" s="426">
        <v>795675640</v>
      </c>
      <c r="I255" s="429">
        <v>752605954</v>
      </c>
      <c r="J255" s="413" t="s">
        <v>111</v>
      </c>
      <c r="K255" s="413" t="s">
        <v>45</v>
      </c>
      <c r="L255" s="424" t="s">
        <v>591</v>
      </c>
      <c r="M255" s="424" t="s">
        <v>592</v>
      </c>
      <c r="N255" s="415" t="s">
        <v>609</v>
      </c>
      <c r="O255" s="425" t="s">
        <v>594</v>
      </c>
      <c r="P255" s="417" t="s">
        <v>621</v>
      </c>
      <c r="Q255" s="417" t="s">
        <v>622</v>
      </c>
      <c r="R255" s="417" t="s">
        <v>623</v>
      </c>
      <c r="S255" s="417">
        <v>180035001</v>
      </c>
      <c r="T255" s="417" t="s">
        <v>624</v>
      </c>
      <c r="U255" s="260" t="s">
        <v>625</v>
      </c>
      <c r="V255" s="402" t="s">
        <v>650</v>
      </c>
      <c r="W255" s="417" t="s">
        <v>651</v>
      </c>
      <c r="X255" s="418">
        <v>43039.612500000003</v>
      </c>
      <c r="Y255" s="417" t="s">
        <v>652</v>
      </c>
      <c r="Z255" s="417" t="s">
        <v>653</v>
      </c>
      <c r="AA255" s="31">
        <f t="shared" si="3"/>
        <v>1</v>
      </c>
      <c r="AB255" s="260" t="s">
        <v>654</v>
      </c>
      <c r="AC255" s="408" t="s">
        <v>84</v>
      </c>
      <c r="AD255" s="401" t="s">
        <v>655</v>
      </c>
      <c r="AE255" s="401" t="s">
        <v>656</v>
      </c>
      <c r="AF255" s="401" t="s">
        <v>174</v>
      </c>
      <c r="AG255" s="401" t="s">
        <v>606</v>
      </c>
      <c r="AH255" s="408"/>
      <c r="AI255" s="401"/>
      <c r="AJ255" s="401"/>
      <c r="AK255" s="401"/>
    </row>
    <row r="256" spans="1:37" s="33" customFormat="1" ht="63" customHeight="1" x14ac:dyDescent="0.2">
      <c r="A256" s="392" t="s">
        <v>92</v>
      </c>
      <c r="B256" s="260" t="s">
        <v>588</v>
      </c>
      <c r="C256" s="410" t="s">
        <v>657</v>
      </c>
      <c r="D256" s="418">
        <v>43026.638194444444</v>
      </c>
      <c r="E256" s="393" t="s">
        <v>620</v>
      </c>
      <c r="F256" s="393" t="s">
        <v>329</v>
      </c>
      <c r="G256" s="393" t="s">
        <v>116</v>
      </c>
      <c r="H256" s="426">
        <v>5770933963</v>
      </c>
      <c r="I256" s="429">
        <v>5459166391</v>
      </c>
      <c r="J256" s="413" t="s">
        <v>111</v>
      </c>
      <c r="K256" s="413" t="s">
        <v>45</v>
      </c>
      <c r="L256" s="424" t="s">
        <v>591</v>
      </c>
      <c r="M256" s="424" t="s">
        <v>592</v>
      </c>
      <c r="N256" s="415" t="s">
        <v>609</v>
      </c>
      <c r="O256" s="425" t="s">
        <v>594</v>
      </c>
      <c r="P256" s="417" t="s">
        <v>621</v>
      </c>
      <c r="Q256" s="417" t="s">
        <v>622</v>
      </c>
      <c r="R256" s="417" t="s">
        <v>623</v>
      </c>
      <c r="S256" s="417">
        <v>180035001</v>
      </c>
      <c r="T256" s="417" t="s">
        <v>624</v>
      </c>
      <c r="U256" s="260" t="s">
        <v>625</v>
      </c>
      <c r="V256" s="402" t="s">
        <v>658</v>
      </c>
      <c r="W256" s="417" t="s">
        <v>659</v>
      </c>
      <c r="X256" s="418">
        <v>43026.638194444444</v>
      </c>
      <c r="Y256" s="417" t="s">
        <v>660</v>
      </c>
      <c r="Z256" s="417" t="s">
        <v>661</v>
      </c>
      <c r="AA256" s="31">
        <f t="shared" si="3"/>
        <v>1</v>
      </c>
      <c r="AB256" s="393" t="s">
        <v>662</v>
      </c>
      <c r="AC256" s="408" t="s">
        <v>90</v>
      </c>
      <c r="AD256" s="401" t="s">
        <v>663</v>
      </c>
      <c r="AE256" s="401" t="s">
        <v>664</v>
      </c>
      <c r="AF256" s="401" t="s">
        <v>174</v>
      </c>
      <c r="AG256" s="401" t="s">
        <v>606</v>
      </c>
      <c r="AH256" s="408"/>
      <c r="AI256" s="401"/>
      <c r="AJ256" s="401"/>
      <c r="AK256" s="401"/>
    </row>
    <row r="257" spans="1:37" s="33" customFormat="1" ht="63" customHeight="1" x14ac:dyDescent="0.2">
      <c r="A257" s="392" t="s">
        <v>92</v>
      </c>
      <c r="B257" s="260">
        <v>81101510</v>
      </c>
      <c r="C257" s="410" t="s">
        <v>665</v>
      </c>
      <c r="D257" s="418">
        <v>43039.563888888886</v>
      </c>
      <c r="E257" s="393" t="s">
        <v>108</v>
      </c>
      <c r="F257" s="393" t="s">
        <v>587</v>
      </c>
      <c r="G257" s="393" t="s">
        <v>116</v>
      </c>
      <c r="H257" s="426">
        <v>797700825</v>
      </c>
      <c r="I257" s="429">
        <v>766736040</v>
      </c>
      <c r="J257" s="413" t="s">
        <v>111</v>
      </c>
      <c r="K257" s="413" t="s">
        <v>45</v>
      </c>
      <c r="L257" s="424" t="s">
        <v>591</v>
      </c>
      <c r="M257" s="424" t="s">
        <v>592</v>
      </c>
      <c r="N257" s="415" t="s">
        <v>609</v>
      </c>
      <c r="O257" s="425" t="s">
        <v>594</v>
      </c>
      <c r="P257" s="417" t="s">
        <v>621</v>
      </c>
      <c r="Q257" s="417" t="s">
        <v>622</v>
      </c>
      <c r="R257" s="417" t="s">
        <v>623</v>
      </c>
      <c r="S257" s="417">
        <v>180035001</v>
      </c>
      <c r="T257" s="417" t="s">
        <v>624</v>
      </c>
      <c r="U257" s="260" t="s">
        <v>625</v>
      </c>
      <c r="V257" s="402" t="s">
        <v>666</v>
      </c>
      <c r="W257" s="417" t="s">
        <v>667</v>
      </c>
      <c r="X257" s="418">
        <v>43039.563888888886</v>
      </c>
      <c r="Y257" s="417" t="s">
        <v>668</v>
      </c>
      <c r="Z257" s="417" t="s">
        <v>669</v>
      </c>
      <c r="AA257" s="31">
        <f t="shared" si="3"/>
        <v>1</v>
      </c>
      <c r="AB257" s="260" t="s">
        <v>670</v>
      </c>
      <c r="AC257" s="408" t="s">
        <v>90</v>
      </c>
      <c r="AD257" s="401" t="s">
        <v>671</v>
      </c>
      <c r="AE257" s="401" t="s">
        <v>672</v>
      </c>
      <c r="AF257" s="401" t="s">
        <v>174</v>
      </c>
      <c r="AG257" s="401" t="s">
        <v>606</v>
      </c>
      <c r="AH257" s="408"/>
      <c r="AI257" s="401"/>
      <c r="AJ257" s="401"/>
      <c r="AK257" s="401"/>
    </row>
    <row r="258" spans="1:37" s="33" customFormat="1" ht="63" customHeight="1" x14ac:dyDescent="0.2">
      <c r="A258" s="392" t="s">
        <v>92</v>
      </c>
      <c r="B258" s="260" t="s">
        <v>588</v>
      </c>
      <c r="C258" s="410" t="s">
        <v>673</v>
      </c>
      <c r="D258" s="418">
        <v>43026.606249999997</v>
      </c>
      <c r="E258" s="393" t="s">
        <v>620</v>
      </c>
      <c r="F258" s="393" t="s">
        <v>329</v>
      </c>
      <c r="G258" s="393" t="s">
        <v>116</v>
      </c>
      <c r="H258" s="426">
        <v>4687748877</v>
      </c>
      <c r="I258" s="429">
        <v>4436506576</v>
      </c>
      <c r="J258" s="413" t="s">
        <v>111</v>
      </c>
      <c r="K258" s="413" t="s">
        <v>45</v>
      </c>
      <c r="L258" s="424" t="s">
        <v>591</v>
      </c>
      <c r="M258" s="424" t="s">
        <v>592</v>
      </c>
      <c r="N258" s="415" t="s">
        <v>609</v>
      </c>
      <c r="O258" s="425" t="s">
        <v>594</v>
      </c>
      <c r="P258" s="417" t="s">
        <v>621</v>
      </c>
      <c r="Q258" s="417" t="s">
        <v>622</v>
      </c>
      <c r="R258" s="417" t="s">
        <v>623</v>
      </c>
      <c r="S258" s="417">
        <v>180035001</v>
      </c>
      <c r="T258" s="417" t="s">
        <v>624</v>
      </c>
      <c r="U258" s="260" t="s">
        <v>625</v>
      </c>
      <c r="V258" s="402" t="s">
        <v>674</v>
      </c>
      <c r="W258" s="417" t="s">
        <v>675</v>
      </c>
      <c r="X258" s="418">
        <v>43026.606249999997</v>
      </c>
      <c r="Y258" s="417" t="s">
        <v>676</v>
      </c>
      <c r="Z258" s="417" t="s">
        <v>677</v>
      </c>
      <c r="AA258" s="31">
        <f t="shared" si="3"/>
        <v>1</v>
      </c>
      <c r="AB258" s="260" t="s">
        <v>678</v>
      </c>
      <c r="AC258" s="408" t="s">
        <v>84</v>
      </c>
      <c r="AD258" s="401" t="s">
        <v>679</v>
      </c>
      <c r="AE258" s="401" t="s">
        <v>680</v>
      </c>
      <c r="AF258" s="401" t="s">
        <v>174</v>
      </c>
      <c r="AG258" s="401" t="s">
        <v>606</v>
      </c>
      <c r="AH258" s="408"/>
      <c r="AI258" s="401"/>
      <c r="AJ258" s="401"/>
      <c r="AK258" s="401"/>
    </row>
    <row r="259" spans="1:37" s="33" customFormat="1" ht="63" customHeight="1" x14ac:dyDescent="0.2">
      <c r="A259" s="392" t="s">
        <v>92</v>
      </c>
      <c r="B259" s="260">
        <v>81101510</v>
      </c>
      <c r="C259" s="410" t="s">
        <v>681</v>
      </c>
      <c r="D259" s="418">
        <v>43039.586111111108</v>
      </c>
      <c r="E259" s="393" t="s">
        <v>108</v>
      </c>
      <c r="F259" s="393" t="s">
        <v>587</v>
      </c>
      <c r="G259" s="393" t="s">
        <v>116</v>
      </c>
      <c r="H259" s="426">
        <v>797377950</v>
      </c>
      <c r="I259" s="429">
        <v>742362422</v>
      </c>
      <c r="J259" s="413" t="s">
        <v>111</v>
      </c>
      <c r="K259" s="413" t="s">
        <v>45</v>
      </c>
      <c r="L259" s="424" t="s">
        <v>591</v>
      </c>
      <c r="M259" s="424" t="s">
        <v>592</v>
      </c>
      <c r="N259" s="415" t="s">
        <v>609</v>
      </c>
      <c r="O259" s="425" t="s">
        <v>594</v>
      </c>
      <c r="P259" s="417" t="s">
        <v>621</v>
      </c>
      <c r="Q259" s="417" t="s">
        <v>622</v>
      </c>
      <c r="R259" s="417" t="s">
        <v>623</v>
      </c>
      <c r="S259" s="417">
        <v>180035001</v>
      </c>
      <c r="T259" s="417" t="s">
        <v>624</v>
      </c>
      <c r="U259" s="260" t="s">
        <v>625</v>
      </c>
      <c r="V259" s="402" t="s">
        <v>682</v>
      </c>
      <c r="W259" s="417" t="s">
        <v>683</v>
      </c>
      <c r="X259" s="418">
        <v>43039.586111111108</v>
      </c>
      <c r="Y259" s="417" t="s">
        <v>684</v>
      </c>
      <c r="Z259" s="417" t="s">
        <v>685</v>
      </c>
      <c r="AA259" s="31">
        <f t="shared" si="3"/>
        <v>1</v>
      </c>
      <c r="AB259" s="393" t="s">
        <v>686</v>
      </c>
      <c r="AC259" s="408" t="s">
        <v>84</v>
      </c>
      <c r="AD259" s="408" t="s">
        <v>687</v>
      </c>
      <c r="AE259" s="401" t="s">
        <v>688</v>
      </c>
      <c r="AF259" s="401" t="s">
        <v>174</v>
      </c>
      <c r="AG259" s="401" t="s">
        <v>606</v>
      </c>
      <c r="AH259" s="408"/>
      <c r="AI259" s="401"/>
      <c r="AJ259" s="401"/>
      <c r="AK259" s="401"/>
    </row>
    <row r="260" spans="1:37" s="33" customFormat="1" ht="63" customHeight="1" x14ac:dyDescent="0.2">
      <c r="A260" s="392" t="s">
        <v>92</v>
      </c>
      <c r="B260" s="260" t="s">
        <v>588</v>
      </c>
      <c r="C260" s="410" t="s">
        <v>689</v>
      </c>
      <c r="D260" s="418">
        <v>43026.520138888889</v>
      </c>
      <c r="E260" s="393" t="s">
        <v>620</v>
      </c>
      <c r="F260" s="393" t="s">
        <v>329</v>
      </c>
      <c r="G260" s="393" t="s">
        <v>116</v>
      </c>
      <c r="H260" s="426">
        <v>5016364832</v>
      </c>
      <c r="I260" s="429">
        <v>4744292572</v>
      </c>
      <c r="J260" s="413" t="s">
        <v>111</v>
      </c>
      <c r="K260" s="413" t="s">
        <v>45</v>
      </c>
      <c r="L260" s="424" t="s">
        <v>591</v>
      </c>
      <c r="M260" s="424" t="s">
        <v>592</v>
      </c>
      <c r="N260" s="415" t="s">
        <v>609</v>
      </c>
      <c r="O260" s="425" t="s">
        <v>594</v>
      </c>
      <c r="P260" s="417" t="s">
        <v>621</v>
      </c>
      <c r="Q260" s="417" t="s">
        <v>622</v>
      </c>
      <c r="R260" s="417" t="s">
        <v>623</v>
      </c>
      <c r="S260" s="417">
        <v>180035001</v>
      </c>
      <c r="T260" s="417" t="s">
        <v>624</v>
      </c>
      <c r="U260" s="260" t="s">
        <v>625</v>
      </c>
      <c r="V260" s="402" t="s">
        <v>690</v>
      </c>
      <c r="W260" s="417" t="s">
        <v>691</v>
      </c>
      <c r="X260" s="418">
        <v>43026.520138888889</v>
      </c>
      <c r="Y260" s="417" t="s">
        <v>692</v>
      </c>
      <c r="Z260" s="417" t="s">
        <v>693</v>
      </c>
      <c r="AA260" s="31">
        <f t="shared" si="3"/>
        <v>1</v>
      </c>
      <c r="AB260" s="260" t="s">
        <v>694</v>
      </c>
      <c r="AC260" s="401" t="s">
        <v>84</v>
      </c>
      <c r="AD260" s="401" t="s">
        <v>2807</v>
      </c>
      <c r="AE260" s="401" t="s">
        <v>695</v>
      </c>
      <c r="AF260" s="401" t="s">
        <v>174</v>
      </c>
      <c r="AG260" s="401" t="s">
        <v>606</v>
      </c>
      <c r="AH260" s="408"/>
      <c r="AI260" s="401"/>
      <c r="AJ260" s="401"/>
      <c r="AK260" s="401"/>
    </row>
    <row r="261" spans="1:37" s="33" customFormat="1" ht="63" customHeight="1" x14ac:dyDescent="0.2">
      <c r="A261" s="392" t="s">
        <v>92</v>
      </c>
      <c r="B261" s="260">
        <v>81101510</v>
      </c>
      <c r="C261" s="410" t="s">
        <v>696</v>
      </c>
      <c r="D261" s="418">
        <v>43039.508333333331</v>
      </c>
      <c r="E261" s="393" t="s">
        <v>108</v>
      </c>
      <c r="F261" s="393" t="s">
        <v>587</v>
      </c>
      <c r="G261" s="393" t="s">
        <v>116</v>
      </c>
      <c r="H261" s="426">
        <v>804939522</v>
      </c>
      <c r="I261" s="429">
        <v>765360400</v>
      </c>
      <c r="J261" s="413" t="s">
        <v>111</v>
      </c>
      <c r="K261" s="413" t="s">
        <v>45</v>
      </c>
      <c r="L261" s="424" t="s">
        <v>591</v>
      </c>
      <c r="M261" s="424" t="s">
        <v>592</v>
      </c>
      <c r="N261" s="415" t="s">
        <v>609</v>
      </c>
      <c r="O261" s="425" t="s">
        <v>594</v>
      </c>
      <c r="P261" s="417" t="s">
        <v>621</v>
      </c>
      <c r="Q261" s="417" t="s">
        <v>622</v>
      </c>
      <c r="R261" s="417" t="s">
        <v>623</v>
      </c>
      <c r="S261" s="417">
        <v>180035001</v>
      </c>
      <c r="T261" s="417" t="s">
        <v>624</v>
      </c>
      <c r="U261" s="260" t="s">
        <v>625</v>
      </c>
      <c r="V261" s="402" t="s">
        <v>697</v>
      </c>
      <c r="W261" s="417" t="s">
        <v>698</v>
      </c>
      <c r="X261" s="418">
        <v>43039.508333333331</v>
      </c>
      <c r="Y261" s="417" t="s">
        <v>699</v>
      </c>
      <c r="Z261" s="417" t="s">
        <v>700</v>
      </c>
      <c r="AA261" s="31">
        <f t="shared" si="3"/>
        <v>1</v>
      </c>
      <c r="AB261" s="260" t="s">
        <v>701</v>
      </c>
      <c r="AC261" s="408" t="s">
        <v>84</v>
      </c>
      <c r="AD261" s="408" t="s">
        <v>2808</v>
      </c>
      <c r="AE261" s="401" t="s">
        <v>2809</v>
      </c>
      <c r="AF261" s="401" t="s">
        <v>174</v>
      </c>
      <c r="AG261" s="401" t="s">
        <v>606</v>
      </c>
      <c r="AH261" s="408"/>
      <c r="AI261" s="401"/>
      <c r="AJ261" s="401"/>
      <c r="AK261" s="401"/>
    </row>
    <row r="262" spans="1:37" s="33" customFormat="1" ht="63" customHeight="1" x14ac:dyDescent="0.2">
      <c r="A262" s="392" t="s">
        <v>92</v>
      </c>
      <c r="B262" s="260" t="s">
        <v>702</v>
      </c>
      <c r="C262" s="410" t="s">
        <v>703</v>
      </c>
      <c r="D262" s="394">
        <v>43131</v>
      </c>
      <c r="E262" s="393" t="s">
        <v>139</v>
      </c>
      <c r="F262" s="393" t="s">
        <v>120</v>
      </c>
      <c r="G262" s="393" t="s">
        <v>116</v>
      </c>
      <c r="H262" s="426">
        <v>746386982</v>
      </c>
      <c r="I262" s="431">
        <v>746386982</v>
      </c>
      <c r="J262" s="413" t="s">
        <v>111</v>
      </c>
      <c r="K262" s="413" t="s">
        <v>45</v>
      </c>
      <c r="L262" s="260" t="s">
        <v>591</v>
      </c>
      <c r="M262" s="260" t="s">
        <v>592</v>
      </c>
      <c r="N262" s="395" t="s">
        <v>609</v>
      </c>
      <c r="O262" s="402" t="s">
        <v>594</v>
      </c>
      <c r="P262" s="417" t="s">
        <v>621</v>
      </c>
      <c r="Q262" s="417" t="s">
        <v>622</v>
      </c>
      <c r="R262" s="417" t="s">
        <v>623</v>
      </c>
      <c r="S262" s="417">
        <v>180035001</v>
      </c>
      <c r="T262" s="417" t="s">
        <v>624</v>
      </c>
      <c r="U262" s="260" t="s">
        <v>625</v>
      </c>
      <c r="V262" s="432"/>
      <c r="W262" s="417"/>
      <c r="X262" s="418"/>
      <c r="Y262" s="417"/>
      <c r="Z262" s="417"/>
      <c r="AA262" s="31" t="str">
        <f t="shared" si="3"/>
        <v/>
      </c>
      <c r="AB262" s="260"/>
      <c r="AC262" s="408"/>
      <c r="AD262" s="408"/>
      <c r="AE262" s="401" t="s">
        <v>704</v>
      </c>
      <c r="AF262" s="417" t="s">
        <v>174</v>
      </c>
      <c r="AG262" s="423" t="s">
        <v>606</v>
      </c>
      <c r="AH262" s="408"/>
      <c r="AI262" s="401"/>
      <c r="AJ262" s="417"/>
      <c r="AK262" s="423"/>
    </row>
    <row r="263" spans="1:37" s="33" customFormat="1" ht="63" customHeight="1" x14ac:dyDescent="0.2">
      <c r="A263" s="392" t="s">
        <v>92</v>
      </c>
      <c r="B263" s="260" t="s">
        <v>588</v>
      </c>
      <c r="C263" s="410" t="s">
        <v>705</v>
      </c>
      <c r="D263" s="418">
        <v>43026.619444444441</v>
      </c>
      <c r="E263" s="393" t="s">
        <v>620</v>
      </c>
      <c r="F263" s="393" t="s">
        <v>329</v>
      </c>
      <c r="G263" s="393" t="s">
        <v>116</v>
      </c>
      <c r="H263" s="433">
        <v>5365111637</v>
      </c>
      <c r="I263" s="429">
        <v>5082441357</v>
      </c>
      <c r="J263" s="413" t="s">
        <v>111</v>
      </c>
      <c r="K263" s="413" t="s">
        <v>45</v>
      </c>
      <c r="L263" s="424" t="s">
        <v>591</v>
      </c>
      <c r="M263" s="424" t="s">
        <v>592</v>
      </c>
      <c r="N263" s="415" t="s">
        <v>609</v>
      </c>
      <c r="O263" s="425" t="s">
        <v>594</v>
      </c>
      <c r="P263" s="417" t="s">
        <v>621</v>
      </c>
      <c r="Q263" s="417" t="s">
        <v>622</v>
      </c>
      <c r="R263" s="417" t="s">
        <v>706</v>
      </c>
      <c r="S263" s="417">
        <v>183002001</v>
      </c>
      <c r="T263" s="417" t="s">
        <v>624</v>
      </c>
      <c r="U263" s="260" t="s">
        <v>625</v>
      </c>
      <c r="V263" s="402" t="s">
        <v>707</v>
      </c>
      <c r="W263" s="417" t="s">
        <v>708</v>
      </c>
      <c r="X263" s="418">
        <v>43026.619444444441</v>
      </c>
      <c r="Y263" s="417" t="s">
        <v>709</v>
      </c>
      <c r="Z263" s="417" t="s">
        <v>710</v>
      </c>
      <c r="AA263" s="31">
        <f t="shared" si="3"/>
        <v>1</v>
      </c>
      <c r="AB263" s="260" t="s">
        <v>711</v>
      </c>
      <c r="AC263" s="408" t="s">
        <v>90</v>
      </c>
      <c r="AD263" s="401" t="s">
        <v>712</v>
      </c>
      <c r="AE263" s="401" t="s">
        <v>713</v>
      </c>
      <c r="AF263" s="401" t="s">
        <v>174</v>
      </c>
      <c r="AG263" s="401" t="s">
        <v>606</v>
      </c>
      <c r="AH263" s="408"/>
      <c r="AI263" s="401"/>
      <c r="AJ263" s="401"/>
      <c r="AK263" s="401"/>
    </row>
    <row r="264" spans="1:37" s="33" customFormat="1" ht="63" customHeight="1" x14ac:dyDescent="0.2">
      <c r="A264" s="392" t="s">
        <v>92</v>
      </c>
      <c r="B264" s="260">
        <v>81101510</v>
      </c>
      <c r="C264" s="410" t="s">
        <v>714</v>
      </c>
      <c r="D264" s="418">
        <v>43039.540277777778</v>
      </c>
      <c r="E264" s="393" t="s">
        <v>108</v>
      </c>
      <c r="F264" s="393" t="s">
        <v>587</v>
      </c>
      <c r="G264" s="393" t="s">
        <v>116</v>
      </c>
      <c r="H264" s="433">
        <v>667887548</v>
      </c>
      <c r="I264" s="429">
        <v>634460114</v>
      </c>
      <c r="J264" s="413" t="s">
        <v>111</v>
      </c>
      <c r="K264" s="413" t="s">
        <v>45</v>
      </c>
      <c r="L264" s="424" t="s">
        <v>591</v>
      </c>
      <c r="M264" s="424" t="s">
        <v>592</v>
      </c>
      <c r="N264" s="415" t="s">
        <v>609</v>
      </c>
      <c r="O264" s="425" t="s">
        <v>594</v>
      </c>
      <c r="P264" s="417" t="s">
        <v>621</v>
      </c>
      <c r="Q264" s="417" t="s">
        <v>622</v>
      </c>
      <c r="R264" s="417" t="s">
        <v>706</v>
      </c>
      <c r="S264" s="417">
        <v>183002001</v>
      </c>
      <c r="T264" s="417" t="s">
        <v>624</v>
      </c>
      <c r="U264" s="260" t="s">
        <v>625</v>
      </c>
      <c r="V264" s="402" t="s">
        <v>715</v>
      </c>
      <c r="W264" s="417" t="s">
        <v>716</v>
      </c>
      <c r="X264" s="418">
        <v>43039.540277777778</v>
      </c>
      <c r="Y264" s="417" t="s">
        <v>717</v>
      </c>
      <c r="Z264" s="417" t="s">
        <v>718</v>
      </c>
      <c r="AA264" s="31">
        <f t="shared" si="3"/>
        <v>1</v>
      </c>
      <c r="AB264" s="393" t="s">
        <v>719</v>
      </c>
      <c r="AC264" s="408" t="s">
        <v>90</v>
      </c>
      <c r="AD264" s="401" t="s">
        <v>720</v>
      </c>
      <c r="AE264" s="401" t="s">
        <v>721</v>
      </c>
      <c r="AF264" s="401" t="s">
        <v>174</v>
      </c>
      <c r="AG264" s="401" t="s">
        <v>606</v>
      </c>
      <c r="AH264" s="408"/>
      <c r="AI264" s="401"/>
      <c r="AJ264" s="401"/>
      <c r="AK264" s="401"/>
    </row>
    <row r="265" spans="1:37" s="33" customFormat="1" ht="63" customHeight="1" x14ac:dyDescent="0.2">
      <c r="A265" s="392" t="s">
        <v>92</v>
      </c>
      <c r="B265" s="260" t="s">
        <v>588</v>
      </c>
      <c r="C265" s="410" t="s">
        <v>722</v>
      </c>
      <c r="D265" s="394">
        <v>43131</v>
      </c>
      <c r="E265" s="393" t="s">
        <v>139</v>
      </c>
      <c r="F265" s="393" t="s">
        <v>120</v>
      </c>
      <c r="G265" s="393" t="s">
        <v>116</v>
      </c>
      <c r="H265" s="433">
        <f>6177469015-H263-H264</f>
        <v>144469830</v>
      </c>
      <c r="I265" s="434">
        <f>6177469015-I263-I264</f>
        <v>460567544</v>
      </c>
      <c r="J265" s="393" t="s">
        <v>111</v>
      </c>
      <c r="K265" s="393" t="s">
        <v>45</v>
      </c>
      <c r="L265" s="260" t="s">
        <v>591</v>
      </c>
      <c r="M265" s="260" t="s">
        <v>592</v>
      </c>
      <c r="N265" s="395" t="s">
        <v>609</v>
      </c>
      <c r="O265" s="402" t="s">
        <v>594</v>
      </c>
      <c r="P265" s="417" t="s">
        <v>621</v>
      </c>
      <c r="Q265" s="417" t="s">
        <v>622</v>
      </c>
      <c r="R265" s="417" t="s">
        <v>706</v>
      </c>
      <c r="S265" s="417">
        <v>183002001</v>
      </c>
      <c r="T265" s="417" t="s">
        <v>624</v>
      </c>
      <c r="U265" s="260" t="s">
        <v>625</v>
      </c>
      <c r="V265" s="432"/>
      <c r="W265" s="417"/>
      <c r="X265" s="418"/>
      <c r="Y265" s="417"/>
      <c r="Z265" s="417"/>
      <c r="AA265" s="31" t="str">
        <f t="shared" si="3"/>
        <v/>
      </c>
      <c r="AB265" s="260"/>
      <c r="AC265" s="408"/>
      <c r="AD265" s="408"/>
      <c r="AE265" s="401" t="s">
        <v>704</v>
      </c>
      <c r="AF265" s="417" t="s">
        <v>174</v>
      </c>
      <c r="AG265" s="423" t="s">
        <v>606</v>
      </c>
      <c r="AH265" s="408"/>
      <c r="AI265" s="401"/>
      <c r="AJ265" s="417"/>
      <c r="AK265" s="423"/>
    </row>
    <row r="266" spans="1:37" s="33" customFormat="1" ht="63" customHeight="1" x14ac:dyDescent="0.2">
      <c r="A266" s="435" t="s">
        <v>92</v>
      </c>
      <c r="B266" s="408" t="s">
        <v>723</v>
      </c>
      <c r="C266" s="436" t="s">
        <v>724</v>
      </c>
      <c r="D266" s="437">
        <v>43032.625</v>
      </c>
      <c r="E266" s="401" t="s">
        <v>153</v>
      </c>
      <c r="F266" s="401" t="s">
        <v>587</v>
      </c>
      <c r="G266" s="401" t="s">
        <v>116</v>
      </c>
      <c r="H266" s="438">
        <v>377400000</v>
      </c>
      <c r="I266" s="439">
        <v>377400000</v>
      </c>
      <c r="J266" s="413" t="s">
        <v>111</v>
      </c>
      <c r="K266" s="413" t="s">
        <v>45</v>
      </c>
      <c r="L266" s="408" t="s">
        <v>591</v>
      </c>
      <c r="M266" s="408" t="s">
        <v>592</v>
      </c>
      <c r="N266" s="435" t="s">
        <v>609</v>
      </c>
      <c r="O266" s="425" t="s">
        <v>594</v>
      </c>
      <c r="P266" s="401" t="s">
        <v>725</v>
      </c>
      <c r="Q266" s="401" t="s">
        <v>726</v>
      </c>
      <c r="R266" s="401" t="s">
        <v>727</v>
      </c>
      <c r="S266" s="401">
        <v>180038001</v>
      </c>
      <c r="T266" s="401" t="s">
        <v>728</v>
      </c>
      <c r="U266" s="408" t="s">
        <v>729</v>
      </c>
      <c r="V266" s="425">
        <v>7705</v>
      </c>
      <c r="W266" s="401" t="s">
        <v>730</v>
      </c>
      <c r="X266" s="437">
        <v>43032.625</v>
      </c>
      <c r="Y266" s="401" t="s">
        <v>731</v>
      </c>
      <c r="Z266" s="401"/>
      <c r="AA266" s="31">
        <f t="shared" si="3"/>
        <v>0.66</v>
      </c>
      <c r="AB266" s="408" t="s">
        <v>732</v>
      </c>
      <c r="AC266" s="408" t="s">
        <v>91</v>
      </c>
      <c r="AD266" s="408" t="s">
        <v>733</v>
      </c>
      <c r="AE266" s="401" t="s">
        <v>734</v>
      </c>
      <c r="AF266" s="440" t="s">
        <v>735</v>
      </c>
      <c r="AG266" s="401" t="s">
        <v>618</v>
      </c>
      <c r="AH266" s="408"/>
      <c r="AI266" s="401"/>
      <c r="AJ266" s="440"/>
      <c r="AK266" s="401"/>
    </row>
    <row r="267" spans="1:37" s="33" customFormat="1" ht="63" customHeight="1" x14ac:dyDescent="0.2">
      <c r="A267" s="435" t="s">
        <v>92</v>
      </c>
      <c r="B267" s="408" t="s">
        <v>723</v>
      </c>
      <c r="C267" s="436" t="s">
        <v>736</v>
      </c>
      <c r="D267" s="437">
        <v>43059.473611111112</v>
      </c>
      <c r="E267" s="401" t="s">
        <v>737</v>
      </c>
      <c r="F267" s="401" t="s">
        <v>431</v>
      </c>
      <c r="G267" s="401" t="s">
        <v>116</v>
      </c>
      <c r="H267" s="438">
        <v>47600000</v>
      </c>
      <c r="I267" s="439">
        <v>47600000</v>
      </c>
      <c r="J267" s="413" t="s">
        <v>111</v>
      </c>
      <c r="K267" s="413" t="s">
        <v>45</v>
      </c>
      <c r="L267" s="408" t="s">
        <v>591</v>
      </c>
      <c r="M267" s="408" t="s">
        <v>592</v>
      </c>
      <c r="N267" s="435" t="s">
        <v>609</v>
      </c>
      <c r="O267" s="425" t="s">
        <v>594</v>
      </c>
      <c r="P267" s="401" t="s">
        <v>725</v>
      </c>
      <c r="Q267" s="401" t="s">
        <v>726</v>
      </c>
      <c r="R267" s="401" t="s">
        <v>738</v>
      </c>
      <c r="S267" s="401">
        <v>180038001</v>
      </c>
      <c r="T267" s="401" t="s">
        <v>728</v>
      </c>
      <c r="U267" s="408" t="s">
        <v>729</v>
      </c>
      <c r="V267" s="425">
        <v>7968</v>
      </c>
      <c r="W267" s="401" t="s">
        <v>739</v>
      </c>
      <c r="X267" s="437">
        <v>43059.473611111112</v>
      </c>
      <c r="Y267" s="401" t="s">
        <v>740</v>
      </c>
      <c r="Z267" s="401"/>
      <c r="AA267" s="31">
        <f t="shared" si="3"/>
        <v>0.66</v>
      </c>
      <c r="AB267" s="408"/>
      <c r="AC267" s="441" t="s">
        <v>741</v>
      </c>
      <c r="AD267" s="408" t="s">
        <v>742</v>
      </c>
      <c r="AE267" s="401" t="s">
        <v>734</v>
      </c>
      <c r="AF267" s="401" t="s">
        <v>484</v>
      </c>
      <c r="AG267" s="401" t="s">
        <v>618</v>
      </c>
      <c r="AH267" s="408"/>
      <c r="AI267" s="401"/>
      <c r="AJ267" s="401"/>
      <c r="AK267" s="401"/>
    </row>
    <row r="268" spans="1:37" s="33" customFormat="1" ht="63" customHeight="1" x14ac:dyDescent="0.2">
      <c r="A268" s="442" t="s">
        <v>92</v>
      </c>
      <c r="B268" s="408">
        <v>22101600</v>
      </c>
      <c r="C268" s="436" t="s">
        <v>743</v>
      </c>
      <c r="D268" s="443">
        <v>43046.727083333331</v>
      </c>
      <c r="E268" s="401" t="s">
        <v>744</v>
      </c>
      <c r="F268" s="401" t="s">
        <v>117</v>
      </c>
      <c r="G268" s="401" t="s">
        <v>116</v>
      </c>
      <c r="H268" s="444">
        <v>4600000000</v>
      </c>
      <c r="I268" s="445">
        <v>4600000000</v>
      </c>
      <c r="J268" s="413" t="s">
        <v>111</v>
      </c>
      <c r="K268" s="413" t="s">
        <v>45</v>
      </c>
      <c r="L268" s="408" t="s">
        <v>591</v>
      </c>
      <c r="M268" s="408" t="s">
        <v>592</v>
      </c>
      <c r="N268" s="435" t="s">
        <v>609</v>
      </c>
      <c r="O268" s="425" t="s">
        <v>594</v>
      </c>
      <c r="P268" s="422" t="s">
        <v>621</v>
      </c>
      <c r="Q268" s="422" t="s">
        <v>745</v>
      </c>
      <c r="R268" s="422" t="s">
        <v>746</v>
      </c>
      <c r="S268" s="422">
        <v>180030001</v>
      </c>
      <c r="T268" s="422" t="s">
        <v>747</v>
      </c>
      <c r="U268" s="408" t="s">
        <v>748</v>
      </c>
      <c r="V268" s="425" t="s">
        <v>749</v>
      </c>
      <c r="W268" s="417" t="s">
        <v>750</v>
      </c>
      <c r="X268" s="446">
        <v>43046.727083333331</v>
      </c>
      <c r="Y268" s="422" t="s">
        <v>751</v>
      </c>
      <c r="Z268" s="422" t="s">
        <v>752</v>
      </c>
      <c r="AA268" s="31">
        <f t="shared" ref="AA268:AA331" si="4">+IF(AND(W268="",X268="",Y268="",Z268=""),"",IF(AND(W268&lt;&gt;"",X268="",Y268="",Z268=""),0%,IF(AND(W268&lt;&gt;"",X268&lt;&gt;"",Y268="",Z268=""),33%,IF(AND(W268&lt;&gt;"",X268&lt;&gt;"",Y268&lt;&gt;"",Z268=""),66%,IF(AND(W268&lt;&gt;"",X268&lt;&gt;"",Y268&lt;&gt;"",Z268&lt;&gt;""),100%,"Información incompleta")))))</f>
        <v>1</v>
      </c>
      <c r="AB268" s="408" t="s">
        <v>753</v>
      </c>
      <c r="AC268" s="408" t="s">
        <v>84</v>
      </c>
      <c r="AD268" s="408" t="s">
        <v>754</v>
      </c>
      <c r="AE268" s="422" t="s">
        <v>755</v>
      </c>
      <c r="AF268" s="422" t="s">
        <v>47</v>
      </c>
      <c r="AG268" s="447" t="s">
        <v>618</v>
      </c>
      <c r="AH268" s="421"/>
      <c r="AI268" s="422"/>
      <c r="AJ268" s="422"/>
      <c r="AK268" s="447"/>
    </row>
    <row r="269" spans="1:37" s="33" customFormat="1" ht="63" customHeight="1" x14ac:dyDescent="0.2">
      <c r="A269" s="392" t="s">
        <v>92</v>
      </c>
      <c r="B269" s="260" t="s">
        <v>756</v>
      </c>
      <c r="C269" s="410" t="s">
        <v>757</v>
      </c>
      <c r="D269" s="394">
        <v>42156.677777777775</v>
      </c>
      <c r="E269" s="393" t="s">
        <v>105</v>
      </c>
      <c r="F269" s="393" t="s">
        <v>120</v>
      </c>
      <c r="G269" s="393" t="s">
        <v>758</v>
      </c>
      <c r="H269" s="448">
        <f>97500000000-H271-H272-H273-H274-H275-H276</f>
        <v>0</v>
      </c>
      <c r="I269" s="412">
        <f>97500000000-I271-I272-I273-I274-I275-I276</f>
        <v>0</v>
      </c>
      <c r="J269" s="413" t="s">
        <v>111</v>
      </c>
      <c r="K269" s="413" t="s">
        <v>45</v>
      </c>
      <c r="L269" s="408" t="s">
        <v>591</v>
      </c>
      <c r="M269" s="408" t="s">
        <v>592</v>
      </c>
      <c r="N269" s="435" t="s">
        <v>609</v>
      </c>
      <c r="O269" s="425" t="s">
        <v>594</v>
      </c>
      <c r="P269" s="417" t="s">
        <v>759</v>
      </c>
      <c r="Q269" s="417" t="s">
        <v>760</v>
      </c>
      <c r="R269" s="417" t="s">
        <v>761</v>
      </c>
      <c r="S269" s="417">
        <v>183023001</v>
      </c>
      <c r="T269" s="417" t="s">
        <v>762</v>
      </c>
      <c r="U269" s="260" t="s">
        <v>763</v>
      </c>
      <c r="V269" s="449" t="s">
        <v>764</v>
      </c>
      <c r="W269" s="417" t="s">
        <v>765</v>
      </c>
      <c r="X269" s="418">
        <v>42156.677777777775</v>
      </c>
      <c r="Y269" s="417" t="s">
        <v>766</v>
      </c>
      <c r="Z269" s="450">
        <v>4600004806</v>
      </c>
      <c r="AA269" s="31">
        <f t="shared" si="4"/>
        <v>1</v>
      </c>
      <c r="AB269" s="260" t="s">
        <v>767</v>
      </c>
      <c r="AC269" s="408" t="s">
        <v>84</v>
      </c>
      <c r="AD269" s="408" t="s">
        <v>768</v>
      </c>
      <c r="AE269" s="451" t="s">
        <v>769</v>
      </c>
      <c r="AF269" s="417" t="s">
        <v>174</v>
      </c>
      <c r="AG269" s="423" t="s">
        <v>606</v>
      </c>
      <c r="AH269" s="421"/>
      <c r="AI269" s="451"/>
      <c r="AJ269" s="417"/>
      <c r="AK269" s="423"/>
    </row>
    <row r="270" spans="1:37" s="33" customFormat="1" ht="63" customHeight="1" x14ac:dyDescent="0.2">
      <c r="A270" s="392" t="s">
        <v>92</v>
      </c>
      <c r="B270" s="260" t="s">
        <v>756</v>
      </c>
      <c r="C270" s="410" t="s">
        <v>770</v>
      </c>
      <c r="D270" s="394">
        <v>42156.677777777775</v>
      </c>
      <c r="E270" s="393" t="s">
        <v>105</v>
      </c>
      <c r="F270" s="393" t="s">
        <v>120</v>
      </c>
      <c r="G270" s="393" t="s">
        <v>116</v>
      </c>
      <c r="H270" s="411">
        <v>22319442051</v>
      </c>
      <c r="I270" s="412">
        <v>22319442051</v>
      </c>
      <c r="J270" s="413" t="s">
        <v>111</v>
      </c>
      <c r="K270" s="413" t="s">
        <v>45</v>
      </c>
      <c r="L270" s="260" t="s">
        <v>591</v>
      </c>
      <c r="M270" s="260" t="s">
        <v>592</v>
      </c>
      <c r="N270" s="395" t="s">
        <v>609</v>
      </c>
      <c r="O270" s="402" t="s">
        <v>594</v>
      </c>
      <c r="P270" s="417" t="s">
        <v>759</v>
      </c>
      <c r="Q270" s="417" t="s">
        <v>760</v>
      </c>
      <c r="R270" s="417" t="s">
        <v>761</v>
      </c>
      <c r="S270" s="452">
        <v>183023001</v>
      </c>
      <c r="T270" s="417" t="s">
        <v>762</v>
      </c>
      <c r="U270" s="260" t="s">
        <v>763</v>
      </c>
      <c r="V270" s="449" t="s">
        <v>764</v>
      </c>
      <c r="W270" s="417" t="s">
        <v>765</v>
      </c>
      <c r="X270" s="418">
        <v>42156.677777777775</v>
      </c>
      <c r="Y270" s="417" t="s">
        <v>766</v>
      </c>
      <c r="Z270" s="417">
        <v>4600004806</v>
      </c>
      <c r="AA270" s="31">
        <f t="shared" si="4"/>
        <v>1</v>
      </c>
      <c r="AB270" s="260" t="s">
        <v>767</v>
      </c>
      <c r="AC270" s="408" t="s">
        <v>84</v>
      </c>
      <c r="AD270" s="408" t="s">
        <v>768</v>
      </c>
      <c r="AE270" s="451" t="s">
        <v>769</v>
      </c>
      <c r="AF270" s="417" t="s">
        <v>174</v>
      </c>
      <c r="AG270" s="423" t="s">
        <v>606</v>
      </c>
      <c r="AH270" s="421"/>
      <c r="AI270" s="451"/>
      <c r="AJ270" s="417"/>
      <c r="AK270" s="423"/>
    </row>
    <row r="271" spans="1:37" s="33" customFormat="1" ht="63" customHeight="1" x14ac:dyDescent="0.2">
      <c r="A271" s="392" t="s">
        <v>92</v>
      </c>
      <c r="B271" s="260" t="s">
        <v>756</v>
      </c>
      <c r="C271" s="410" t="s">
        <v>771</v>
      </c>
      <c r="D271" s="394">
        <v>43146</v>
      </c>
      <c r="E271" s="393" t="s">
        <v>105</v>
      </c>
      <c r="F271" s="393" t="s">
        <v>120</v>
      </c>
      <c r="G271" s="393" t="s">
        <v>758</v>
      </c>
      <c r="H271" s="411">
        <v>80515439350</v>
      </c>
      <c r="I271" s="412">
        <v>80515439350</v>
      </c>
      <c r="J271" s="413" t="s">
        <v>111</v>
      </c>
      <c r="K271" s="413" t="s">
        <v>45</v>
      </c>
      <c r="L271" s="260" t="s">
        <v>591</v>
      </c>
      <c r="M271" s="260" t="s">
        <v>592</v>
      </c>
      <c r="N271" s="395" t="s">
        <v>609</v>
      </c>
      <c r="O271" s="402" t="s">
        <v>594</v>
      </c>
      <c r="P271" s="449" t="s">
        <v>759</v>
      </c>
      <c r="Q271" s="417" t="s">
        <v>760</v>
      </c>
      <c r="R271" s="418" t="s">
        <v>761</v>
      </c>
      <c r="S271" s="417">
        <v>183023001</v>
      </c>
      <c r="T271" s="417" t="s">
        <v>762</v>
      </c>
      <c r="U271" s="419" t="s">
        <v>763</v>
      </c>
      <c r="V271" s="260" t="s">
        <v>764</v>
      </c>
      <c r="W271" s="420" t="s">
        <v>772</v>
      </c>
      <c r="X271" s="420">
        <v>42156.677777777775</v>
      </c>
      <c r="Y271" s="420" t="s">
        <v>773</v>
      </c>
      <c r="Z271" s="408">
        <v>4600004806</v>
      </c>
      <c r="AA271" s="31">
        <f t="shared" si="4"/>
        <v>1</v>
      </c>
      <c r="AB271" s="421" t="s">
        <v>774</v>
      </c>
      <c r="AC271" s="453" t="s">
        <v>84</v>
      </c>
      <c r="AD271" s="408" t="s">
        <v>775</v>
      </c>
      <c r="AE271" s="451" t="s">
        <v>776</v>
      </c>
      <c r="AF271" s="417" t="s">
        <v>174</v>
      </c>
      <c r="AG271" s="423" t="s">
        <v>606</v>
      </c>
      <c r="AH271" s="421"/>
      <c r="AI271" s="451"/>
      <c r="AJ271" s="417"/>
      <c r="AK271" s="423"/>
    </row>
    <row r="272" spans="1:37" s="33" customFormat="1" ht="63" customHeight="1" x14ac:dyDescent="0.2">
      <c r="A272" s="392" t="s">
        <v>92</v>
      </c>
      <c r="B272" s="260" t="s">
        <v>756</v>
      </c>
      <c r="C272" s="410" t="s">
        <v>777</v>
      </c>
      <c r="D272" s="394">
        <v>43146</v>
      </c>
      <c r="E272" s="393" t="s">
        <v>105</v>
      </c>
      <c r="F272" s="393" t="s">
        <v>120</v>
      </c>
      <c r="G272" s="393" t="s">
        <v>758</v>
      </c>
      <c r="H272" s="411">
        <v>4149836066</v>
      </c>
      <c r="I272" s="412">
        <v>4149836066</v>
      </c>
      <c r="J272" s="413" t="s">
        <v>111</v>
      </c>
      <c r="K272" s="413" t="s">
        <v>45</v>
      </c>
      <c r="L272" s="260" t="s">
        <v>591</v>
      </c>
      <c r="M272" s="260" t="s">
        <v>592</v>
      </c>
      <c r="N272" s="395" t="s">
        <v>609</v>
      </c>
      <c r="O272" s="402" t="s">
        <v>594</v>
      </c>
      <c r="P272" s="260" t="s">
        <v>759</v>
      </c>
      <c r="Q272" s="420" t="s">
        <v>760</v>
      </c>
      <c r="R272" s="420" t="s">
        <v>761</v>
      </c>
      <c r="S272" s="420">
        <v>183023001</v>
      </c>
      <c r="T272" s="408" t="s">
        <v>762</v>
      </c>
      <c r="U272" s="408" t="s">
        <v>763</v>
      </c>
      <c r="V272" s="421" t="s">
        <v>778</v>
      </c>
      <c r="W272" s="422" t="s">
        <v>779</v>
      </c>
      <c r="X272" s="417">
        <v>42228.688888888886</v>
      </c>
      <c r="Y272" s="423" t="s">
        <v>780</v>
      </c>
      <c r="Z272" s="453">
        <v>4600004805</v>
      </c>
      <c r="AA272" s="31">
        <f t="shared" si="4"/>
        <v>1</v>
      </c>
      <c r="AB272" s="393" t="s">
        <v>781</v>
      </c>
      <c r="AC272" s="408" t="s">
        <v>84</v>
      </c>
      <c r="AD272" s="408" t="s">
        <v>782</v>
      </c>
      <c r="AE272" s="451" t="s">
        <v>783</v>
      </c>
      <c r="AF272" s="417" t="s">
        <v>174</v>
      </c>
      <c r="AG272" s="423" t="s">
        <v>606</v>
      </c>
      <c r="AH272" s="421"/>
      <c r="AI272" s="451"/>
      <c r="AJ272" s="417"/>
      <c r="AK272" s="423"/>
    </row>
    <row r="273" spans="1:37" s="33" customFormat="1" ht="63" customHeight="1" x14ac:dyDescent="0.2">
      <c r="A273" s="392" t="s">
        <v>92</v>
      </c>
      <c r="B273" s="260" t="s">
        <v>756</v>
      </c>
      <c r="C273" s="410" t="s">
        <v>784</v>
      </c>
      <c r="D273" s="394">
        <v>43146</v>
      </c>
      <c r="E273" s="393" t="s">
        <v>105</v>
      </c>
      <c r="F273" s="393" t="s">
        <v>120</v>
      </c>
      <c r="G273" s="393" t="s">
        <v>758</v>
      </c>
      <c r="H273" s="411">
        <v>1856720917</v>
      </c>
      <c r="I273" s="412">
        <v>1856720917</v>
      </c>
      <c r="J273" s="413" t="s">
        <v>111</v>
      </c>
      <c r="K273" s="413" t="s">
        <v>45</v>
      </c>
      <c r="L273" s="260" t="s">
        <v>591</v>
      </c>
      <c r="M273" s="260" t="s">
        <v>592</v>
      </c>
      <c r="N273" s="395" t="s">
        <v>609</v>
      </c>
      <c r="O273" s="402" t="s">
        <v>594</v>
      </c>
      <c r="P273" s="421" t="s">
        <v>759</v>
      </c>
      <c r="Q273" s="422" t="s">
        <v>760</v>
      </c>
      <c r="R273" s="417" t="s">
        <v>761</v>
      </c>
      <c r="S273" s="423">
        <v>183023001</v>
      </c>
      <c r="T273" s="454" t="s">
        <v>762</v>
      </c>
      <c r="U273" s="454" t="s">
        <v>763</v>
      </c>
      <c r="V273" s="421" t="s">
        <v>785</v>
      </c>
      <c r="W273" s="422" t="s">
        <v>786</v>
      </c>
      <c r="X273" s="417">
        <v>42278.670138888891</v>
      </c>
      <c r="Y273" s="423" t="s">
        <v>787</v>
      </c>
      <c r="Z273" s="453">
        <v>4600004840</v>
      </c>
      <c r="AA273" s="31">
        <f t="shared" si="4"/>
        <v>1</v>
      </c>
      <c r="AB273" s="393" t="s">
        <v>788</v>
      </c>
      <c r="AC273" s="408" t="s">
        <v>84</v>
      </c>
      <c r="AD273" s="408" t="s">
        <v>789</v>
      </c>
      <c r="AE273" s="451" t="s">
        <v>790</v>
      </c>
      <c r="AF273" s="417" t="s">
        <v>47</v>
      </c>
      <c r="AG273" s="423" t="s">
        <v>606</v>
      </c>
      <c r="AH273" s="421"/>
      <c r="AI273" s="451"/>
      <c r="AJ273" s="417"/>
      <c r="AK273" s="423"/>
    </row>
    <row r="274" spans="1:37" s="33" customFormat="1" ht="63" customHeight="1" x14ac:dyDescent="0.2">
      <c r="A274" s="392" t="s">
        <v>92</v>
      </c>
      <c r="B274" s="260" t="s">
        <v>756</v>
      </c>
      <c r="C274" s="410" t="s">
        <v>791</v>
      </c>
      <c r="D274" s="394">
        <v>43146</v>
      </c>
      <c r="E274" s="393" t="s">
        <v>105</v>
      </c>
      <c r="F274" s="393" t="s">
        <v>120</v>
      </c>
      <c r="G274" s="393" t="s">
        <v>758</v>
      </c>
      <c r="H274" s="411">
        <v>97500000</v>
      </c>
      <c r="I274" s="412">
        <v>97500000</v>
      </c>
      <c r="J274" s="413" t="s">
        <v>111</v>
      </c>
      <c r="K274" s="413" t="s">
        <v>45</v>
      </c>
      <c r="L274" s="260" t="s">
        <v>591</v>
      </c>
      <c r="M274" s="260" t="s">
        <v>592</v>
      </c>
      <c r="N274" s="395" t="s">
        <v>609</v>
      </c>
      <c r="O274" s="402" t="s">
        <v>594</v>
      </c>
      <c r="P274" s="454" t="s">
        <v>759</v>
      </c>
      <c r="Q274" s="454" t="s">
        <v>760</v>
      </c>
      <c r="R274" s="454" t="s">
        <v>761</v>
      </c>
      <c r="S274" s="454">
        <v>183023001</v>
      </c>
      <c r="T274" s="454" t="s">
        <v>762</v>
      </c>
      <c r="U274" s="454" t="s">
        <v>763</v>
      </c>
      <c r="V274" s="421">
        <v>4600003495</v>
      </c>
      <c r="W274" s="422" t="s">
        <v>792</v>
      </c>
      <c r="X274" s="417">
        <v>42139.411805555559</v>
      </c>
      <c r="Y274" s="423">
        <v>42123</v>
      </c>
      <c r="Z274" s="453">
        <v>4600003495</v>
      </c>
      <c r="AA274" s="31">
        <f t="shared" si="4"/>
        <v>1</v>
      </c>
      <c r="AB274" s="393" t="s">
        <v>793</v>
      </c>
      <c r="AC274" s="408" t="s">
        <v>84</v>
      </c>
      <c r="AD274" s="408" t="s">
        <v>794</v>
      </c>
      <c r="AE274" s="451" t="s">
        <v>795</v>
      </c>
      <c r="AF274" s="417" t="s">
        <v>47</v>
      </c>
      <c r="AG274" s="423" t="s">
        <v>606</v>
      </c>
      <c r="AH274" s="421"/>
      <c r="AI274" s="451"/>
      <c r="AJ274" s="417"/>
      <c r="AK274" s="423"/>
    </row>
    <row r="275" spans="1:37" s="33" customFormat="1" ht="63" customHeight="1" x14ac:dyDescent="0.2">
      <c r="A275" s="392" t="s">
        <v>92</v>
      </c>
      <c r="B275" s="260" t="s">
        <v>756</v>
      </c>
      <c r="C275" s="410" t="s">
        <v>796</v>
      </c>
      <c r="D275" s="394">
        <v>43146</v>
      </c>
      <c r="E275" s="393" t="s">
        <v>105</v>
      </c>
      <c r="F275" s="393" t="s">
        <v>120</v>
      </c>
      <c r="G275" s="393" t="s">
        <v>758</v>
      </c>
      <c r="H275" s="411">
        <v>2152729000</v>
      </c>
      <c r="I275" s="412">
        <v>2152729000</v>
      </c>
      <c r="J275" s="413" t="s">
        <v>111</v>
      </c>
      <c r="K275" s="413" t="s">
        <v>45</v>
      </c>
      <c r="L275" s="260" t="s">
        <v>591</v>
      </c>
      <c r="M275" s="260" t="s">
        <v>592</v>
      </c>
      <c r="N275" s="395" t="s">
        <v>609</v>
      </c>
      <c r="O275" s="402" t="s">
        <v>594</v>
      </c>
      <c r="P275" s="455" t="s">
        <v>759</v>
      </c>
      <c r="Q275" s="455" t="s">
        <v>760</v>
      </c>
      <c r="R275" s="455" t="s">
        <v>761</v>
      </c>
      <c r="S275" s="455">
        <v>183023001</v>
      </c>
      <c r="T275" s="455" t="s">
        <v>762</v>
      </c>
      <c r="U275" s="455" t="s">
        <v>763</v>
      </c>
      <c r="V275" s="421" t="s">
        <v>764</v>
      </c>
      <c r="W275" s="422" t="s">
        <v>797</v>
      </c>
      <c r="X275" s="417">
        <v>42156.677777777775</v>
      </c>
      <c r="Y275" s="423" t="s">
        <v>773</v>
      </c>
      <c r="Z275" s="456">
        <v>4600004806</v>
      </c>
      <c r="AA275" s="31">
        <f t="shared" si="4"/>
        <v>1</v>
      </c>
      <c r="AB275" s="393" t="s">
        <v>774</v>
      </c>
      <c r="AC275" s="408" t="s">
        <v>84</v>
      </c>
      <c r="AD275" s="408" t="s">
        <v>798</v>
      </c>
      <c r="AE275" s="451" t="s">
        <v>776</v>
      </c>
      <c r="AF275" s="417" t="s">
        <v>174</v>
      </c>
      <c r="AG275" s="423" t="s">
        <v>606</v>
      </c>
      <c r="AH275" s="421"/>
      <c r="AI275" s="451"/>
      <c r="AJ275" s="417"/>
      <c r="AK275" s="423"/>
    </row>
    <row r="276" spans="1:37" s="33" customFormat="1" ht="63" customHeight="1" x14ac:dyDescent="0.2">
      <c r="A276" s="392" t="s">
        <v>92</v>
      </c>
      <c r="B276" s="260" t="s">
        <v>756</v>
      </c>
      <c r="C276" s="410" t="s">
        <v>799</v>
      </c>
      <c r="D276" s="394">
        <v>43146</v>
      </c>
      <c r="E276" s="393" t="s">
        <v>105</v>
      </c>
      <c r="F276" s="393" t="s">
        <v>120</v>
      </c>
      <c r="G276" s="393" t="s">
        <v>758</v>
      </c>
      <c r="H276" s="411">
        <v>8727774667</v>
      </c>
      <c r="I276" s="412">
        <v>8727774667</v>
      </c>
      <c r="J276" s="413" t="s">
        <v>111</v>
      </c>
      <c r="K276" s="413" t="s">
        <v>45</v>
      </c>
      <c r="L276" s="260" t="s">
        <v>591</v>
      </c>
      <c r="M276" s="260" t="s">
        <v>592</v>
      </c>
      <c r="N276" s="395" t="s">
        <v>609</v>
      </c>
      <c r="O276" s="402" t="s">
        <v>594</v>
      </c>
      <c r="P276" s="455" t="s">
        <v>759</v>
      </c>
      <c r="Q276" s="455" t="s">
        <v>760</v>
      </c>
      <c r="R276" s="455" t="s">
        <v>761</v>
      </c>
      <c r="S276" s="455">
        <v>183023001</v>
      </c>
      <c r="T276" s="455" t="s">
        <v>762</v>
      </c>
      <c r="U276" s="455" t="s">
        <v>763</v>
      </c>
      <c r="V276" s="421" t="s">
        <v>764</v>
      </c>
      <c r="W276" s="422" t="s">
        <v>800</v>
      </c>
      <c r="X276" s="417">
        <v>42156.677777777775</v>
      </c>
      <c r="Y276" s="423" t="s">
        <v>773</v>
      </c>
      <c r="Z276" s="456">
        <v>4600004806</v>
      </c>
      <c r="AA276" s="31">
        <f t="shared" si="4"/>
        <v>1</v>
      </c>
      <c r="AB276" s="393" t="s">
        <v>774</v>
      </c>
      <c r="AC276" s="408" t="s">
        <v>84</v>
      </c>
      <c r="AD276" s="408" t="s">
        <v>801</v>
      </c>
      <c r="AE276" s="451" t="s">
        <v>776</v>
      </c>
      <c r="AF276" s="417" t="s">
        <v>174</v>
      </c>
      <c r="AG276" s="423" t="s">
        <v>606</v>
      </c>
      <c r="AH276" s="421"/>
      <c r="AI276" s="451"/>
      <c r="AJ276" s="417"/>
      <c r="AK276" s="423"/>
    </row>
    <row r="277" spans="1:37" s="33" customFormat="1" ht="63" customHeight="1" x14ac:dyDescent="0.2">
      <c r="A277" s="392" t="s">
        <v>92</v>
      </c>
      <c r="B277" s="260">
        <v>72141103</v>
      </c>
      <c r="C277" s="436" t="s">
        <v>802</v>
      </c>
      <c r="D277" s="418">
        <v>43048.65902777778</v>
      </c>
      <c r="E277" s="393" t="s">
        <v>803</v>
      </c>
      <c r="F277" s="393" t="s">
        <v>122</v>
      </c>
      <c r="G277" s="393" t="s">
        <v>758</v>
      </c>
      <c r="H277" s="457">
        <v>3000000000</v>
      </c>
      <c r="I277" s="458">
        <v>3000000000</v>
      </c>
      <c r="J277" s="413" t="s">
        <v>111</v>
      </c>
      <c r="K277" s="413" t="s">
        <v>45</v>
      </c>
      <c r="L277" s="260" t="s">
        <v>591</v>
      </c>
      <c r="M277" s="260" t="s">
        <v>592</v>
      </c>
      <c r="N277" s="395" t="s">
        <v>609</v>
      </c>
      <c r="O277" s="402" t="s">
        <v>594</v>
      </c>
      <c r="P277" s="417" t="s">
        <v>804</v>
      </c>
      <c r="Q277" s="417" t="s">
        <v>805</v>
      </c>
      <c r="R277" s="417" t="s">
        <v>806</v>
      </c>
      <c r="S277" s="417">
        <v>180032001</v>
      </c>
      <c r="T277" s="417" t="s">
        <v>807</v>
      </c>
      <c r="U277" s="260" t="s">
        <v>808</v>
      </c>
      <c r="V277" s="402" t="s">
        <v>809</v>
      </c>
      <c r="W277" s="417" t="s">
        <v>810</v>
      </c>
      <c r="X277" s="418">
        <v>43048.65902777778</v>
      </c>
      <c r="Y277" s="417" t="s">
        <v>811</v>
      </c>
      <c r="Z277" s="417" t="s">
        <v>812</v>
      </c>
      <c r="AA277" s="31">
        <f t="shared" si="4"/>
        <v>1</v>
      </c>
      <c r="AB277" s="260" t="s">
        <v>813</v>
      </c>
      <c r="AC277" s="408" t="s">
        <v>84</v>
      </c>
      <c r="AD277" s="408" t="s">
        <v>814</v>
      </c>
      <c r="AE277" s="422" t="s">
        <v>815</v>
      </c>
      <c r="AF277" s="417" t="s">
        <v>47</v>
      </c>
      <c r="AG277" s="423" t="s">
        <v>618</v>
      </c>
      <c r="AH277" s="408"/>
      <c r="AI277" s="422"/>
      <c r="AJ277" s="417"/>
      <c r="AK277" s="423"/>
    </row>
    <row r="278" spans="1:37" s="33" customFormat="1" ht="63" customHeight="1" x14ac:dyDescent="0.2">
      <c r="A278" s="392" t="s">
        <v>92</v>
      </c>
      <c r="B278" s="260">
        <v>72141103</v>
      </c>
      <c r="C278" s="436" t="s">
        <v>816</v>
      </c>
      <c r="D278" s="418">
        <v>43048.716666666667</v>
      </c>
      <c r="E278" s="393" t="s">
        <v>817</v>
      </c>
      <c r="F278" s="393" t="s">
        <v>122</v>
      </c>
      <c r="G278" s="393" t="s">
        <v>758</v>
      </c>
      <c r="H278" s="457">
        <v>2074971000</v>
      </c>
      <c r="I278" s="458">
        <v>2074971000</v>
      </c>
      <c r="J278" s="413" t="s">
        <v>111</v>
      </c>
      <c r="K278" s="413" t="s">
        <v>45</v>
      </c>
      <c r="L278" s="260" t="s">
        <v>591</v>
      </c>
      <c r="M278" s="260" t="s">
        <v>592</v>
      </c>
      <c r="N278" s="395" t="s">
        <v>609</v>
      </c>
      <c r="O278" s="402" t="s">
        <v>594</v>
      </c>
      <c r="P278" s="417" t="s">
        <v>804</v>
      </c>
      <c r="Q278" s="417" t="s">
        <v>805</v>
      </c>
      <c r="R278" s="417" t="s">
        <v>806</v>
      </c>
      <c r="S278" s="417">
        <v>180032001</v>
      </c>
      <c r="T278" s="417" t="s">
        <v>807</v>
      </c>
      <c r="U278" s="260" t="s">
        <v>808</v>
      </c>
      <c r="V278" s="402" t="s">
        <v>818</v>
      </c>
      <c r="W278" s="417" t="s">
        <v>819</v>
      </c>
      <c r="X278" s="418">
        <v>43048.716666666667</v>
      </c>
      <c r="Y278" s="417" t="s">
        <v>820</v>
      </c>
      <c r="Z278" s="417" t="s">
        <v>821</v>
      </c>
      <c r="AA278" s="31">
        <f t="shared" si="4"/>
        <v>1</v>
      </c>
      <c r="AB278" s="260" t="s">
        <v>822</v>
      </c>
      <c r="AC278" s="408" t="s">
        <v>84</v>
      </c>
      <c r="AD278" s="408" t="s">
        <v>823</v>
      </c>
      <c r="AE278" s="422" t="s">
        <v>824</v>
      </c>
      <c r="AF278" s="417" t="s">
        <v>47</v>
      </c>
      <c r="AG278" s="423" t="s">
        <v>618</v>
      </c>
      <c r="AH278" s="408"/>
      <c r="AI278" s="422"/>
      <c r="AJ278" s="417"/>
      <c r="AK278" s="423"/>
    </row>
    <row r="279" spans="1:37" s="33" customFormat="1" ht="63" customHeight="1" x14ac:dyDescent="0.2">
      <c r="A279" s="392" t="s">
        <v>92</v>
      </c>
      <c r="B279" s="260">
        <v>72141103</v>
      </c>
      <c r="C279" s="436" t="s">
        <v>825</v>
      </c>
      <c r="D279" s="418">
        <v>43048.606944444444</v>
      </c>
      <c r="E279" s="393" t="s">
        <v>826</v>
      </c>
      <c r="F279" s="393" t="s">
        <v>122</v>
      </c>
      <c r="G279" s="393" t="s">
        <v>758</v>
      </c>
      <c r="H279" s="457">
        <v>1200000000</v>
      </c>
      <c r="I279" s="458">
        <v>1200000000</v>
      </c>
      <c r="J279" s="413" t="s">
        <v>111</v>
      </c>
      <c r="K279" s="413" t="s">
        <v>45</v>
      </c>
      <c r="L279" s="260" t="s">
        <v>591</v>
      </c>
      <c r="M279" s="260" t="s">
        <v>592</v>
      </c>
      <c r="N279" s="395" t="s">
        <v>609</v>
      </c>
      <c r="O279" s="402" t="s">
        <v>594</v>
      </c>
      <c r="P279" s="417" t="s">
        <v>804</v>
      </c>
      <c r="Q279" s="417" t="s">
        <v>805</v>
      </c>
      <c r="R279" s="417" t="s">
        <v>806</v>
      </c>
      <c r="S279" s="417">
        <v>180032001</v>
      </c>
      <c r="T279" s="417" t="s">
        <v>807</v>
      </c>
      <c r="U279" s="260" t="s">
        <v>808</v>
      </c>
      <c r="V279" s="402" t="s">
        <v>827</v>
      </c>
      <c r="W279" s="417" t="s">
        <v>828</v>
      </c>
      <c r="X279" s="418">
        <v>43048.606944444444</v>
      </c>
      <c r="Y279" s="417" t="s">
        <v>829</v>
      </c>
      <c r="Z279" s="417" t="s">
        <v>830</v>
      </c>
      <c r="AA279" s="31">
        <f t="shared" si="4"/>
        <v>1</v>
      </c>
      <c r="AB279" s="393" t="s">
        <v>831</v>
      </c>
      <c r="AC279" s="408" t="s">
        <v>84</v>
      </c>
      <c r="AD279" s="401" t="s">
        <v>832</v>
      </c>
      <c r="AE279" s="422" t="s">
        <v>833</v>
      </c>
      <c r="AF279" s="417" t="s">
        <v>47</v>
      </c>
      <c r="AG279" s="423" t="s">
        <v>618</v>
      </c>
      <c r="AH279" s="401"/>
      <c r="AI279" s="422"/>
      <c r="AJ279" s="417"/>
      <c r="AK279" s="423"/>
    </row>
    <row r="280" spans="1:37" s="33" customFormat="1" ht="63" customHeight="1" x14ac:dyDescent="0.2">
      <c r="A280" s="392" t="s">
        <v>92</v>
      </c>
      <c r="B280" s="260">
        <v>72141103</v>
      </c>
      <c r="C280" s="436" t="s">
        <v>834</v>
      </c>
      <c r="D280" s="418">
        <v>43048.617361111108</v>
      </c>
      <c r="E280" s="413" t="s">
        <v>817</v>
      </c>
      <c r="F280" s="393" t="s">
        <v>122</v>
      </c>
      <c r="G280" s="393" t="s">
        <v>758</v>
      </c>
      <c r="H280" s="457">
        <v>709947096</v>
      </c>
      <c r="I280" s="458">
        <v>709947096</v>
      </c>
      <c r="J280" s="413" t="s">
        <v>111</v>
      </c>
      <c r="K280" s="413" t="s">
        <v>45</v>
      </c>
      <c r="L280" s="260" t="s">
        <v>591</v>
      </c>
      <c r="M280" s="260" t="s">
        <v>592</v>
      </c>
      <c r="N280" s="395" t="s">
        <v>609</v>
      </c>
      <c r="O280" s="402" t="s">
        <v>594</v>
      </c>
      <c r="P280" s="417" t="s">
        <v>804</v>
      </c>
      <c r="Q280" s="417" t="s">
        <v>805</v>
      </c>
      <c r="R280" s="417" t="s">
        <v>806</v>
      </c>
      <c r="S280" s="417">
        <v>180032001</v>
      </c>
      <c r="T280" s="417" t="s">
        <v>807</v>
      </c>
      <c r="U280" s="260" t="s">
        <v>808</v>
      </c>
      <c r="V280" s="402" t="s">
        <v>835</v>
      </c>
      <c r="W280" s="417" t="s">
        <v>836</v>
      </c>
      <c r="X280" s="418">
        <v>43048.617361111108</v>
      </c>
      <c r="Y280" s="417" t="s">
        <v>837</v>
      </c>
      <c r="Z280" s="417" t="s">
        <v>838</v>
      </c>
      <c r="AA280" s="31">
        <f t="shared" si="4"/>
        <v>1</v>
      </c>
      <c r="AB280" s="260" t="s">
        <v>839</v>
      </c>
      <c r="AC280" s="408" t="s">
        <v>84</v>
      </c>
      <c r="AD280" s="408" t="s">
        <v>840</v>
      </c>
      <c r="AE280" s="422" t="s">
        <v>833</v>
      </c>
      <c r="AF280" s="417" t="s">
        <v>47</v>
      </c>
      <c r="AG280" s="423" t="s">
        <v>618</v>
      </c>
      <c r="AH280" s="408"/>
      <c r="AI280" s="422"/>
      <c r="AJ280" s="417"/>
      <c r="AK280" s="423"/>
    </row>
    <row r="281" spans="1:37" s="33" customFormat="1" ht="63" customHeight="1" x14ac:dyDescent="0.2">
      <c r="A281" s="392" t="s">
        <v>92</v>
      </c>
      <c r="B281" s="260">
        <v>72141103</v>
      </c>
      <c r="C281" s="436" t="s">
        <v>841</v>
      </c>
      <c r="D281" s="418">
        <v>43048.620138888888</v>
      </c>
      <c r="E281" s="393" t="s">
        <v>803</v>
      </c>
      <c r="F281" s="393" t="s">
        <v>122</v>
      </c>
      <c r="G281" s="393" t="s">
        <v>758</v>
      </c>
      <c r="H281" s="457">
        <v>3332190062</v>
      </c>
      <c r="I281" s="458">
        <v>3332190062</v>
      </c>
      <c r="J281" s="413" t="s">
        <v>111</v>
      </c>
      <c r="K281" s="413" t="s">
        <v>45</v>
      </c>
      <c r="L281" s="260" t="s">
        <v>591</v>
      </c>
      <c r="M281" s="260" t="s">
        <v>592</v>
      </c>
      <c r="N281" s="395" t="s">
        <v>609</v>
      </c>
      <c r="O281" s="402" t="s">
        <v>594</v>
      </c>
      <c r="P281" s="417" t="s">
        <v>804</v>
      </c>
      <c r="Q281" s="417" t="s">
        <v>805</v>
      </c>
      <c r="R281" s="417" t="s">
        <v>806</v>
      </c>
      <c r="S281" s="417">
        <v>180032001</v>
      </c>
      <c r="T281" s="417" t="s">
        <v>807</v>
      </c>
      <c r="U281" s="260" t="s">
        <v>808</v>
      </c>
      <c r="V281" s="402" t="s">
        <v>842</v>
      </c>
      <c r="W281" s="417" t="s">
        <v>843</v>
      </c>
      <c r="X281" s="418">
        <v>43048.620138888888</v>
      </c>
      <c r="Y281" s="417" t="s">
        <v>844</v>
      </c>
      <c r="Z281" s="417" t="s">
        <v>845</v>
      </c>
      <c r="AA281" s="31">
        <f t="shared" si="4"/>
        <v>1</v>
      </c>
      <c r="AB281" s="260" t="s">
        <v>846</v>
      </c>
      <c r="AC281" s="408" t="s">
        <v>84</v>
      </c>
      <c r="AD281" s="408" t="s">
        <v>847</v>
      </c>
      <c r="AE281" s="422" t="s">
        <v>833</v>
      </c>
      <c r="AF281" s="417" t="s">
        <v>47</v>
      </c>
      <c r="AG281" s="423" t="s">
        <v>618</v>
      </c>
      <c r="AH281" s="408"/>
      <c r="AI281" s="422"/>
      <c r="AJ281" s="417"/>
      <c r="AK281" s="423"/>
    </row>
    <row r="282" spans="1:37" s="33" customFormat="1" ht="63" customHeight="1" x14ac:dyDescent="0.2">
      <c r="A282" s="392" t="s">
        <v>92</v>
      </c>
      <c r="B282" s="260">
        <v>72141103</v>
      </c>
      <c r="C282" s="436" t="s">
        <v>848</v>
      </c>
      <c r="D282" s="418">
        <v>43048.602777777778</v>
      </c>
      <c r="E282" s="393" t="s">
        <v>803</v>
      </c>
      <c r="F282" s="393" t="s">
        <v>122</v>
      </c>
      <c r="G282" s="393" t="s">
        <v>758</v>
      </c>
      <c r="H282" s="457">
        <v>314460928</v>
      </c>
      <c r="I282" s="458">
        <v>314460928</v>
      </c>
      <c r="J282" s="413" t="s">
        <v>111</v>
      </c>
      <c r="K282" s="413" t="s">
        <v>45</v>
      </c>
      <c r="L282" s="260" t="s">
        <v>591</v>
      </c>
      <c r="M282" s="260" t="s">
        <v>592</v>
      </c>
      <c r="N282" s="395" t="s">
        <v>609</v>
      </c>
      <c r="O282" s="402" t="s">
        <v>594</v>
      </c>
      <c r="P282" s="417" t="s">
        <v>804</v>
      </c>
      <c r="Q282" s="417" t="s">
        <v>805</v>
      </c>
      <c r="R282" s="417" t="s">
        <v>806</v>
      </c>
      <c r="S282" s="417">
        <v>180032001</v>
      </c>
      <c r="T282" s="417" t="s">
        <v>807</v>
      </c>
      <c r="U282" s="260" t="s">
        <v>808</v>
      </c>
      <c r="V282" s="402" t="s">
        <v>849</v>
      </c>
      <c r="W282" s="417" t="s">
        <v>850</v>
      </c>
      <c r="X282" s="418">
        <v>43048.602777777778</v>
      </c>
      <c r="Y282" s="417" t="s">
        <v>851</v>
      </c>
      <c r="Z282" s="417" t="s">
        <v>852</v>
      </c>
      <c r="AA282" s="31">
        <f t="shared" si="4"/>
        <v>1</v>
      </c>
      <c r="AB282" s="260" t="s">
        <v>853</v>
      </c>
      <c r="AC282" s="408" t="s">
        <v>84</v>
      </c>
      <c r="AD282" s="408" t="s">
        <v>847</v>
      </c>
      <c r="AE282" s="422" t="s">
        <v>815</v>
      </c>
      <c r="AF282" s="417" t="s">
        <v>47</v>
      </c>
      <c r="AG282" s="423" t="s">
        <v>618</v>
      </c>
      <c r="AH282" s="408"/>
      <c r="AI282" s="422"/>
      <c r="AJ282" s="417"/>
      <c r="AK282" s="423"/>
    </row>
    <row r="283" spans="1:37" s="33" customFormat="1" ht="63" customHeight="1" x14ac:dyDescent="0.2">
      <c r="A283" s="392" t="s">
        <v>92</v>
      </c>
      <c r="B283" s="260">
        <v>72141103</v>
      </c>
      <c r="C283" s="436" t="s">
        <v>854</v>
      </c>
      <c r="D283" s="418">
        <v>43048.613194444442</v>
      </c>
      <c r="E283" s="393" t="s">
        <v>803</v>
      </c>
      <c r="F283" s="393" t="s">
        <v>122</v>
      </c>
      <c r="G283" s="393" t="s">
        <v>758</v>
      </c>
      <c r="H283" s="457">
        <v>1368430914</v>
      </c>
      <c r="I283" s="458">
        <v>1368430914</v>
      </c>
      <c r="J283" s="413" t="s">
        <v>111</v>
      </c>
      <c r="K283" s="413" t="s">
        <v>45</v>
      </c>
      <c r="L283" s="260" t="s">
        <v>591</v>
      </c>
      <c r="M283" s="260" t="s">
        <v>592</v>
      </c>
      <c r="N283" s="395" t="s">
        <v>609</v>
      </c>
      <c r="O283" s="402" t="s">
        <v>594</v>
      </c>
      <c r="P283" s="417" t="s">
        <v>804</v>
      </c>
      <c r="Q283" s="417" t="s">
        <v>805</v>
      </c>
      <c r="R283" s="417" t="s">
        <v>806</v>
      </c>
      <c r="S283" s="417">
        <v>180032001</v>
      </c>
      <c r="T283" s="417" t="s">
        <v>807</v>
      </c>
      <c r="U283" s="260" t="s">
        <v>808</v>
      </c>
      <c r="V283" s="402" t="s">
        <v>855</v>
      </c>
      <c r="W283" s="417" t="s">
        <v>856</v>
      </c>
      <c r="X283" s="418">
        <v>43048.613194444442</v>
      </c>
      <c r="Y283" s="417" t="s">
        <v>857</v>
      </c>
      <c r="Z283" s="417" t="s">
        <v>858</v>
      </c>
      <c r="AA283" s="31">
        <f t="shared" si="4"/>
        <v>1</v>
      </c>
      <c r="AB283" s="260" t="s">
        <v>859</v>
      </c>
      <c r="AC283" s="408" t="s">
        <v>84</v>
      </c>
      <c r="AD283" s="408" t="s">
        <v>860</v>
      </c>
      <c r="AE283" s="422" t="s">
        <v>815</v>
      </c>
      <c r="AF283" s="417" t="s">
        <v>47</v>
      </c>
      <c r="AG283" s="423" t="s">
        <v>618</v>
      </c>
      <c r="AH283" s="408"/>
      <c r="AI283" s="422"/>
      <c r="AJ283" s="417"/>
      <c r="AK283" s="423"/>
    </row>
    <row r="284" spans="1:37" s="33" customFormat="1" ht="63" customHeight="1" x14ac:dyDescent="0.2">
      <c r="A284" s="392" t="s">
        <v>92</v>
      </c>
      <c r="B284" s="260">
        <v>72141103</v>
      </c>
      <c r="C284" s="436" t="s">
        <v>861</v>
      </c>
      <c r="D284" s="418">
        <v>43048.62222222222</v>
      </c>
      <c r="E284" s="393" t="s">
        <v>803</v>
      </c>
      <c r="F284" s="393" t="s">
        <v>122</v>
      </c>
      <c r="G284" s="393" t="s">
        <v>758</v>
      </c>
      <c r="H284" s="457">
        <v>2000000000</v>
      </c>
      <c r="I284" s="458">
        <v>2000000000</v>
      </c>
      <c r="J284" s="413" t="s">
        <v>111</v>
      </c>
      <c r="K284" s="413" t="s">
        <v>45</v>
      </c>
      <c r="L284" s="260" t="s">
        <v>591</v>
      </c>
      <c r="M284" s="260" t="s">
        <v>592</v>
      </c>
      <c r="N284" s="395" t="s">
        <v>609</v>
      </c>
      <c r="O284" s="402" t="s">
        <v>594</v>
      </c>
      <c r="P284" s="417" t="s">
        <v>804</v>
      </c>
      <c r="Q284" s="417" t="s">
        <v>805</v>
      </c>
      <c r="R284" s="417" t="s">
        <v>806</v>
      </c>
      <c r="S284" s="417">
        <v>180032001</v>
      </c>
      <c r="T284" s="417" t="s">
        <v>807</v>
      </c>
      <c r="U284" s="260" t="s">
        <v>808</v>
      </c>
      <c r="V284" s="402" t="s">
        <v>862</v>
      </c>
      <c r="W284" s="417" t="s">
        <v>863</v>
      </c>
      <c r="X284" s="418">
        <v>43048.62222222222</v>
      </c>
      <c r="Y284" s="417" t="s">
        <v>864</v>
      </c>
      <c r="Z284" s="417" t="s">
        <v>865</v>
      </c>
      <c r="AA284" s="31">
        <f t="shared" si="4"/>
        <v>1</v>
      </c>
      <c r="AB284" s="260" t="s">
        <v>866</v>
      </c>
      <c r="AC284" s="408" t="s">
        <v>84</v>
      </c>
      <c r="AD284" s="408" t="s">
        <v>867</v>
      </c>
      <c r="AE284" s="422" t="s">
        <v>868</v>
      </c>
      <c r="AF284" s="417" t="s">
        <v>47</v>
      </c>
      <c r="AG284" s="423" t="s">
        <v>618</v>
      </c>
      <c r="AH284" s="408"/>
      <c r="AI284" s="422"/>
      <c r="AJ284" s="417"/>
      <c r="AK284" s="423"/>
    </row>
    <row r="285" spans="1:37" s="33" customFormat="1" ht="63" customHeight="1" x14ac:dyDescent="0.2">
      <c r="A285" s="392" t="s">
        <v>92</v>
      </c>
      <c r="B285" s="260">
        <v>72141103</v>
      </c>
      <c r="C285" s="436" t="s">
        <v>869</v>
      </c>
      <c r="D285" s="418">
        <v>43048.67291666667</v>
      </c>
      <c r="E285" s="393" t="s">
        <v>817</v>
      </c>
      <c r="F285" s="393" t="s">
        <v>122</v>
      </c>
      <c r="G285" s="393" t="s">
        <v>758</v>
      </c>
      <c r="H285" s="457">
        <v>1190047485</v>
      </c>
      <c r="I285" s="458">
        <v>1190047485</v>
      </c>
      <c r="J285" s="413" t="s">
        <v>111</v>
      </c>
      <c r="K285" s="413" t="s">
        <v>45</v>
      </c>
      <c r="L285" s="260" t="s">
        <v>591</v>
      </c>
      <c r="M285" s="260" t="s">
        <v>592</v>
      </c>
      <c r="N285" s="395" t="s">
        <v>609</v>
      </c>
      <c r="O285" s="402" t="s">
        <v>594</v>
      </c>
      <c r="P285" s="417" t="s">
        <v>804</v>
      </c>
      <c r="Q285" s="417" t="s">
        <v>805</v>
      </c>
      <c r="R285" s="417" t="s">
        <v>806</v>
      </c>
      <c r="S285" s="417">
        <v>180032001</v>
      </c>
      <c r="T285" s="417" t="s">
        <v>807</v>
      </c>
      <c r="U285" s="260" t="s">
        <v>808</v>
      </c>
      <c r="V285" s="402" t="s">
        <v>870</v>
      </c>
      <c r="W285" s="417" t="s">
        <v>871</v>
      </c>
      <c r="X285" s="418">
        <v>43048.67291666667</v>
      </c>
      <c r="Y285" s="417" t="s">
        <v>872</v>
      </c>
      <c r="Z285" s="417" t="s">
        <v>873</v>
      </c>
      <c r="AA285" s="31">
        <f t="shared" si="4"/>
        <v>1</v>
      </c>
      <c r="AB285" s="260" t="s">
        <v>874</v>
      </c>
      <c r="AC285" s="408" t="s">
        <v>84</v>
      </c>
      <c r="AD285" s="408" t="s">
        <v>875</v>
      </c>
      <c r="AE285" s="422" t="s">
        <v>815</v>
      </c>
      <c r="AF285" s="417" t="s">
        <v>47</v>
      </c>
      <c r="AG285" s="423" t="s">
        <v>618</v>
      </c>
      <c r="AH285" s="408"/>
      <c r="AI285" s="422"/>
      <c r="AJ285" s="417"/>
      <c r="AK285" s="423"/>
    </row>
    <row r="286" spans="1:37" s="33" customFormat="1" ht="63" customHeight="1" x14ac:dyDescent="0.2">
      <c r="A286" s="392" t="s">
        <v>92</v>
      </c>
      <c r="B286" s="260">
        <v>72141103</v>
      </c>
      <c r="C286" s="436" t="s">
        <v>876</v>
      </c>
      <c r="D286" s="418">
        <v>43048.643750000003</v>
      </c>
      <c r="E286" s="393" t="s">
        <v>817</v>
      </c>
      <c r="F286" s="393" t="s">
        <v>122</v>
      </c>
      <c r="G286" s="393" t="s">
        <v>758</v>
      </c>
      <c r="H286" s="457">
        <v>3000000000</v>
      </c>
      <c r="I286" s="458">
        <v>3000000000</v>
      </c>
      <c r="J286" s="413" t="s">
        <v>111</v>
      </c>
      <c r="K286" s="413" t="s">
        <v>45</v>
      </c>
      <c r="L286" s="260" t="s">
        <v>591</v>
      </c>
      <c r="M286" s="260" t="s">
        <v>592</v>
      </c>
      <c r="N286" s="395" t="s">
        <v>609</v>
      </c>
      <c r="O286" s="402" t="s">
        <v>594</v>
      </c>
      <c r="P286" s="417" t="s">
        <v>804</v>
      </c>
      <c r="Q286" s="417" t="s">
        <v>805</v>
      </c>
      <c r="R286" s="417" t="s">
        <v>806</v>
      </c>
      <c r="S286" s="417">
        <v>180032001</v>
      </c>
      <c r="T286" s="417" t="s">
        <v>807</v>
      </c>
      <c r="U286" s="260" t="s">
        <v>808</v>
      </c>
      <c r="V286" s="402" t="s">
        <v>877</v>
      </c>
      <c r="W286" s="417" t="s">
        <v>878</v>
      </c>
      <c r="X286" s="418">
        <v>43048.643750000003</v>
      </c>
      <c r="Y286" s="417" t="s">
        <v>879</v>
      </c>
      <c r="Z286" s="417" t="s">
        <v>880</v>
      </c>
      <c r="AA286" s="31">
        <f t="shared" si="4"/>
        <v>1</v>
      </c>
      <c r="AB286" s="260" t="s">
        <v>881</v>
      </c>
      <c r="AC286" s="408" t="s">
        <v>84</v>
      </c>
      <c r="AD286" s="408" t="s">
        <v>882</v>
      </c>
      <c r="AE286" s="422" t="s">
        <v>883</v>
      </c>
      <c r="AF286" s="417" t="s">
        <v>47</v>
      </c>
      <c r="AG286" s="423" t="s">
        <v>618</v>
      </c>
      <c r="AH286" s="408"/>
      <c r="AI286" s="422"/>
      <c r="AJ286" s="417"/>
      <c r="AK286" s="423"/>
    </row>
    <row r="287" spans="1:37" s="33" customFormat="1" ht="63" customHeight="1" x14ac:dyDescent="0.2">
      <c r="A287" s="392" t="s">
        <v>92</v>
      </c>
      <c r="B287" s="260">
        <v>72141103</v>
      </c>
      <c r="C287" s="436" t="s">
        <v>884</v>
      </c>
      <c r="D287" s="418">
        <v>43048.633333333331</v>
      </c>
      <c r="E287" s="393" t="s">
        <v>803</v>
      </c>
      <c r="F287" s="393" t="s">
        <v>122</v>
      </c>
      <c r="G287" s="393" t="s">
        <v>758</v>
      </c>
      <c r="H287" s="457">
        <v>571904350.79999995</v>
      </c>
      <c r="I287" s="458">
        <v>571904350.79999995</v>
      </c>
      <c r="J287" s="413" t="s">
        <v>111</v>
      </c>
      <c r="K287" s="413" t="s">
        <v>45</v>
      </c>
      <c r="L287" s="260" t="s">
        <v>591</v>
      </c>
      <c r="M287" s="260" t="s">
        <v>592</v>
      </c>
      <c r="N287" s="395" t="s">
        <v>609</v>
      </c>
      <c r="O287" s="402" t="s">
        <v>594</v>
      </c>
      <c r="P287" s="417" t="s">
        <v>804</v>
      </c>
      <c r="Q287" s="417" t="s">
        <v>805</v>
      </c>
      <c r="R287" s="417" t="s">
        <v>806</v>
      </c>
      <c r="S287" s="417">
        <v>180032001</v>
      </c>
      <c r="T287" s="417" t="s">
        <v>807</v>
      </c>
      <c r="U287" s="260" t="s">
        <v>808</v>
      </c>
      <c r="V287" s="402" t="s">
        <v>885</v>
      </c>
      <c r="W287" s="417" t="s">
        <v>886</v>
      </c>
      <c r="X287" s="418">
        <v>43048.633333333331</v>
      </c>
      <c r="Y287" s="417" t="s">
        <v>887</v>
      </c>
      <c r="Z287" s="417" t="s">
        <v>888</v>
      </c>
      <c r="AA287" s="31">
        <f t="shared" si="4"/>
        <v>1</v>
      </c>
      <c r="AB287" s="260" t="s">
        <v>889</v>
      </c>
      <c r="AC287" s="408" t="s">
        <v>84</v>
      </c>
      <c r="AD287" s="408" t="s">
        <v>847</v>
      </c>
      <c r="AE287" s="422" t="s">
        <v>833</v>
      </c>
      <c r="AF287" s="417" t="s">
        <v>47</v>
      </c>
      <c r="AG287" s="423" t="s">
        <v>618</v>
      </c>
      <c r="AH287" s="408"/>
      <c r="AI287" s="422"/>
      <c r="AJ287" s="417"/>
      <c r="AK287" s="423"/>
    </row>
    <row r="288" spans="1:37" s="33" customFormat="1" ht="63" customHeight="1" x14ac:dyDescent="0.2">
      <c r="A288" s="392" t="s">
        <v>92</v>
      </c>
      <c r="B288" s="260">
        <v>72141103</v>
      </c>
      <c r="C288" s="436" t="s">
        <v>890</v>
      </c>
      <c r="D288" s="418">
        <v>43049.336805555555</v>
      </c>
      <c r="E288" s="393" t="s">
        <v>105</v>
      </c>
      <c r="F288" s="393" t="s">
        <v>122</v>
      </c>
      <c r="G288" s="393" t="s">
        <v>758</v>
      </c>
      <c r="H288" s="457">
        <v>1000000000</v>
      </c>
      <c r="I288" s="458">
        <v>1000000000</v>
      </c>
      <c r="J288" s="413" t="s">
        <v>111</v>
      </c>
      <c r="K288" s="413" t="s">
        <v>45</v>
      </c>
      <c r="L288" s="260" t="s">
        <v>591</v>
      </c>
      <c r="M288" s="260" t="s">
        <v>592</v>
      </c>
      <c r="N288" s="395" t="s">
        <v>609</v>
      </c>
      <c r="O288" s="402" t="s">
        <v>594</v>
      </c>
      <c r="P288" s="417" t="s">
        <v>804</v>
      </c>
      <c r="Q288" s="417" t="s">
        <v>805</v>
      </c>
      <c r="R288" s="417" t="s">
        <v>806</v>
      </c>
      <c r="S288" s="417">
        <v>180032002</v>
      </c>
      <c r="T288" s="417" t="s">
        <v>807</v>
      </c>
      <c r="U288" s="260" t="s">
        <v>808</v>
      </c>
      <c r="V288" s="402" t="s">
        <v>891</v>
      </c>
      <c r="W288" s="417" t="s">
        <v>892</v>
      </c>
      <c r="X288" s="418">
        <v>43049.336805555555</v>
      </c>
      <c r="Y288" s="417" t="s">
        <v>893</v>
      </c>
      <c r="Z288" s="417" t="s">
        <v>894</v>
      </c>
      <c r="AA288" s="31">
        <f t="shared" si="4"/>
        <v>1</v>
      </c>
      <c r="AB288" s="260" t="s">
        <v>895</v>
      </c>
      <c r="AC288" s="408" t="s">
        <v>90</v>
      </c>
      <c r="AD288" s="408" t="s">
        <v>896</v>
      </c>
      <c r="AE288" s="422" t="s">
        <v>824</v>
      </c>
      <c r="AF288" s="417" t="s">
        <v>47</v>
      </c>
      <c r="AG288" s="423" t="s">
        <v>618</v>
      </c>
      <c r="AH288" s="408"/>
      <c r="AI288" s="422"/>
      <c r="AJ288" s="417"/>
      <c r="AK288" s="423"/>
    </row>
    <row r="289" spans="1:37" s="33" customFormat="1" ht="63" customHeight="1" x14ac:dyDescent="0.2">
      <c r="A289" s="392" t="s">
        <v>92</v>
      </c>
      <c r="B289" s="260">
        <v>72141103</v>
      </c>
      <c r="C289" s="436" t="s">
        <v>897</v>
      </c>
      <c r="D289" s="418">
        <v>43049.404861111114</v>
      </c>
      <c r="E289" s="393" t="s">
        <v>803</v>
      </c>
      <c r="F289" s="393" t="s">
        <v>122</v>
      </c>
      <c r="G289" s="393" t="s">
        <v>758</v>
      </c>
      <c r="H289" s="457">
        <v>404500000</v>
      </c>
      <c r="I289" s="458">
        <v>404500000</v>
      </c>
      <c r="J289" s="413" t="s">
        <v>111</v>
      </c>
      <c r="K289" s="413" t="s">
        <v>45</v>
      </c>
      <c r="L289" s="260" t="s">
        <v>591</v>
      </c>
      <c r="M289" s="260" t="s">
        <v>592</v>
      </c>
      <c r="N289" s="395" t="s">
        <v>609</v>
      </c>
      <c r="O289" s="402" t="s">
        <v>594</v>
      </c>
      <c r="P289" s="417" t="s">
        <v>804</v>
      </c>
      <c r="Q289" s="417" t="s">
        <v>805</v>
      </c>
      <c r="R289" s="417" t="s">
        <v>806</v>
      </c>
      <c r="S289" s="417">
        <v>180032002</v>
      </c>
      <c r="T289" s="417" t="s">
        <v>807</v>
      </c>
      <c r="U289" s="260" t="s">
        <v>808</v>
      </c>
      <c r="V289" s="402" t="s">
        <v>898</v>
      </c>
      <c r="W289" s="417" t="s">
        <v>899</v>
      </c>
      <c r="X289" s="418">
        <v>43049.404861111114</v>
      </c>
      <c r="Y289" s="417" t="s">
        <v>900</v>
      </c>
      <c r="Z289" s="417" t="s">
        <v>901</v>
      </c>
      <c r="AA289" s="31">
        <f t="shared" si="4"/>
        <v>1</v>
      </c>
      <c r="AB289" s="260" t="s">
        <v>902</v>
      </c>
      <c r="AC289" s="408" t="s">
        <v>84</v>
      </c>
      <c r="AD289" s="408" t="s">
        <v>903</v>
      </c>
      <c r="AE289" s="422" t="s">
        <v>824</v>
      </c>
      <c r="AF289" s="417" t="s">
        <v>47</v>
      </c>
      <c r="AG289" s="423" t="s">
        <v>618</v>
      </c>
      <c r="AH289" s="408"/>
      <c r="AI289" s="422"/>
      <c r="AJ289" s="417"/>
      <c r="AK289" s="423"/>
    </row>
    <row r="290" spans="1:37" s="33" customFormat="1" ht="63" customHeight="1" x14ac:dyDescent="0.2">
      <c r="A290" s="435" t="s">
        <v>92</v>
      </c>
      <c r="B290" s="401" t="s">
        <v>904</v>
      </c>
      <c r="C290" s="459" t="s">
        <v>905</v>
      </c>
      <c r="D290" s="443">
        <v>42828</v>
      </c>
      <c r="E290" s="401" t="s">
        <v>467</v>
      </c>
      <c r="F290" s="401" t="s">
        <v>120</v>
      </c>
      <c r="G290" s="401" t="s">
        <v>758</v>
      </c>
      <c r="H290" s="460">
        <f>12000000000+15000000000-20166451836</f>
        <v>6833548164</v>
      </c>
      <c r="I290" s="460">
        <f>12000000000+15000000000-20166451836</f>
        <v>6833548164</v>
      </c>
      <c r="J290" s="440" t="s">
        <v>111</v>
      </c>
      <c r="K290" s="440" t="s">
        <v>45</v>
      </c>
      <c r="L290" s="408" t="s">
        <v>591</v>
      </c>
      <c r="M290" s="408" t="s">
        <v>592</v>
      </c>
      <c r="N290" s="435" t="s">
        <v>609</v>
      </c>
      <c r="O290" s="425" t="s">
        <v>594</v>
      </c>
      <c r="P290" s="422" t="s">
        <v>906</v>
      </c>
      <c r="Q290" s="422" t="s">
        <v>907</v>
      </c>
      <c r="R290" s="422" t="s">
        <v>908</v>
      </c>
      <c r="S290" s="422" t="s">
        <v>909</v>
      </c>
      <c r="T290" s="422" t="s">
        <v>910</v>
      </c>
      <c r="U290" s="408" t="s">
        <v>911</v>
      </c>
      <c r="V290" s="425"/>
      <c r="W290" s="422"/>
      <c r="X290" s="446"/>
      <c r="Y290" s="446"/>
      <c r="Z290" s="422"/>
      <c r="AA290" s="31" t="str">
        <f t="shared" si="4"/>
        <v/>
      </c>
      <c r="AB290" s="408"/>
      <c r="AC290" s="408"/>
      <c r="AD290" s="436"/>
      <c r="AE290" s="408" t="s">
        <v>912</v>
      </c>
      <c r="AF290" s="417" t="s">
        <v>47</v>
      </c>
      <c r="AG290" s="423" t="s">
        <v>618</v>
      </c>
      <c r="AH290" s="436"/>
      <c r="AI290" s="408"/>
      <c r="AJ290" s="417"/>
      <c r="AK290" s="423"/>
    </row>
    <row r="291" spans="1:37" s="33" customFormat="1" ht="63" customHeight="1" x14ac:dyDescent="0.2">
      <c r="A291" s="442" t="s">
        <v>92</v>
      </c>
      <c r="B291" s="260">
        <v>84111507</v>
      </c>
      <c r="C291" s="410" t="s">
        <v>913</v>
      </c>
      <c r="D291" s="394">
        <v>43159</v>
      </c>
      <c r="E291" s="393" t="s">
        <v>914</v>
      </c>
      <c r="F291" s="393" t="s">
        <v>915</v>
      </c>
      <c r="G291" s="393" t="s">
        <v>116</v>
      </c>
      <c r="H291" s="461">
        <v>1097566000</v>
      </c>
      <c r="I291" s="462">
        <v>1097566000</v>
      </c>
      <c r="J291" s="393" t="s">
        <v>111</v>
      </c>
      <c r="K291" s="393" t="s">
        <v>45</v>
      </c>
      <c r="L291" s="408" t="s">
        <v>591</v>
      </c>
      <c r="M291" s="408" t="s">
        <v>592</v>
      </c>
      <c r="N291" s="435" t="s">
        <v>609</v>
      </c>
      <c r="O291" s="425" t="s">
        <v>594</v>
      </c>
      <c r="P291" s="422" t="s">
        <v>725</v>
      </c>
      <c r="Q291" s="422" t="s">
        <v>916</v>
      </c>
      <c r="R291" s="422" t="s">
        <v>917</v>
      </c>
      <c r="S291" s="422">
        <v>180072001</v>
      </c>
      <c r="T291" s="422" t="s">
        <v>918</v>
      </c>
      <c r="U291" s="408" t="s">
        <v>919</v>
      </c>
      <c r="V291" s="260"/>
      <c r="W291" s="417"/>
      <c r="X291" s="418"/>
      <c r="Y291" s="417"/>
      <c r="Z291" s="417"/>
      <c r="AA291" s="31" t="str">
        <f t="shared" si="4"/>
        <v/>
      </c>
      <c r="AB291" s="260"/>
      <c r="AC291" s="401"/>
      <c r="AD291" s="260"/>
      <c r="AE291" s="408" t="s">
        <v>920</v>
      </c>
      <c r="AF291" s="417" t="s">
        <v>47</v>
      </c>
      <c r="AG291" s="423" t="s">
        <v>618</v>
      </c>
      <c r="AH291" s="408"/>
      <c r="AI291" s="408"/>
      <c r="AJ291" s="417"/>
      <c r="AK291" s="423"/>
    </row>
    <row r="292" spans="1:37" s="33" customFormat="1" ht="63" customHeight="1" x14ac:dyDescent="0.2">
      <c r="A292" s="435" t="s">
        <v>92</v>
      </c>
      <c r="B292" s="408">
        <v>81101510</v>
      </c>
      <c r="C292" s="436" t="s">
        <v>921</v>
      </c>
      <c r="D292" s="394">
        <v>43159</v>
      </c>
      <c r="E292" s="401" t="s">
        <v>108</v>
      </c>
      <c r="F292" s="401" t="s">
        <v>587</v>
      </c>
      <c r="G292" s="401" t="s">
        <v>116</v>
      </c>
      <c r="H292" s="463">
        <v>800000000</v>
      </c>
      <c r="I292" s="464">
        <v>800000000</v>
      </c>
      <c r="J292" s="401" t="s">
        <v>111</v>
      </c>
      <c r="K292" s="401" t="s">
        <v>45</v>
      </c>
      <c r="L292" s="408" t="s">
        <v>591</v>
      </c>
      <c r="M292" s="408" t="s">
        <v>592</v>
      </c>
      <c r="N292" s="435" t="s">
        <v>609</v>
      </c>
      <c r="O292" s="425" t="s">
        <v>594</v>
      </c>
      <c r="P292" s="422" t="s">
        <v>725</v>
      </c>
      <c r="Q292" s="422" t="s">
        <v>922</v>
      </c>
      <c r="R292" s="422" t="s">
        <v>923</v>
      </c>
      <c r="S292" s="422">
        <v>180038001</v>
      </c>
      <c r="T292" s="422" t="s">
        <v>728</v>
      </c>
      <c r="U292" s="408" t="s">
        <v>729</v>
      </c>
      <c r="V292" s="260"/>
      <c r="W292" s="417"/>
      <c r="X292" s="418"/>
      <c r="Y292" s="417"/>
      <c r="Z292" s="417"/>
      <c r="AA292" s="31" t="str">
        <f t="shared" si="4"/>
        <v/>
      </c>
      <c r="AB292" s="260"/>
      <c r="AC292" s="401"/>
      <c r="AD292" s="408"/>
      <c r="AE292" s="408" t="s">
        <v>790</v>
      </c>
      <c r="AF292" s="417" t="s">
        <v>47</v>
      </c>
      <c r="AG292" s="423" t="s">
        <v>618</v>
      </c>
      <c r="AH292" s="408"/>
      <c r="AI292" s="408"/>
      <c r="AJ292" s="417"/>
      <c r="AK292" s="423"/>
    </row>
    <row r="293" spans="1:37" s="33" customFormat="1" ht="63" customHeight="1" x14ac:dyDescent="0.2">
      <c r="A293" s="435" t="s">
        <v>92</v>
      </c>
      <c r="B293" s="408">
        <v>77100000</v>
      </c>
      <c r="C293" s="436" t="s">
        <v>924</v>
      </c>
      <c r="D293" s="394">
        <v>43159</v>
      </c>
      <c r="E293" s="401" t="s">
        <v>108</v>
      </c>
      <c r="F293" s="401" t="s">
        <v>587</v>
      </c>
      <c r="G293" s="401" t="s">
        <v>116</v>
      </c>
      <c r="H293" s="463">
        <v>400000000</v>
      </c>
      <c r="I293" s="464">
        <v>400000000</v>
      </c>
      <c r="J293" s="401" t="s">
        <v>111</v>
      </c>
      <c r="K293" s="401" t="s">
        <v>45</v>
      </c>
      <c r="L293" s="408" t="s">
        <v>591</v>
      </c>
      <c r="M293" s="408" t="s">
        <v>592</v>
      </c>
      <c r="N293" s="435" t="s">
        <v>609</v>
      </c>
      <c r="O293" s="425" t="s">
        <v>594</v>
      </c>
      <c r="P293" s="422" t="s">
        <v>725</v>
      </c>
      <c r="Q293" s="422" t="s">
        <v>922</v>
      </c>
      <c r="R293" s="422" t="s">
        <v>923</v>
      </c>
      <c r="S293" s="422">
        <v>180038001</v>
      </c>
      <c r="T293" s="422" t="s">
        <v>728</v>
      </c>
      <c r="U293" s="408" t="s">
        <v>729</v>
      </c>
      <c r="V293" s="260"/>
      <c r="W293" s="417"/>
      <c r="X293" s="418"/>
      <c r="Y293" s="417"/>
      <c r="Z293" s="417"/>
      <c r="AA293" s="31" t="str">
        <f t="shared" si="4"/>
        <v/>
      </c>
      <c r="AB293" s="260"/>
      <c r="AC293" s="401"/>
      <c r="AD293" s="408"/>
      <c r="AE293" s="408" t="s">
        <v>790</v>
      </c>
      <c r="AF293" s="417" t="s">
        <v>47</v>
      </c>
      <c r="AG293" s="423" t="s">
        <v>618</v>
      </c>
      <c r="AH293" s="408"/>
      <c r="AI293" s="408"/>
      <c r="AJ293" s="417"/>
      <c r="AK293" s="423"/>
    </row>
    <row r="294" spans="1:37" s="33" customFormat="1" ht="63" customHeight="1" x14ac:dyDescent="0.2">
      <c r="A294" s="435" t="s">
        <v>92</v>
      </c>
      <c r="B294" s="408">
        <v>81101510</v>
      </c>
      <c r="C294" s="436" t="s">
        <v>925</v>
      </c>
      <c r="D294" s="394">
        <v>43159</v>
      </c>
      <c r="E294" s="401" t="s">
        <v>108</v>
      </c>
      <c r="F294" s="401" t="s">
        <v>587</v>
      </c>
      <c r="G294" s="401" t="s">
        <v>116</v>
      </c>
      <c r="H294" s="463">
        <v>800000000</v>
      </c>
      <c r="I294" s="464">
        <v>800000000</v>
      </c>
      <c r="J294" s="401" t="s">
        <v>111</v>
      </c>
      <c r="K294" s="401" t="s">
        <v>45</v>
      </c>
      <c r="L294" s="408" t="s">
        <v>591</v>
      </c>
      <c r="M294" s="408" t="s">
        <v>592</v>
      </c>
      <c r="N294" s="435" t="s">
        <v>609</v>
      </c>
      <c r="O294" s="425" t="s">
        <v>594</v>
      </c>
      <c r="P294" s="422" t="s">
        <v>725</v>
      </c>
      <c r="Q294" s="422" t="s">
        <v>922</v>
      </c>
      <c r="R294" s="422" t="s">
        <v>923</v>
      </c>
      <c r="S294" s="422">
        <v>180038001</v>
      </c>
      <c r="T294" s="422" t="s">
        <v>728</v>
      </c>
      <c r="U294" s="408" t="s">
        <v>729</v>
      </c>
      <c r="V294" s="260"/>
      <c r="W294" s="417"/>
      <c r="X294" s="418"/>
      <c r="Y294" s="417"/>
      <c r="Z294" s="417"/>
      <c r="AA294" s="31" t="str">
        <f t="shared" si="4"/>
        <v/>
      </c>
      <c r="AB294" s="260"/>
      <c r="AC294" s="401"/>
      <c r="AD294" s="408"/>
      <c r="AE294" s="408" t="s">
        <v>790</v>
      </c>
      <c r="AF294" s="417" t="s">
        <v>47</v>
      </c>
      <c r="AG294" s="423" t="s">
        <v>618</v>
      </c>
      <c r="AH294" s="408"/>
      <c r="AI294" s="408"/>
      <c r="AJ294" s="417"/>
      <c r="AK294" s="423"/>
    </row>
    <row r="295" spans="1:37" s="33" customFormat="1" ht="63" customHeight="1" x14ac:dyDescent="0.2">
      <c r="A295" s="435" t="s">
        <v>92</v>
      </c>
      <c r="B295" s="408">
        <v>22101600</v>
      </c>
      <c r="C295" s="436" t="s">
        <v>2810</v>
      </c>
      <c r="D295" s="394">
        <v>43046.727083333331</v>
      </c>
      <c r="E295" s="401" t="s">
        <v>744</v>
      </c>
      <c r="F295" s="401" t="s">
        <v>117</v>
      </c>
      <c r="G295" s="401" t="s">
        <v>116</v>
      </c>
      <c r="H295" s="463">
        <v>2174556500</v>
      </c>
      <c r="I295" s="464">
        <v>2174556500</v>
      </c>
      <c r="J295" s="401" t="s">
        <v>111</v>
      </c>
      <c r="K295" s="401" t="s">
        <v>45</v>
      </c>
      <c r="L295" s="408" t="s">
        <v>591</v>
      </c>
      <c r="M295" s="408" t="s">
        <v>592</v>
      </c>
      <c r="N295" s="435" t="s">
        <v>609</v>
      </c>
      <c r="O295" s="425" t="s">
        <v>594</v>
      </c>
      <c r="P295" s="422" t="s">
        <v>621</v>
      </c>
      <c r="Q295" s="422" t="s">
        <v>745</v>
      </c>
      <c r="R295" s="422" t="s">
        <v>746</v>
      </c>
      <c r="S295" s="422">
        <v>180030001</v>
      </c>
      <c r="T295" s="422" t="s">
        <v>747</v>
      </c>
      <c r="U295" s="408" t="s">
        <v>748</v>
      </c>
      <c r="V295" s="260" t="s">
        <v>749</v>
      </c>
      <c r="W295" s="417" t="s">
        <v>2811</v>
      </c>
      <c r="X295" s="418">
        <v>43046.727083333331</v>
      </c>
      <c r="Y295" s="417" t="s">
        <v>751</v>
      </c>
      <c r="Z295" s="417" t="s">
        <v>752</v>
      </c>
      <c r="AA295" s="31">
        <f t="shared" si="4"/>
        <v>1</v>
      </c>
      <c r="AB295" s="260" t="s">
        <v>753</v>
      </c>
      <c r="AC295" s="401" t="s">
        <v>84</v>
      </c>
      <c r="AD295" s="408" t="s">
        <v>2812</v>
      </c>
      <c r="AE295" s="408" t="s">
        <v>755</v>
      </c>
      <c r="AF295" s="417" t="s">
        <v>47</v>
      </c>
      <c r="AG295" s="423" t="s">
        <v>618</v>
      </c>
      <c r="AH295" s="408"/>
      <c r="AI295" s="408"/>
      <c r="AJ295" s="417"/>
      <c r="AK295" s="423"/>
    </row>
    <row r="296" spans="1:37" s="33" customFormat="1" ht="63" customHeight="1" x14ac:dyDescent="0.2">
      <c r="A296" s="392" t="s">
        <v>92</v>
      </c>
      <c r="B296" s="260">
        <v>81101510</v>
      </c>
      <c r="C296" s="436" t="s">
        <v>927</v>
      </c>
      <c r="D296" s="394">
        <v>43131</v>
      </c>
      <c r="E296" s="393" t="s">
        <v>620</v>
      </c>
      <c r="F296" s="393" t="s">
        <v>329</v>
      </c>
      <c r="G296" s="393" t="s">
        <v>928</v>
      </c>
      <c r="H296" s="465">
        <v>18000000000</v>
      </c>
      <c r="I296" s="466">
        <v>18000000000</v>
      </c>
      <c r="J296" s="393" t="s">
        <v>48</v>
      </c>
      <c r="K296" s="393" t="s">
        <v>929</v>
      </c>
      <c r="L296" s="260" t="s">
        <v>591</v>
      </c>
      <c r="M296" s="260" t="s">
        <v>592</v>
      </c>
      <c r="N296" s="395" t="s">
        <v>609</v>
      </c>
      <c r="O296" s="402" t="s">
        <v>594</v>
      </c>
      <c r="P296" s="422" t="s">
        <v>725</v>
      </c>
      <c r="Q296" s="422" t="s">
        <v>922</v>
      </c>
      <c r="R296" s="422" t="s">
        <v>738</v>
      </c>
      <c r="S296" s="422">
        <v>180038001</v>
      </c>
      <c r="T296" s="422" t="s">
        <v>728</v>
      </c>
      <c r="U296" s="408" t="s">
        <v>729</v>
      </c>
      <c r="V296" s="260"/>
      <c r="W296" s="417"/>
      <c r="X296" s="418"/>
      <c r="Y296" s="417"/>
      <c r="Z296" s="417"/>
      <c r="AA296" s="31" t="str">
        <f t="shared" si="4"/>
        <v/>
      </c>
      <c r="AB296" s="260"/>
      <c r="AC296" s="401"/>
      <c r="AD296" s="408"/>
      <c r="AE296" s="408" t="s">
        <v>930</v>
      </c>
      <c r="AF296" s="417" t="s">
        <v>174</v>
      </c>
      <c r="AG296" s="423" t="s">
        <v>606</v>
      </c>
      <c r="AH296" s="408"/>
      <c r="AI296" s="408"/>
      <c r="AJ296" s="417"/>
      <c r="AK296" s="423"/>
    </row>
    <row r="297" spans="1:37" s="33" customFormat="1" ht="63" customHeight="1" x14ac:dyDescent="0.2">
      <c r="A297" s="392" t="s">
        <v>92</v>
      </c>
      <c r="B297" s="260">
        <v>81101510</v>
      </c>
      <c r="C297" s="436" t="s">
        <v>931</v>
      </c>
      <c r="D297" s="394">
        <v>43131</v>
      </c>
      <c r="E297" s="393" t="s">
        <v>108</v>
      </c>
      <c r="F297" s="393" t="s">
        <v>587</v>
      </c>
      <c r="G297" s="393" t="s">
        <v>928</v>
      </c>
      <c r="H297" s="465">
        <v>2000000000</v>
      </c>
      <c r="I297" s="466">
        <v>2000000000</v>
      </c>
      <c r="J297" s="393" t="s">
        <v>48</v>
      </c>
      <c r="K297" s="393" t="s">
        <v>929</v>
      </c>
      <c r="L297" s="260" t="s">
        <v>591</v>
      </c>
      <c r="M297" s="260" t="s">
        <v>592</v>
      </c>
      <c r="N297" s="395" t="s">
        <v>609</v>
      </c>
      <c r="O297" s="402" t="s">
        <v>594</v>
      </c>
      <c r="P297" s="422" t="s">
        <v>725</v>
      </c>
      <c r="Q297" s="422" t="s">
        <v>922</v>
      </c>
      <c r="R297" s="422" t="s">
        <v>738</v>
      </c>
      <c r="S297" s="422">
        <v>180038001</v>
      </c>
      <c r="T297" s="422" t="s">
        <v>728</v>
      </c>
      <c r="U297" s="408" t="s">
        <v>729</v>
      </c>
      <c r="V297" s="260"/>
      <c r="W297" s="417"/>
      <c r="X297" s="418"/>
      <c r="Y297" s="417"/>
      <c r="Z297" s="417"/>
      <c r="AA297" s="31" t="str">
        <f t="shared" si="4"/>
        <v/>
      </c>
      <c r="AB297" s="260"/>
      <c r="AC297" s="401"/>
      <c r="AD297" s="408"/>
      <c r="AE297" s="408" t="s">
        <v>930</v>
      </c>
      <c r="AF297" s="417" t="s">
        <v>47</v>
      </c>
      <c r="AG297" s="423" t="s">
        <v>618</v>
      </c>
      <c r="AH297" s="408"/>
      <c r="AI297" s="408"/>
      <c r="AJ297" s="417"/>
      <c r="AK297" s="423"/>
    </row>
    <row r="298" spans="1:37" s="33" customFormat="1" ht="63" customHeight="1" x14ac:dyDescent="0.2">
      <c r="A298" s="467" t="s">
        <v>92</v>
      </c>
      <c r="B298" s="468" t="s">
        <v>932</v>
      </c>
      <c r="C298" s="469" t="s">
        <v>2813</v>
      </c>
      <c r="D298" s="470">
        <v>43131</v>
      </c>
      <c r="E298" s="471" t="s">
        <v>105</v>
      </c>
      <c r="F298" s="471" t="s">
        <v>120</v>
      </c>
      <c r="G298" s="471" t="s">
        <v>116</v>
      </c>
      <c r="H298" s="472">
        <v>4189222000</v>
      </c>
      <c r="I298" s="473">
        <f>+ 4189222000+969554177</f>
        <v>5158776177</v>
      </c>
      <c r="J298" s="471" t="s">
        <v>111</v>
      </c>
      <c r="K298" s="471" t="s">
        <v>45</v>
      </c>
      <c r="L298" s="468" t="s">
        <v>591</v>
      </c>
      <c r="M298" s="468" t="s">
        <v>592</v>
      </c>
      <c r="N298" s="474" t="s">
        <v>609</v>
      </c>
      <c r="O298" s="475" t="s">
        <v>594</v>
      </c>
      <c r="P298" s="476" t="s">
        <v>759</v>
      </c>
      <c r="Q298" s="476" t="s">
        <v>933</v>
      </c>
      <c r="R298" s="476" t="s">
        <v>934</v>
      </c>
      <c r="S298" s="476">
        <v>180034001</v>
      </c>
      <c r="T298" s="476" t="s">
        <v>935</v>
      </c>
      <c r="U298" s="477" t="s">
        <v>936</v>
      </c>
      <c r="V298" s="468" t="s">
        <v>2814</v>
      </c>
      <c r="W298" s="471" t="s">
        <v>2815</v>
      </c>
      <c r="X298" s="478"/>
      <c r="Y298" s="479"/>
      <c r="Z298" s="479" t="s">
        <v>2816</v>
      </c>
      <c r="AA298" s="31" t="str">
        <f t="shared" si="4"/>
        <v>Información incompleta</v>
      </c>
      <c r="AB298" s="468" t="s">
        <v>2817</v>
      </c>
      <c r="AC298" s="481" t="s">
        <v>84</v>
      </c>
      <c r="AD298" s="482" t="s">
        <v>2818</v>
      </c>
      <c r="AE298" s="477" t="s">
        <v>937</v>
      </c>
      <c r="AF298" s="479" t="s">
        <v>174</v>
      </c>
      <c r="AG298" s="483" t="s">
        <v>606</v>
      </c>
      <c r="AH298" s="477"/>
      <c r="AI298" s="477"/>
      <c r="AJ298" s="479"/>
      <c r="AK298" s="483"/>
    </row>
    <row r="299" spans="1:37" s="33" customFormat="1" ht="63" customHeight="1" x14ac:dyDescent="0.2">
      <c r="A299" s="392" t="s">
        <v>92</v>
      </c>
      <c r="B299" s="260" t="s">
        <v>588</v>
      </c>
      <c r="C299" s="436" t="s">
        <v>938</v>
      </c>
      <c r="D299" s="394">
        <v>43131</v>
      </c>
      <c r="E299" s="393" t="s">
        <v>139</v>
      </c>
      <c r="F299" s="393" t="s">
        <v>120</v>
      </c>
      <c r="G299" s="393" t="s">
        <v>116</v>
      </c>
      <c r="H299" s="465">
        <v>126567985</v>
      </c>
      <c r="I299" s="466">
        <v>126567985</v>
      </c>
      <c r="J299" s="393" t="s">
        <v>111</v>
      </c>
      <c r="K299" s="393" t="s">
        <v>45</v>
      </c>
      <c r="L299" s="260" t="s">
        <v>591</v>
      </c>
      <c r="M299" s="260" t="s">
        <v>592</v>
      </c>
      <c r="N299" s="395" t="s">
        <v>609</v>
      </c>
      <c r="O299" s="402" t="s">
        <v>594</v>
      </c>
      <c r="P299" s="422" t="s">
        <v>621</v>
      </c>
      <c r="Q299" s="422" t="s">
        <v>939</v>
      </c>
      <c r="R299" s="422" t="s">
        <v>623</v>
      </c>
      <c r="S299" s="422">
        <v>180035001</v>
      </c>
      <c r="T299" s="422" t="s">
        <v>940</v>
      </c>
      <c r="U299" s="408" t="s">
        <v>625</v>
      </c>
      <c r="V299" s="260"/>
      <c r="W299" s="417"/>
      <c r="X299" s="418"/>
      <c r="Y299" s="417"/>
      <c r="Z299" s="417"/>
      <c r="AA299" s="31" t="str">
        <f t="shared" si="4"/>
        <v/>
      </c>
      <c r="AB299" s="260"/>
      <c r="AC299" s="401"/>
      <c r="AD299" s="408"/>
      <c r="AE299" s="408" t="s">
        <v>721</v>
      </c>
      <c r="AF299" s="417" t="s">
        <v>174</v>
      </c>
      <c r="AG299" s="423" t="s">
        <v>606</v>
      </c>
      <c r="AH299" s="408"/>
      <c r="AI299" s="408"/>
      <c r="AJ299" s="417"/>
      <c r="AK299" s="423"/>
    </row>
    <row r="300" spans="1:37" s="33" customFormat="1" ht="63" customHeight="1" x14ac:dyDescent="0.2">
      <c r="A300" s="484" t="s">
        <v>92</v>
      </c>
      <c r="B300" s="485" t="s">
        <v>941</v>
      </c>
      <c r="C300" s="486" t="s">
        <v>942</v>
      </c>
      <c r="D300" s="487">
        <v>43160</v>
      </c>
      <c r="E300" s="488" t="s">
        <v>943</v>
      </c>
      <c r="F300" s="488" t="s">
        <v>122</v>
      </c>
      <c r="G300" s="488" t="s">
        <v>116</v>
      </c>
      <c r="H300" s="489">
        <v>500000000</v>
      </c>
      <c r="I300" s="490">
        <v>500000000</v>
      </c>
      <c r="J300" s="488" t="s">
        <v>111</v>
      </c>
      <c r="K300" s="488" t="s">
        <v>45</v>
      </c>
      <c r="L300" s="491" t="s">
        <v>591</v>
      </c>
      <c r="M300" s="491" t="s">
        <v>592</v>
      </c>
      <c r="N300" s="492" t="s">
        <v>609</v>
      </c>
      <c r="O300" s="493" t="s">
        <v>594</v>
      </c>
      <c r="P300" s="494" t="s">
        <v>621</v>
      </c>
      <c r="Q300" s="494" t="s">
        <v>944</v>
      </c>
      <c r="R300" s="494" t="s">
        <v>945</v>
      </c>
      <c r="S300" s="494" t="s">
        <v>946</v>
      </c>
      <c r="T300" s="494" t="s">
        <v>947</v>
      </c>
      <c r="U300" s="485" t="s">
        <v>948</v>
      </c>
      <c r="V300" s="491"/>
      <c r="W300" s="495"/>
      <c r="X300" s="496"/>
      <c r="Y300" s="495"/>
      <c r="Z300" s="495"/>
      <c r="AA300" s="31" t="str">
        <f t="shared" si="4"/>
        <v/>
      </c>
      <c r="AB300" s="491"/>
      <c r="AC300" s="497"/>
      <c r="AD300" s="485"/>
      <c r="AE300" s="485" t="s">
        <v>949</v>
      </c>
      <c r="AF300" s="495" t="s">
        <v>174</v>
      </c>
      <c r="AG300" s="498" t="s">
        <v>606</v>
      </c>
      <c r="AH300" s="485"/>
      <c r="AI300" s="485"/>
      <c r="AJ300" s="495"/>
      <c r="AK300" s="498"/>
    </row>
    <row r="301" spans="1:37" s="33" customFormat="1" ht="63" customHeight="1" x14ac:dyDescent="0.2">
      <c r="A301" s="392" t="s">
        <v>92</v>
      </c>
      <c r="B301" s="422">
        <v>72141002</v>
      </c>
      <c r="C301" s="436" t="s">
        <v>2819</v>
      </c>
      <c r="D301" s="394">
        <v>43220</v>
      </c>
      <c r="E301" s="393" t="s">
        <v>943</v>
      </c>
      <c r="F301" s="393" t="s">
        <v>329</v>
      </c>
      <c r="G301" s="393" t="s">
        <v>116</v>
      </c>
      <c r="H301" s="499">
        <v>1380000000</v>
      </c>
      <c r="I301" s="499">
        <v>1380000000</v>
      </c>
      <c r="J301" s="393" t="s">
        <v>111</v>
      </c>
      <c r="K301" s="393" t="s">
        <v>45</v>
      </c>
      <c r="L301" s="260" t="s">
        <v>591</v>
      </c>
      <c r="M301" s="260" t="s">
        <v>592</v>
      </c>
      <c r="N301" s="395" t="s">
        <v>609</v>
      </c>
      <c r="O301" s="402" t="s">
        <v>594</v>
      </c>
      <c r="P301" s="500" t="s">
        <v>621</v>
      </c>
      <c r="Q301" s="500" t="s">
        <v>944</v>
      </c>
      <c r="R301" s="500" t="s">
        <v>945</v>
      </c>
      <c r="S301" s="500" t="s">
        <v>946</v>
      </c>
      <c r="T301" s="500" t="s">
        <v>947</v>
      </c>
      <c r="U301" s="501" t="s">
        <v>948</v>
      </c>
      <c r="V301" s="398"/>
      <c r="W301" s="397" t="s">
        <v>2820</v>
      </c>
      <c r="X301" s="399"/>
      <c r="Y301" s="397"/>
      <c r="Z301" s="397"/>
      <c r="AA301" s="31">
        <f t="shared" si="4"/>
        <v>0</v>
      </c>
      <c r="AB301" s="260"/>
      <c r="AC301" s="401"/>
      <c r="AD301" s="408"/>
      <c r="AE301" s="408" t="s">
        <v>949</v>
      </c>
      <c r="AF301" s="417" t="s">
        <v>174</v>
      </c>
      <c r="AG301" s="400" t="s">
        <v>606</v>
      </c>
      <c r="AH301" s="260"/>
      <c r="AI301" s="408"/>
      <c r="AJ301" s="417"/>
      <c r="AK301" s="400"/>
    </row>
    <row r="302" spans="1:37" s="33" customFormat="1" ht="63" customHeight="1" x14ac:dyDescent="0.2">
      <c r="A302" s="392" t="s">
        <v>92</v>
      </c>
      <c r="B302" s="422">
        <v>81101510</v>
      </c>
      <c r="C302" s="436" t="s">
        <v>2821</v>
      </c>
      <c r="D302" s="394">
        <v>43220</v>
      </c>
      <c r="E302" s="393" t="s">
        <v>106</v>
      </c>
      <c r="F302" s="393" t="s">
        <v>587</v>
      </c>
      <c r="G302" s="393" t="s">
        <v>116</v>
      </c>
      <c r="H302" s="499">
        <v>120000000</v>
      </c>
      <c r="I302" s="499">
        <v>120000000</v>
      </c>
      <c r="J302" s="393" t="s">
        <v>111</v>
      </c>
      <c r="K302" s="393" t="s">
        <v>45</v>
      </c>
      <c r="L302" s="260" t="s">
        <v>591</v>
      </c>
      <c r="M302" s="260" t="s">
        <v>592</v>
      </c>
      <c r="N302" s="395" t="s">
        <v>609</v>
      </c>
      <c r="O302" s="402" t="s">
        <v>594</v>
      </c>
      <c r="P302" s="500" t="s">
        <v>621</v>
      </c>
      <c r="Q302" s="500" t="s">
        <v>944</v>
      </c>
      <c r="R302" s="500" t="s">
        <v>945</v>
      </c>
      <c r="S302" s="500" t="s">
        <v>946</v>
      </c>
      <c r="T302" s="500" t="s">
        <v>947</v>
      </c>
      <c r="U302" s="501" t="s">
        <v>948</v>
      </c>
      <c r="V302" s="398"/>
      <c r="W302" s="397" t="s">
        <v>2822</v>
      </c>
      <c r="X302" s="399"/>
      <c r="Y302" s="397"/>
      <c r="Z302" s="397"/>
      <c r="AA302" s="31">
        <f t="shared" si="4"/>
        <v>0</v>
      </c>
      <c r="AB302" s="260"/>
      <c r="AC302" s="401"/>
      <c r="AD302" s="408"/>
      <c r="AE302" s="408" t="s">
        <v>950</v>
      </c>
      <c r="AF302" s="417" t="s">
        <v>47</v>
      </c>
      <c r="AG302" s="423" t="s">
        <v>618</v>
      </c>
      <c r="AH302" s="260"/>
      <c r="AI302" s="408"/>
      <c r="AJ302" s="417"/>
      <c r="AK302" s="423"/>
    </row>
    <row r="303" spans="1:37" s="33" customFormat="1" ht="63" customHeight="1" x14ac:dyDescent="0.2">
      <c r="A303" s="392" t="s">
        <v>92</v>
      </c>
      <c r="B303" s="260">
        <v>81101510</v>
      </c>
      <c r="C303" s="436" t="s">
        <v>951</v>
      </c>
      <c r="D303" s="394">
        <v>43159</v>
      </c>
      <c r="E303" s="393" t="s">
        <v>107</v>
      </c>
      <c r="F303" s="393" t="s">
        <v>329</v>
      </c>
      <c r="G303" s="393" t="s">
        <v>928</v>
      </c>
      <c r="H303" s="465">
        <v>1140000000</v>
      </c>
      <c r="I303" s="466">
        <v>1140000000</v>
      </c>
      <c r="J303" s="393" t="s">
        <v>111</v>
      </c>
      <c r="K303" s="393" t="s">
        <v>45</v>
      </c>
      <c r="L303" s="260" t="s">
        <v>591</v>
      </c>
      <c r="M303" s="260" t="s">
        <v>592</v>
      </c>
      <c r="N303" s="395" t="s">
        <v>609</v>
      </c>
      <c r="O303" s="402" t="s">
        <v>594</v>
      </c>
      <c r="P303" s="422" t="s">
        <v>621</v>
      </c>
      <c r="Q303" s="422" t="s">
        <v>952</v>
      </c>
      <c r="R303" s="422" t="s">
        <v>953</v>
      </c>
      <c r="S303" s="422">
        <v>180115001</v>
      </c>
      <c r="T303" s="422" t="s">
        <v>954</v>
      </c>
      <c r="U303" s="408" t="s">
        <v>955</v>
      </c>
      <c r="V303" s="260"/>
      <c r="W303" s="417"/>
      <c r="X303" s="418"/>
      <c r="Y303" s="417"/>
      <c r="Z303" s="417"/>
      <c r="AA303" s="31" t="str">
        <f t="shared" si="4"/>
        <v/>
      </c>
      <c r="AB303" s="260"/>
      <c r="AC303" s="401"/>
      <c r="AD303" s="408"/>
      <c r="AE303" s="408" t="s">
        <v>930</v>
      </c>
      <c r="AF303" s="417" t="s">
        <v>174</v>
      </c>
      <c r="AG303" s="423" t="s">
        <v>606</v>
      </c>
      <c r="AH303" s="408"/>
      <c r="AI303" s="408"/>
      <c r="AJ303" s="417"/>
      <c r="AK303" s="423"/>
    </row>
    <row r="304" spans="1:37" s="33" customFormat="1" ht="63" customHeight="1" x14ac:dyDescent="0.2">
      <c r="A304" s="392" t="s">
        <v>92</v>
      </c>
      <c r="B304" s="260">
        <v>81101510</v>
      </c>
      <c r="C304" s="436" t="s">
        <v>956</v>
      </c>
      <c r="D304" s="394">
        <v>43159</v>
      </c>
      <c r="E304" s="393" t="s">
        <v>107</v>
      </c>
      <c r="F304" s="393" t="s">
        <v>587</v>
      </c>
      <c r="G304" s="393" t="s">
        <v>928</v>
      </c>
      <c r="H304" s="465">
        <v>127000000</v>
      </c>
      <c r="I304" s="466">
        <v>127000000</v>
      </c>
      <c r="J304" s="393" t="s">
        <v>111</v>
      </c>
      <c r="K304" s="393" t="s">
        <v>45</v>
      </c>
      <c r="L304" s="260" t="s">
        <v>591</v>
      </c>
      <c r="M304" s="260" t="s">
        <v>592</v>
      </c>
      <c r="N304" s="395" t="s">
        <v>609</v>
      </c>
      <c r="O304" s="402" t="s">
        <v>594</v>
      </c>
      <c r="P304" s="422" t="s">
        <v>621</v>
      </c>
      <c r="Q304" s="422" t="s">
        <v>952</v>
      </c>
      <c r="R304" s="422" t="s">
        <v>953</v>
      </c>
      <c r="S304" s="422">
        <v>180115001</v>
      </c>
      <c r="T304" s="422" t="s">
        <v>954</v>
      </c>
      <c r="U304" s="408" t="s">
        <v>955</v>
      </c>
      <c r="V304" s="260"/>
      <c r="W304" s="417"/>
      <c r="X304" s="418"/>
      <c r="Y304" s="417"/>
      <c r="Z304" s="417"/>
      <c r="AA304" s="31" t="str">
        <f t="shared" si="4"/>
        <v/>
      </c>
      <c r="AB304" s="260"/>
      <c r="AC304" s="401"/>
      <c r="AD304" s="408"/>
      <c r="AE304" s="408" t="s">
        <v>930</v>
      </c>
      <c r="AF304" s="417" t="s">
        <v>47</v>
      </c>
      <c r="AG304" s="423" t="s">
        <v>618</v>
      </c>
      <c r="AH304" s="408"/>
      <c r="AI304" s="408"/>
      <c r="AJ304" s="417"/>
      <c r="AK304" s="423"/>
    </row>
    <row r="305" spans="1:37" s="33" customFormat="1" ht="63" customHeight="1" x14ac:dyDescent="0.2">
      <c r="A305" s="392" t="s">
        <v>92</v>
      </c>
      <c r="B305" s="260" t="s">
        <v>2823</v>
      </c>
      <c r="C305" s="436" t="s">
        <v>957</v>
      </c>
      <c r="D305" s="394">
        <v>43159</v>
      </c>
      <c r="E305" s="393" t="s">
        <v>958</v>
      </c>
      <c r="F305" s="393" t="s">
        <v>329</v>
      </c>
      <c r="G305" s="393" t="s">
        <v>928</v>
      </c>
      <c r="H305" s="465">
        <v>1140000000</v>
      </c>
      <c r="I305" s="466">
        <v>1140000000</v>
      </c>
      <c r="J305" s="393" t="s">
        <v>111</v>
      </c>
      <c r="K305" s="393" t="s">
        <v>45</v>
      </c>
      <c r="L305" s="260" t="s">
        <v>591</v>
      </c>
      <c r="M305" s="260" t="s">
        <v>592</v>
      </c>
      <c r="N305" s="395" t="s">
        <v>609</v>
      </c>
      <c r="O305" s="402" t="s">
        <v>594</v>
      </c>
      <c r="P305" s="422" t="s">
        <v>621</v>
      </c>
      <c r="Q305" s="422" t="s">
        <v>952</v>
      </c>
      <c r="R305" s="422" t="s">
        <v>953</v>
      </c>
      <c r="S305" s="422">
        <v>180115001</v>
      </c>
      <c r="T305" s="422" t="s">
        <v>954</v>
      </c>
      <c r="U305" s="408" t="s">
        <v>955</v>
      </c>
      <c r="V305" s="260"/>
      <c r="W305" s="417"/>
      <c r="X305" s="418"/>
      <c r="Y305" s="417"/>
      <c r="Z305" s="417"/>
      <c r="AA305" s="31" t="str">
        <f t="shared" si="4"/>
        <v/>
      </c>
      <c r="AB305" s="260"/>
      <c r="AC305" s="401"/>
      <c r="AD305" s="408"/>
      <c r="AE305" s="408" t="s">
        <v>930</v>
      </c>
      <c r="AF305" s="417" t="s">
        <v>174</v>
      </c>
      <c r="AG305" s="423" t="s">
        <v>606</v>
      </c>
      <c r="AH305" s="408"/>
      <c r="AI305" s="408"/>
      <c r="AJ305" s="417"/>
      <c r="AK305" s="423"/>
    </row>
    <row r="306" spans="1:37" s="33" customFormat="1" ht="63" customHeight="1" x14ac:dyDescent="0.2">
      <c r="A306" s="392" t="s">
        <v>92</v>
      </c>
      <c r="B306" s="260" t="s">
        <v>2823</v>
      </c>
      <c r="C306" s="436" t="s">
        <v>959</v>
      </c>
      <c r="D306" s="394">
        <v>43159</v>
      </c>
      <c r="E306" s="393" t="s">
        <v>958</v>
      </c>
      <c r="F306" s="393" t="s">
        <v>587</v>
      </c>
      <c r="G306" s="393" t="s">
        <v>928</v>
      </c>
      <c r="H306" s="465">
        <v>127000000</v>
      </c>
      <c r="I306" s="466">
        <v>127000000</v>
      </c>
      <c r="J306" s="393" t="s">
        <v>111</v>
      </c>
      <c r="K306" s="393" t="s">
        <v>45</v>
      </c>
      <c r="L306" s="260" t="s">
        <v>591</v>
      </c>
      <c r="M306" s="260" t="s">
        <v>592</v>
      </c>
      <c r="N306" s="395" t="s">
        <v>609</v>
      </c>
      <c r="O306" s="402" t="s">
        <v>594</v>
      </c>
      <c r="P306" s="422" t="s">
        <v>621</v>
      </c>
      <c r="Q306" s="422" t="s">
        <v>952</v>
      </c>
      <c r="R306" s="422" t="s">
        <v>953</v>
      </c>
      <c r="S306" s="422">
        <v>180115001</v>
      </c>
      <c r="T306" s="422" t="s">
        <v>954</v>
      </c>
      <c r="U306" s="408" t="s">
        <v>955</v>
      </c>
      <c r="V306" s="260"/>
      <c r="W306" s="417"/>
      <c r="X306" s="418"/>
      <c r="Y306" s="417"/>
      <c r="Z306" s="417"/>
      <c r="AA306" s="31" t="str">
        <f t="shared" si="4"/>
        <v/>
      </c>
      <c r="AB306" s="260"/>
      <c r="AC306" s="401"/>
      <c r="AD306" s="408"/>
      <c r="AE306" s="408" t="s">
        <v>930</v>
      </c>
      <c r="AF306" s="417" t="s">
        <v>47</v>
      </c>
      <c r="AG306" s="423" t="s">
        <v>618</v>
      </c>
      <c r="AH306" s="408"/>
      <c r="AI306" s="408"/>
      <c r="AJ306" s="417"/>
      <c r="AK306" s="423"/>
    </row>
    <row r="307" spans="1:37" s="33" customFormat="1" ht="63" customHeight="1" x14ac:dyDescent="0.2">
      <c r="A307" s="392" t="s">
        <v>92</v>
      </c>
      <c r="B307" s="260" t="s">
        <v>2823</v>
      </c>
      <c r="C307" s="436" t="s">
        <v>960</v>
      </c>
      <c r="D307" s="394">
        <v>43159</v>
      </c>
      <c r="E307" s="393" t="s">
        <v>958</v>
      </c>
      <c r="F307" s="393" t="s">
        <v>329</v>
      </c>
      <c r="G307" s="393" t="s">
        <v>928</v>
      </c>
      <c r="H307" s="465">
        <v>1140000000</v>
      </c>
      <c r="I307" s="466">
        <v>1140000000</v>
      </c>
      <c r="J307" s="393" t="s">
        <v>111</v>
      </c>
      <c r="K307" s="393" t="s">
        <v>45</v>
      </c>
      <c r="L307" s="260" t="s">
        <v>591</v>
      </c>
      <c r="M307" s="260" t="s">
        <v>592</v>
      </c>
      <c r="N307" s="395" t="s">
        <v>609</v>
      </c>
      <c r="O307" s="402" t="s">
        <v>594</v>
      </c>
      <c r="P307" s="422" t="s">
        <v>621</v>
      </c>
      <c r="Q307" s="422" t="s">
        <v>952</v>
      </c>
      <c r="R307" s="422" t="s">
        <v>953</v>
      </c>
      <c r="S307" s="422">
        <v>180115001</v>
      </c>
      <c r="T307" s="422" t="s">
        <v>954</v>
      </c>
      <c r="U307" s="408" t="s">
        <v>955</v>
      </c>
      <c r="V307" s="260"/>
      <c r="W307" s="417"/>
      <c r="X307" s="418"/>
      <c r="Y307" s="417"/>
      <c r="Z307" s="417"/>
      <c r="AA307" s="31" t="str">
        <f t="shared" si="4"/>
        <v/>
      </c>
      <c r="AB307" s="260"/>
      <c r="AC307" s="401"/>
      <c r="AD307" s="408"/>
      <c r="AE307" s="408" t="s">
        <v>930</v>
      </c>
      <c r="AF307" s="417" t="s">
        <v>174</v>
      </c>
      <c r="AG307" s="423" t="s">
        <v>606</v>
      </c>
      <c r="AH307" s="408"/>
      <c r="AI307" s="408"/>
      <c r="AJ307" s="417"/>
      <c r="AK307" s="423"/>
    </row>
    <row r="308" spans="1:37" s="33" customFormat="1" ht="63" customHeight="1" x14ac:dyDescent="0.2">
      <c r="A308" s="392" t="s">
        <v>92</v>
      </c>
      <c r="B308" s="260" t="s">
        <v>2823</v>
      </c>
      <c r="C308" s="436" t="s">
        <v>961</v>
      </c>
      <c r="D308" s="394">
        <v>43159</v>
      </c>
      <c r="E308" s="393" t="s">
        <v>958</v>
      </c>
      <c r="F308" s="393" t="s">
        <v>587</v>
      </c>
      <c r="G308" s="393" t="s">
        <v>928</v>
      </c>
      <c r="H308" s="465">
        <v>127000000</v>
      </c>
      <c r="I308" s="466">
        <v>127000000</v>
      </c>
      <c r="J308" s="393" t="s">
        <v>111</v>
      </c>
      <c r="K308" s="393" t="s">
        <v>45</v>
      </c>
      <c r="L308" s="260" t="s">
        <v>591</v>
      </c>
      <c r="M308" s="260" t="s">
        <v>592</v>
      </c>
      <c r="N308" s="395" t="s">
        <v>609</v>
      </c>
      <c r="O308" s="402" t="s">
        <v>594</v>
      </c>
      <c r="P308" s="422" t="s">
        <v>621</v>
      </c>
      <c r="Q308" s="422" t="s">
        <v>952</v>
      </c>
      <c r="R308" s="422" t="s">
        <v>953</v>
      </c>
      <c r="S308" s="422">
        <v>180115001</v>
      </c>
      <c r="T308" s="422" t="s">
        <v>954</v>
      </c>
      <c r="U308" s="408" t="s">
        <v>955</v>
      </c>
      <c r="V308" s="260"/>
      <c r="W308" s="417"/>
      <c r="X308" s="418"/>
      <c r="Y308" s="417"/>
      <c r="Z308" s="417"/>
      <c r="AA308" s="31" t="str">
        <f t="shared" si="4"/>
        <v/>
      </c>
      <c r="AB308" s="260"/>
      <c r="AC308" s="401"/>
      <c r="AD308" s="408"/>
      <c r="AE308" s="408" t="s">
        <v>930</v>
      </c>
      <c r="AF308" s="417" t="s">
        <v>47</v>
      </c>
      <c r="AG308" s="423" t="s">
        <v>618</v>
      </c>
      <c r="AH308" s="408"/>
      <c r="AI308" s="408"/>
      <c r="AJ308" s="417"/>
      <c r="AK308" s="423"/>
    </row>
    <row r="309" spans="1:37" s="33" customFormat="1" ht="63" customHeight="1" x14ac:dyDescent="0.2">
      <c r="A309" s="392" t="s">
        <v>92</v>
      </c>
      <c r="B309" s="260" t="s">
        <v>2823</v>
      </c>
      <c r="C309" s="436" t="s">
        <v>962</v>
      </c>
      <c r="D309" s="394">
        <v>43159</v>
      </c>
      <c r="E309" s="393" t="s">
        <v>958</v>
      </c>
      <c r="F309" s="393" t="s">
        <v>329</v>
      </c>
      <c r="G309" s="393" t="s">
        <v>928</v>
      </c>
      <c r="H309" s="465">
        <v>1140000000</v>
      </c>
      <c r="I309" s="466">
        <v>1140000000</v>
      </c>
      <c r="J309" s="393" t="s">
        <v>111</v>
      </c>
      <c r="K309" s="393" t="s">
        <v>45</v>
      </c>
      <c r="L309" s="260" t="s">
        <v>591</v>
      </c>
      <c r="M309" s="260" t="s">
        <v>592</v>
      </c>
      <c r="N309" s="395" t="s">
        <v>609</v>
      </c>
      <c r="O309" s="402" t="s">
        <v>594</v>
      </c>
      <c r="P309" s="422" t="s">
        <v>621</v>
      </c>
      <c r="Q309" s="422" t="s">
        <v>952</v>
      </c>
      <c r="R309" s="422" t="s">
        <v>953</v>
      </c>
      <c r="S309" s="422">
        <v>180115001</v>
      </c>
      <c r="T309" s="422" t="s">
        <v>954</v>
      </c>
      <c r="U309" s="408" t="s">
        <v>955</v>
      </c>
      <c r="V309" s="418"/>
      <c r="W309" s="417"/>
      <c r="X309" s="417"/>
      <c r="Y309" s="419" t="s">
        <v>586</v>
      </c>
      <c r="Z309" s="260"/>
      <c r="AA309" s="31" t="str">
        <f t="shared" si="4"/>
        <v/>
      </c>
      <c r="AB309" s="408"/>
      <c r="AC309" s="408"/>
      <c r="AD309" s="417"/>
      <c r="AE309" s="408" t="s">
        <v>930</v>
      </c>
      <c r="AF309" s="417" t="s">
        <v>174</v>
      </c>
      <c r="AG309" s="423" t="s">
        <v>606</v>
      </c>
      <c r="AH309" s="422"/>
      <c r="AI309" s="408"/>
      <c r="AJ309" s="417"/>
      <c r="AK309" s="423"/>
    </row>
    <row r="310" spans="1:37" s="33" customFormat="1" ht="63" customHeight="1" x14ac:dyDescent="0.2">
      <c r="A310" s="392" t="s">
        <v>92</v>
      </c>
      <c r="B310" s="260" t="s">
        <v>2823</v>
      </c>
      <c r="C310" s="436" t="s">
        <v>963</v>
      </c>
      <c r="D310" s="394">
        <v>43159</v>
      </c>
      <c r="E310" s="393" t="s">
        <v>958</v>
      </c>
      <c r="F310" s="393" t="s">
        <v>587</v>
      </c>
      <c r="G310" s="393" t="s">
        <v>928</v>
      </c>
      <c r="H310" s="465">
        <f>127000000+1376161</f>
        <v>128376161</v>
      </c>
      <c r="I310" s="466">
        <f>127000000+1376161</f>
        <v>128376161</v>
      </c>
      <c r="J310" s="393" t="s">
        <v>111</v>
      </c>
      <c r="K310" s="393" t="s">
        <v>45</v>
      </c>
      <c r="L310" s="260" t="s">
        <v>591</v>
      </c>
      <c r="M310" s="260" t="s">
        <v>592</v>
      </c>
      <c r="N310" s="395" t="s">
        <v>609</v>
      </c>
      <c r="O310" s="402" t="s">
        <v>594</v>
      </c>
      <c r="P310" s="422" t="s">
        <v>621</v>
      </c>
      <c r="Q310" s="422" t="s">
        <v>952</v>
      </c>
      <c r="R310" s="422" t="s">
        <v>953</v>
      </c>
      <c r="S310" s="422">
        <v>180115001</v>
      </c>
      <c r="T310" s="422" t="s">
        <v>954</v>
      </c>
      <c r="U310" s="408" t="s">
        <v>955</v>
      </c>
      <c r="V310" s="418"/>
      <c r="W310" s="417"/>
      <c r="X310" s="417"/>
      <c r="Y310" s="419" t="s">
        <v>586</v>
      </c>
      <c r="Z310" s="260"/>
      <c r="AA310" s="31" t="str">
        <f t="shared" si="4"/>
        <v/>
      </c>
      <c r="AB310" s="408"/>
      <c r="AC310" s="408"/>
      <c r="AD310" s="417"/>
      <c r="AE310" s="408" t="s">
        <v>930</v>
      </c>
      <c r="AF310" s="417" t="s">
        <v>47</v>
      </c>
      <c r="AG310" s="423" t="s">
        <v>618</v>
      </c>
      <c r="AH310" s="422"/>
      <c r="AI310" s="408"/>
      <c r="AJ310" s="417"/>
      <c r="AK310" s="423"/>
    </row>
    <row r="311" spans="1:37" s="33" customFormat="1" ht="63" customHeight="1" x14ac:dyDescent="0.2">
      <c r="A311" s="392" t="s">
        <v>92</v>
      </c>
      <c r="B311" s="260">
        <v>95121511</v>
      </c>
      <c r="C311" s="436" t="s">
        <v>964</v>
      </c>
      <c r="D311" s="394">
        <v>43131</v>
      </c>
      <c r="E311" s="393" t="s">
        <v>108</v>
      </c>
      <c r="F311" s="393" t="s">
        <v>122</v>
      </c>
      <c r="G311" s="401" t="s">
        <v>116</v>
      </c>
      <c r="H311" s="502">
        <f>900000000+1977880263</f>
        <v>2877880263</v>
      </c>
      <c r="I311" s="503">
        <f>900000000+1977880263</f>
        <v>2877880263</v>
      </c>
      <c r="J311" s="393" t="s">
        <v>111</v>
      </c>
      <c r="K311" s="393" t="s">
        <v>45</v>
      </c>
      <c r="L311" s="260" t="s">
        <v>591</v>
      </c>
      <c r="M311" s="260" t="s">
        <v>592</v>
      </c>
      <c r="N311" s="395" t="s">
        <v>609</v>
      </c>
      <c r="O311" s="402" t="s">
        <v>594</v>
      </c>
      <c r="P311" s="422" t="s">
        <v>906</v>
      </c>
      <c r="Q311" s="422" t="s">
        <v>965</v>
      </c>
      <c r="R311" s="422" t="s">
        <v>966</v>
      </c>
      <c r="S311" s="422">
        <v>180043001</v>
      </c>
      <c r="T311" s="422" t="s">
        <v>967</v>
      </c>
      <c r="U311" s="408" t="s">
        <v>968</v>
      </c>
      <c r="V311" s="260"/>
      <c r="W311" s="417"/>
      <c r="X311" s="418"/>
      <c r="Y311" s="417"/>
      <c r="Z311" s="417"/>
      <c r="AA311" s="31" t="str">
        <f t="shared" si="4"/>
        <v/>
      </c>
      <c r="AB311" s="260"/>
      <c r="AC311" s="401"/>
      <c r="AD311" s="408"/>
      <c r="AE311" s="408" t="s">
        <v>912</v>
      </c>
      <c r="AF311" s="417" t="s">
        <v>47</v>
      </c>
      <c r="AG311" s="423" t="s">
        <v>618</v>
      </c>
      <c r="AH311" s="408"/>
      <c r="AI311" s="408"/>
      <c r="AJ311" s="417"/>
      <c r="AK311" s="423"/>
    </row>
    <row r="312" spans="1:37" s="33" customFormat="1" ht="63" customHeight="1" x14ac:dyDescent="0.2">
      <c r="A312" s="442" t="s">
        <v>92</v>
      </c>
      <c r="B312" s="260">
        <v>95121511</v>
      </c>
      <c r="C312" s="436" t="s">
        <v>969</v>
      </c>
      <c r="D312" s="394">
        <v>43131</v>
      </c>
      <c r="E312" s="393" t="s">
        <v>106</v>
      </c>
      <c r="F312" s="393" t="s">
        <v>122</v>
      </c>
      <c r="G312" s="393" t="s">
        <v>116</v>
      </c>
      <c r="H312" s="502">
        <f>(2600000000-350000000)+350000000</f>
        <v>2600000000</v>
      </c>
      <c r="I312" s="504">
        <f>(2600000000-350000000)+350000000</f>
        <v>2600000000</v>
      </c>
      <c r="J312" s="393" t="s">
        <v>111</v>
      </c>
      <c r="K312" s="393" t="s">
        <v>45</v>
      </c>
      <c r="L312" s="260" t="s">
        <v>591</v>
      </c>
      <c r="M312" s="260" t="s">
        <v>592</v>
      </c>
      <c r="N312" s="435" t="s">
        <v>609</v>
      </c>
      <c r="O312" s="402" t="s">
        <v>594</v>
      </c>
      <c r="P312" s="422" t="s">
        <v>906</v>
      </c>
      <c r="Q312" s="422" t="s">
        <v>970</v>
      </c>
      <c r="R312" s="422" t="s">
        <v>971</v>
      </c>
      <c r="S312" s="422">
        <v>180114001</v>
      </c>
      <c r="T312" s="422" t="s">
        <v>967</v>
      </c>
      <c r="U312" s="408" t="s">
        <v>972</v>
      </c>
      <c r="V312" s="260"/>
      <c r="W312" s="417"/>
      <c r="X312" s="418"/>
      <c r="Y312" s="417"/>
      <c r="Z312" s="417"/>
      <c r="AA312" s="31" t="str">
        <f t="shared" si="4"/>
        <v/>
      </c>
      <c r="AB312" s="260"/>
      <c r="AC312" s="401"/>
      <c r="AD312" s="408"/>
      <c r="AE312" s="408" t="s">
        <v>912</v>
      </c>
      <c r="AF312" s="417" t="s">
        <v>47</v>
      </c>
      <c r="AG312" s="423" t="s">
        <v>618</v>
      </c>
      <c r="AH312" s="408"/>
      <c r="AI312" s="408"/>
      <c r="AJ312" s="417"/>
      <c r="AK312" s="423"/>
    </row>
    <row r="313" spans="1:37" s="33" customFormat="1" ht="63" customHeight="1" x14ac:dyDescent="0.2">
      <c r="A313" s="442" t="s">
        <v>92</v>
      </c>
      <c r="B313" s="260" t="s">
        <v>973</v>
      </c>
      <c r="C313" s="436" t="s">
        <v>974</v>
      </c>
      <c r="D313" s="394">
        <v>43131</v>
      </c>
      <c r="E313" s="393" t="s">
        <v>109</v>
      </c>
      <c r="F313" s="393" t="s">
        <v>122</v>
      </c>
      <c r="G313" s="401" t="s">
        <v>116</v>
      </c>
      <c r="H313" s="502">
        <v>6280557949</v>
      </c>
      <c r="I313" s="503">
        <v>6280557949</v>
      </c>
      <c r="J313" s="393" t="s">
        <v>111</v>
      </c>
      <c r="K313" s="393" t="s">
        <v>45</v>
      </c>
      <c r="L313" s="260" t="s">
        <v>591</v>
      </c>
      <c r="M313" s="260" t="s">
        <v>592</v>
      </c>
      <c r="N313" s="395" t="s">
        <v>609</v>
      </c>
      <c r="O313" s="402" t="s">
        <v>594</v>
      </c>
      <c r="P313" s="422" t="s">
        <v>804</v>
      </c>
      <c r="Q313" s="422" t="s">
        <v>975</v>
      </c>
      <c r="R313" s="422" t="s">
        <v>806</v>
      </c>
      <c r="S313" s="422">
        <v>180032001</v>
      </c>
      <c r="T313" s="422" t="s">
        <v>976</v>
      </c>
      <c r="U313" s="408" t="s">
        <v>977</v>
      </c>
      <c r="V313" s="260"/>
      <c r="W313" s="417"/>
      <c r="X313" s="418"/>
      <c r="Y313" s="417"/>
      <c r="Z313" s="417"/>
      <c r="AA313" s="31" t="str">
        <f t="shared" si="4"/>
        <v/>
      </c>
      <c r="AB313" s="260"/>
      <c r="AC313" s="401"/>
      <c r="AD313" s="408"/>
      <c r="AE313" s="408" t="s">
        <v>912</v>
      </c>
      <c r="AF313" s="417" t="s">
        <v>47</v>
      </c>
      <c r="AG313" s="423" t="s">
        <v>618</v>
      </c>
      <c r="AH313" s="408"/>
      <c r="AI313" s="408"/>
      <c r="AJ313" s="417"/>
      <c r="AK313" s="423"/>
    </row>
    <row r="314" spans="1:37" s="33" customFormat="1" ht="63" customHeight="1" x14ac:dyDescent="0.2">
      <c r="A314" s="392" t="s">
        <v>92</v>
      </c>
      <c r="B314" s="260" t="s">
        <v>978</v>
      </c>
      <c r="C314" s="436" t="s">
        <v>979</v>
      </c>
      <c r="D314" s="394">
        <v>43131</v>
      </c>
      <c r="E314" s="393" t="s">
        <v>980</v>
      </c>
      <c r="F314" s="393" t="s">
        <v>122</v>
      </c>
      <c r="G314" s="393" t="s">
        <v>116</v>
      </c>
      <c r="H314" s="502">
        <v>2500000000</v>
      </c>
      <c r="I314" s="504">
        <v>2500000000</v>
      </c>
      <c r="J314" s="393" t="s">
        <v>111</v>
      </c>
      <c r="K314" s="393" t="s">
        <v>45</v>
      </c>
      <c r="L314" s="260" t="s">
        <v>591</v>
      </c>
      <c r="M314" s="260" t="s">
        <v>592</v>
      </c>
      <c r="N314" s="395" t="s">
        <v>609</v>
      </c>
      <c r="O314" s="402" t="s">
        <v>594</v>
      </c>
      <c r="P314" s="422" t="s">
        <v>804</v>
      </c>
      <c r="Q314" s="422" t="s">
        <v>981</v>
      </c>
      <c r="R314" s="422" t="s">
        <v>982</v>
      </c>
      <c r="S314" s="422">
        <v>180070001</v>
      </c>
      <c r="T314" s="422" t="s">
        <v>983</v>
      </c>
      <c r="U314" s="408" t="s">
        <v>984</v>
      </c>
      <c r="V314" s="260"/>
      <c r="W314" s="417"/>
      <c r="X314" s="418"/>
      <c r="Y314" s="417"/>
      <c r="Z314" s="417"/>
      <c r="AA314" s="31" t="str">
        <f t="shared" si="4"/>
        <v/>
      </c>
      <c r="AB314" s="260"/>
      <c r="AC314" s="401"/>
      <c r="AD314" s="408"/>
      <c r="AE314" s="408" t="s">
        <v>912</v>
      </c>
      <c r="AF314" s="417" t="s">
        <v>47</v>
      </c>
      <c r="AG314" s="423" t="s">
        <v>618</v>
      </c>
      <c r="AH314" s="408"/>
      <c r="AI314" s="408"/>
      <c r="AJ314" s="417"/>
      <c r="AK314" s="423"/>
    </row>
    <row r="315" spans="1:37" s="33" customFormat="1" ht="63" customHeight="1" x14ac:dyDescent="0.2">
      <c r="A315" s="392" t="s">
        <v>92</v>
      </c>
      <c r="B315" s="260">
        <v>72141003</v>
      </c>
      <c r="C315" s="436" t="s">
        <v>985</v>
      </c>
      <c r="D315" s="394">
        <v>43131</v>
      </c>
      <c r="E315" s="393" t="s">
        <v>467</v>
      </c>
      <c r="F315" s="393" t="s">
        <v>122</v>
      </c>
      <c r="G315" s="393" t="s">
        <v>116</v>
      </c>
      <c r="H315" s="502">
        <v>400000000</v>
      </c>
      <c r="I315" s="503">
        <v>400000000</v>
      </c>
      <c r="J315" s="393" t="s">
        <v>111</v>
      </c>
      <c r="K315" s="393" t="s">
        <v>45</v>
      </c>
      <c r="L315" s="260" t="s">
        <v>591</v>
      </c>
      <c r="M315" s="260" t="s">
        <v>592</v>
      </c>
      <c r="N315" s="395" t="s">
        <v>609</v>
      </c>
      <c r="O315" s="402" t="s">
        <v>594</v>
      </c>
      <c r="P315" s="422" t="s">
        <v>986</v>
      </c>
      <c r="Q315" s="422" t="s">
        <v>987</v>
      </c>
      <c r="R315" s="422" t="s">
        <v>988</v>
      </c>
      <c r="S315" s="422">
        <v>180039001</v>
      </c>
      <c r="T315" s="422" t="s">
        <v>989</v>
      </c>
      <c r="U315" s="408" t="s">
        <v>990</v>
      </c>
      <c r="V315" s="260"/>
      <c r="W315" s="417"/>
      <c r="X315" s="418"/>
      <c r="Y315" s="417"/>
      <c r="Z315" s="417"/>
      <c r="AA315" s="31" t="str">
        <f t="shared" si="4"/>
        <v/>
      </c>
      <c r="AB315" s="260"/>
      <c r="AC315" s="401"/>
      <c r="AD315" s="408"/>
      <c r="AE315" s="408" t="s">
        <v>912</v>
      </c>
      <c r="AF315" s="417" t="s">
        <v>47</v>
      </c>
      <c r="AG315" s="423" t="s">
        <v>618</v>
      </c>
      <c r="AH315" s="408"/>
      <c r="AI315" s="408"/>
      <c r="AJ315" s="417"/>
      <c r="AK315" s="423"/>
    </row>
    <row r="316" spans="1:37" s="33" customFormat="1" ht="63" customHeight="1" x14ac:dyDescent="0.2">
      <c r="A316" s="392" t="s">
        <v>92</v>
      </c>
      <c r="B316" s="260">
        <v>81101605</v>
      </c>
      <c r="C316" s="410" t="s">
        <v>991</v>
      </c>
      <c r="D316" s="394">
        <v>43131</v>
      </c>
      <c r="E316" s="393" t="s">
        <v>467</v>
      </c>
      <c r="F316" s="393" t="s">
        <v>329</v>
      </c>
      <c r="G316" s="393" t="s">
        <v>116</v>
      </c>
      <c r="H316" s="505">
        <f>2400000000-240000000</f>
        <v>2160000000</v>
      </c>
      <c r="I316" s="506">
        <f>2400000000-240000000</f>
        <v>2160000000</v>
      </c>
      <c r="J316" s="393" t="s">
        <v>111</v>
      </c>
      <c r="K316" s="393" t="s">
        <v>45</v>
      </c>
      <c r="L316" s="260" t="s">
        <v>591</v>
      </c>
      <c r="M316" s="260" t="s">
        <v>592</v>
      </c>
      <c r="N316" s="395" t="s">
        <v>609</v>
      </c>
      <c r="O316" s="402" t="s">
        <v>594</v>
      </c>
      <c r="P316" s="417" t="s">
        <v>992</v>
      </c>
      <c r="Q316" s="417" t="s">
        <v>993</v>
      </c>
      <c r="R316" s="417" t="s">
        <v>994</v>
      </c>
      <c r="S316" s="417">
        <v>180042001</v>
      </c>
      <c r="T316" s="417" t="s">
        <v>995</v>
      </c>
      <c r="U316" s="260" t="s">
        <v>996</v>
      </c>
      <c r="V316" s="260"/>
      <c r="W316" s="417"/>
      <c r="X316" s="418"/>
      <c r="Y316" s="417"/>
      <c r="Z316" s="417"/>
      <c r="AA316" s="31" t="str">
        <f t="shared" si="4"/>
        <v/>
      </c>
      <c r="AB316" s="260"/>
      <c r="AC316" s="408"/>
      <c r="AD316" s="408"/>
      <c r="AE316" s="422" t="s">
        <v>997</v>
      </c>
      <c r="AF316" s="417" t="s">
        <v>47</v>
      </c>
      <c r="AG316" s="423" t="s">
        <v>618</v>
      </c>
      <c r="AH316" s="408"/>
      <c r="AI316" s="422"/>
      <c r="AJ316" s="417"/>
      <c r="AK316" s="423"/>
    </row>
    <row r="317" spans="1:37" s="33" customFormat="1" ht="63" customHeight="1" x14ac:dyDescent="0.2">
      <c r="A317" s="392" t="s">
        <v>92</v>
      </c>
      <c r="B317" s="260">
        <v>81101605</v>
      </c>
      <c r="C317" s="410" t="s">
        <v>998</v>
      </c>
      <c r="D317" s="394">
        <v>43131</v>
      </c>
      <c r="E317" s="393" t="s">
        <v>467</v>
      </c>
      <c r="F317" s="393" t="s">
        <v>587</v>
      </c>
      <c r="G317" s="393" t="s">
        <v>116</v>
      </c>
      <c r="H317" s="505">
        <f>2400000000*0.1</f>
        <v>240000000</v>
      </c>
      <c r="I317" s="506">
        <f>2400000000*0.1</f>
        <v>240000000</v>
      </c>
      <c r="J317" s="393" t="s">
        <v>111</v>
      </c>
      <c r="K317" s="393" t="s">
        <v>45</v>
      </c>
      <c r="L317" s="260" t="s">
        <v>591</v>
      </c>
      <c r="M317" s="260" t="s">
        <v>592</v>
      </c>
      <c r="N317" s="395" t="s">
        <v>609</v>
      </c>
      <c r="O317" s="402" t="s">
        <v>594</v>
      </c>
      <c r="P317" s="417" t="s">
        <v>992</v>
      </c>
      <c r="Q317" s="417" t="s">
        <v>993</v>
      </c>
      <c r="R317" s="417" t="s">
        <v>994</v>
      </c>
      <c r="S317" s="417">
        <v>180042001</v>
      </c>
      <c r="T317" s="417" t="s">
        <v>995</v>
      </c>
      <c r="U317" s="260" t="s">
        <v>996</v>
      </c>
      <c r="V317" s="260"/>
      <c r="W317" s="417"/>
      <c r="X317" s="418"/>
      <c r="Y317" s="417"/>
      <c r="Z317" s="417"/>
      <c r="AA317" s="31" t="str">
        <f t="shared" si="4"/>
        <v/>
      </c>
      <c r="AB317" s="260"/>
      <c r="AC317" s="408"/>
      <c r="AD317" s="408"/>
      <c r="AE317" s="422" t="s">
        <v>997</v>
      </c>
      <c r="AF317" s="417" t="s">
        <v>47</v>
      </c>
      <c r="AG317" s="423" t="s">
        <v>618</v>
      </c>
      <c r="AH317" s="408"/>
      <c r="AI317" s="422"/>
      <c r="AJ317" s="417"/>
      <c r="AK317" s="423"/>
    </row>
    <row r="318" spans="1:37" s="33" customFormat="1" ht="63" customHeight="1" x14ac:dyDescent="0.2">
      <c r="A318" s="507" t="s">
        <v>92</v>
      </c>
      <c r="B318" s="508" t="s">
        <v>999</v>
      </c>
      <c r="C318" s="509" t="s">
        <v>1000</v>
      </c>
      <c r="D318" s="510">
        <v>43191</v>
      </c>
      <c r="E318" s="508" t="s">
        <v>1001</v>
      </c>
      <c r="F318" s="508" t="s">
        <v>112</v>
      </c>
      <c r="G318" s="508" t="s">
        <v>116</v>
      </c>
      <c r="H318" s="511">
        <v>45000000</v>
      </c>
      <c r="I318" s="511">
        <v>45000000</v>
      </c>
      <c r="J318" s="508" t="s">
        <v>111</v>
      </c>
      <c r="K318" s="508" t="s">
        <v>45</v>
      </c>
      <c r="L318" s="512" t="s">
        <v>591</v>
      </c>
      <c r="M318" s="512" t="s">
        <v>592</v>
      </c>
      <c r="N318" s="513" t="s">
        <v>609</v>
      </c>
      <c r="O318" s="514" t="s">
        <v>594</v>
      </c>
      <c r="P318" s="512" t="s">
        <v>725</v>
      </c>
      <c r="Q318" s="512" t="s">
        <v>1002</v>
      </c>
      <c r="R318" s="512" t="s">
        <v>1003</v>
      </c>
      <c r="S318" s="512">
        <v>180036001</v>
      </c>
      <c r="T318" s="512" t="s">
        <v>1004</v>
      </c>
      <c r="U318" s="508" t="s">
        <v>1005</v>
      </c>
      <c r="V318" s="514"/>
      <c r="W318" s="512"/>
      <c r="X318" s="515"/>
      <c r="Y318" s="512"/>
      <c r="Z318" s="512"/>
      <c r="AA318" s="31" t="str">
        <f t="shared" si="4"/>
        <v/>
      </c>
      <c r="AB318" s="508"/>
      <c r="AC318" s="508"/>
      <c r="AD318" s="509" t="s">
        <v>1006</v>
      </c>
      <c r="AE318" s="517" t="s">
        <v>1007</v>
      </c>
      <c r="AF318" s="517" t="s">
        <v>47</v>
      </c>
      <c r="AG318" s="518" t="s">
        <v>618</v>
      </c>
      <c r="AH318" s="516"/>
      <c r="AI318" s="517"/>
      <c r="AJ318" s="517"/>
      <c r="AK318" s="518"/>
    </row>
    <row r="319" spans="1:37" s="33" customFormat="1" ht="63" customHeight="1" x14ac:dyDescent="0.2">
      <c r="A319" s="507" t="s">
        <v>92</v>
      </c>
      <c r="B319" s="508" t="s">
        <v>1008</v>
      </c>
      <c r="C319" s="509" t="s">
        <v>1009</v>
      </c>
      <c r="D319" s="510">
        <v>43191</v>
      </c>
      <c r="E319" s="508" t="s">
        <v>914</v>
      </c>
      <c r="F319" s="508" t="s">
        <v>113</v>
      </c>
      <c r="G319" s="508" t="s">
        <v>116</v>
      </c>
      <c r="H319" s="511">
        <v>50000000</v>
      </c>
      <c r="I319" s="511">
        <f>H319</f>
        <v>50000000</v>
      </c>
      <c r="J319" s="508" t="s">
        <v>111</v>
      </c>
      <c r="K319" s="508" t="s">
        <v>45</v>
      </c>
      <c r="L319" s="512" t="s">
        <v>591</v>
      </c>
      <c r="M319" s="512" t="s">
        <v>592</v>
      </c>
      <c r="N319" s="513" t="s">
        <v>609</v>
      </c>
      <c r="O319" s="514" t="s">
        <v>594</v>
      </c>
      <c r="P319" s="512" t="s">
        <v>725</v>
      </c>
      <c r="Q319" s="512" t="s">
        <v>1010</v>
      </c>
      <c r="R319" s="512" t="s">
        <v>1003</v>
      </c>
      <c r="S319" s="512">
        <v>180036001</v>
      </c>
      <c r="T319" s="512" t="s">
        <v>1004</v>
      </c>
      <c r="U319" s="508" t="s">
        <v>1005</v>
      </c>
      <c r="V319" s="514"/>
      <c r="W319" s="512"/>
      <c r="X319" s="515"/>
      <c r="Y319" s="512"/>
      <c r="Z319" s="512"/>
      <c r="AA319" s="31" t="str">
        <f t="shared" si="4"/>
        <v/>
      </c>
      <c r="AB319" s="508"/>
      <c r="AC319" s="508"/>
      <c r="AD319" s="509" t="s">
        <v>1006</v>
      </c>
      <c r="AE319" s="517" t="s">
        <v>1007</v>
      </c>
      <c r="AF319" s="517" t="s">
        <v>47</v>
      </c>
      <c r="AG319" s="518" t="s">
        <v>618</v>
      </c>
      <c r="AH319" s="516"/>
      <c r="AI319" s="517"/>
      <c r="AJ319" s="517"/>
      <c r="AK319" s="518"/>
    </row>
    <row r="320" spans="1:37" s="33" customFormat="1" ht="63" customHeight="1" x14ac:dyDescent="0.2">
      <c r="A320" s="507" t="s">
        <v>92</v>
      </c>
      <c r="B320" s="508" t="s">
        <v>1011</v>
      </c>
      <c r="C320" s="509" t="s">
        <v>1012</v>
      </c>
      <c r="D320" s="510">
        <v>43191</v>
      </c>
      <c r="E320" s="508" t="s">
        <v>914</v>
      </c>
      <c r="F320" s="508" t="s">
        <v>113</v>
      </c>
      <c r="G320" s="508" t="s">
        <v>116</v>
      </c>
      <c r="H320" s="511">
        <v>165000000</v>
      </c>
      <c r="I320" s="511">
        <v>165000000</v>
      </c>
      <c r="J320" s="508" t="s">
        <v>111</v>
      </c>
      <c r="K320" s="508" t="s">
        <v>45</v>
      </c>
      <c r="L320" s="512" t="s">
        <v>591</v>
      </c>
      <c r="M320" s="512" t="s">
        <v>592</v>
      </c>
      <c r="N320" s="513" t="s">
        <v>609</v>
      </c>
      <c r="O320" s="514" t="s">
        <v>594</v>
      </c>
      <c r="P320" s="512" t="s">
        <v>725</v>
      </c>
      <c r="Q320" s="512" t="s">
        <v>1002</v>
      </c>
      <c r="R320" s="512" t="s">
        <v>1003</v>
      </c>
      <c r="S320" s="512">
        <v>180036001</v>
      </c>
      <c r="T320" s="512" t="s">
        <v>1004</v>
      </c>
      <c r="U320" s="508" t="s">
        <v>1005</v>
      </c>
      <c r="V320" s="514"/>
      <c r="W320" s="512"/>
      <c r="X320" s="515"/>
      <c r="Y320" s="512"/>
      <c r="Z320" s="512"/>
      <c r="AA320" s="31" t="str">
        <f t="shared" si="4"/>
        <v/>
      </c>
      <c r="AB320" s="508"/>
      <c r="AC320" s="508"/>
      <c r="AD320" s="509" t="s">
        <v>1013</v>
      </c>
      <c r="AE320" s="517" t="s">
        <v>1007</v>
      </c>
      <c r="AF320" s="517" t="s">
        <v>47</v>
      </c>
      <c r="AG320" s="518" t="s">
        <v>618</v>
      </c>
      <c r="AH320" s="516"/>
      <c r="AI320" s="517"/>
      <c r="AJ320" s="517"/>
      <c r="AK320" s="518"/>
    </row>
    <row r="321" spans="1:37" s="33" customFormat="1" ht="63" customHeight="1" x14ac:dyDescent="0.2">
      <c r="A321" s="519" t="s">
        <v>92</v>
      </c>
      <c r="B321" s="520">
        <v>78111800</v>
      </c>
      <c r="C321" s="521" t="s">
        <v>1014</v>
      </c>
      <c r="D321" s="522">
        <v>43131</v>
      </c>
      <c r="E321" s="520" t="s">
        <v>139</v>
      </c>
      <c r="F321" s="520" t="s">
        <v>112</v>
      </c>
      <c r="G321" s="520" t="s">
        <v>928</v>
      </c>
      <c r="H321" s="523">
        <f>500000000+128250000*2</f>
        <v>756500000</v>
      </c>
      <c r="I321" s="524">
        <v>731282941</v>
      </c>
      <c r="J321" s="520" t="s">
        <v>111</v>
      </c>
      <c r="K321" s="520" t="s">
        <v>45</v>
      </c>
      <c r="L321" s="525" t="s">
        <v>591</v>
      </c>
      <c r="M321" s="525" t="s">
        <v>592</v>
      </c>
      <c r="N321" s="526" t="s">
        <v>609</v>
      </c>
      <c r="O321" s="527" t="s">
        <v>594</v>
      </c>
      <c r="P321" s="528" t="s">
        <v>621</v>
      </c>
      <c r="Q321" s="528" t="s">
        <v>1015</v>
      </c>
      <c r="R321" s="528" t="s">
        <v>1016</v>
      </c>
      <c r="S321" s="528">
        <v>180035001</v>
      </c>
      <c r="T321" s="528" t="s">
        <v>624</v>
      </c>
      <c r="U321" s="520" t="s">
        <v>1017</v>
      </c>
      <c r="V321" s="529"/>
      <c r="W321" s="528" t="s">
        <v>1018</v>
      </c>
      <c r="X321" s="530"/>
      <c r="Y321" s="528"/>
      <c r="Z321" s="528"/>
      <c r="AA321" s="31">
        <f t="shared" si="4"/>
        <v>0</v>
      </c>
      <c r="AB321" s="520"/>
      <c r="AC321" s="520"/>
      <c r="AD321" s="520"/>
      <c r="AE321" s="528" t="s">
        <v>1019</v>
      </c>
      <c r="AF321" s="528" t="s">
        <v>47</v>
      </c>
      <c r="AG321" s="528" t="s">
        <v>618</v>
      </c>
      <c r="AH321" s="520"/>
      <c r="AI321" s="528"/>
      <c r="AJ321" s="528"/>
      <c r="AK321" s="528"/>
    </row>
    <row r="322" spans="1:37" s="33" customFormat="1" ht="63" customHeight="1" x14ac:dyDescent="0.2">
      <c r="A322" s="392" t="s">
        <v>92</v>
      </c>
      <c r="B322" s="260">
        <v>80111600</v>
      </c>
      <c r="C322" s="436" t="s">
        <v>1020</v>
      </c>
      <c r="D322" s="443">
        <v>42795</v>
      </c>
      <c r="E322" s="393" t="s">
        <v>803</v>
      </c>
      <c r="F322" s="393" t="s">
        <v>117</v>
      </c>
      <c r="G322" s="393" t="s">
        <v>928</v>
      </c>
      <c r="H322" s="531">
        <f>749421255*2</f>
        <v>1498842510</v>
      </c>
      <c r="I322" s="532">
        <v>1498842511</v>
      </c>
      <c r="J322" s="413" t="s">
        <v>111</v>
      </c>
      <c r="K322" s="413" t="s">
        <v>45</v>
      </c>
      <c r="L322" s="260" t="s">
        <v>591</v>
      </c>
      <c r="M322" s="260" t="s">
        <v>592</v>
      </c>
      <c r="N322" s="395" t="s">
        <v>609</v>
      </c>
      <c r="O322" s="402" t="s">
        <v>594</v>
      </c>
      <c r="P322" s="422" t="s">
        <v>1021</v>
      </c>
      <c r="Q322" s="422" t="s">
        <v>1022</v>
      </c>
      <c r="R322" s="422" t="s">
        <v>1023</v>
      </c>
      <c r="S322" s="422" t="s">
        <v>1024</v>
      </c>
      <c r="T322" s="422" t="s">
        <v>1025</v>
      </c>
      <c r="U322" s="401" t="s">
        <v>1017</v>
      </c>
      <c r="V322" s="425">
        <v>6455</v>
      </c>
      <c r="W322" s="422" t="s">
        <v>1026</v>
      </c>
      <c r="X322" s="446">
        <v>42798.379861111112</v>
      </c>
      <c r="Y322" s="417" t="s">
        <v>1027</v>
      </c>
      <c r="Z322" s="417">
        <v>4600006343</v>
      </c>
      <c r="AA322" s="31">
        <f t="shared" si="4"/>
        <v>1</v>
      </c>
      <c r="AB322" s="260" t="s">
        <v>352</v>
      </c>
      <c r="AC322" s="408" t="s">
        <v>84</v>
      </c>
      <c r="AD322" s="408" t="s">
        <v>1028</v>
      </c>
      <c r="AE322" s="422" t="s">
        <v>1029</v>
      </c>
      <c r="AF322" s="417" t="s">
        <v>484</v>
      </c>
      <c r="AG322" s="423" t="s">
        <v>1030</v>
      </c>
      <c r="AH322" s="408"/>
      <c r="AI322" s="422"/>
      <c r="AJ322" s="417"/>
      <c r="AK322" s="423"/>
    </row>
    <row r="323" spans="1:37" s="33" customFormat="1" ht="63" customHeight="1" x14ac:dyDescent="0.2">
      <c r="A323" s="533" t="s">
        <v>92</v>
      </c>
      <c r="B323" s="525">
        <v>80111600</v>
      </c>
      <c r="C323" s="521" t="s">
        <v>1031</v>
      </c>
      <c r="D323" s="522">
        <v>43190</v>
      </c>
      <c r="E323" s="534" t="s">
        <v>620</v>
      </c>
      <c r="F323" s="534" t="s">
        <v>117</v>
      </c>
      <c r="G323" s="534" t="s">
        <v>928</v>
      </c>
      <c r="H323" s="535">
        <v>1000000000</v>
      </c>
      <c r="I323" s="535">
        <v>1000000000</v>
      </c>
      <c r="J323" s="534" t="s">
        <v>111</v>
      </c>
      <c r="K323" s="534" t="s">
        <v>45</v>
      </c>
      <c r="L323" s="525" t="s">
        <v>591</v>
      </c>
      <c r="M323" s="525" t="s">
        <v>592</v>
      </c>
      <c r="N323" s="526" t="s">
        <v>609</v>
      </c>
      <c r="O323" s="527" t="s">
        <v>594</v>
      </c>
      <c r="P323" s="528" t="s">
        <v>621</v>
      </c>
      <c r="Q323" s="528" t="s">
        <v>1032</v>
      </c>
      <c r="R323" s="528" t="s">
        <v>623</v>
      </c>
      <c r="S323" s="528">
        <v>180035001</v>
      </c>
      <c r="T323" s="528" t="s">
        <v>624</v>
      </c>
      <c r="U323" s="520" t="s">
        <v>1017</v>
      </c>
      <c r="V323" s="536"/>
      <c r="W323" s="528"/>
      <c r="X323" s="530"/>
      <c r="Y323" s="537"/>
      <c r="Z323" s="537"/>
      <c r="AA323" s="31" t="str">
        <f t="shared" si="4"/>
        <v/>
      </c>
      <c r="AB323" s="525"/>
      <c r="AC323" s="538"/>
      <c r="AD323" s="538"/>
      <c r="AE323" s="528" t="s">
        <v>1029</v>
      </c>
      <c r="AF323" s="537" t="s">
        <v>484</v>
      </c>
      <c r="AG323" s="539" t="s">
        <v>1030</v>
      </c>
      <c r="AH323" s="538"/>
      <c r="AI323" s="528"/>
      <c r="AJ323" s="537"/>
      <c r="AK323" s="539"/>
    </row>
    <row r="324" spans="1:37" s="33" customFormat="1" ht="63" customHeight="1" x14ac:dyDescent="0.2">
      <c r="A324" s="533" t="s">
        <v>92</v>
      </c>
      <c r="B324" s="525">
        <v>80111600</v>
      </c>
      <c r="C324" s="521" t="s">
        <v>5114</v>
      </c>
      <c r="D324" s="522">
        <v>43131</v>
      </c>
      <c r="E324" s="534" t="s">
        <v>104</v>
      </c>
      <c r="F324" s="534" t="s">
        <v>117</v>
      </c>
      <c r="G324" s="534" t="s">
        <v>116</v>
      </c>
      <c r="H324" s="535">
        <v>200000000</v>
      </c>
      <c r="I324" s="540">
        <v>200000000</v>
      </c>
      <c r="J324" s="534" t="s">
        <v>111</v>
      </c>
      <c r="K324" s="534" t="s">
        <v>45</v>
      </c>
      <c r="L324" s="525" t="s">
        <v>591</v>
      </c>
      <c r="M324" s="525" t="s">
        <v>592</v>
      </c>
      <c r="N324" s="526" t="s">
        <v>609</v>
      </c>
      <c r="O324" s="527" t="s">
        <v>594</v>
      </c>
      <c r="P324" s="528" t="s">
        <v>621</v>
      </c>
      <c r="Q324" s="528" t="s">
        <v>1033</v>
      </c>
      <c r="R324" s="528" t="s">
        <v>623</v>
      </c>
      <c r="S324" s="528">
        <v>180035001</v>
      </c>
      <c r="T324" s="528" t="s">
        <v>624</v>
      </c>
      <c r="U324" s="520" t="s">
        <v>1017</v>
      </c>
      <c r="V324" s="536"/>
      <c r="W324" s="528" t="s">
        <v>1034</v>
      </c>
      <c r="X324" s="530"/>
      <c r="Y324" s="537"/>
      <c r="Z324" s="537"/>
      <c r="AA324" s="31">
        <f t="shared" si="4"/>
        <v>0</v>
      </c>
      <c r="AB324" s="525"/>
      <c r="AC324" s="538"/>
      <c r="AD324" s="538"/>
      <c r="AE324" s="528" t="s">
        <v>5115</v>
      </c>
      <c r="AF324" s="537" t="s">
        <v>47</v>
      </c>
      <c r="AG324" s="539" t="s">
        <v>1030</v>
      </c>
      <c r="AH324" s="538"/>
      <c r="AI324" s="528"/>
      <c r="AJ324" s="537"/>
      <c r="AK324" s="539"/>
    </row>
    <row r="325" spans="1:37" s="33" customFormat="1" ht="63" customHeight="1" x14ac:dyDescent="0.2">
      <c r="A325" s="519" t="s">
        <v>92</v>
      </c>
      <c r="B325" s="520">
        <v>86131504</v>
      </c>
      <c r="C325" s="521" t="s">
        <v>1035</v>
      </c>
      <c r="D325" s="522">
        <v>43281</v>
      </c>
      <c r="E325" s="520" t="s">
        <v>467</v>
      </c>
      <c r="F325" s="520" t="s">
        <v>117</v>
      </c>
      <c r="G325" s="520" t="s">
        <v>928</v>
      </c>
      <c r="H325" s="523">
        <v>400000000</v>
      </c>
      <c r="I325" s="523">
        <v>400000000</v>
      </c>
      <c r="J325" s="520" t="s">
        <v>111</v>
      </c>
      <c r="K325" s="520" t="s">
        <v>45</v>
      </c>
      <c r="L325" s="525" t="s">
        <v>591</v>
      </c>
      <c r="M325" s="525" t="s">
        <v>592</v>
      </c>
      <c r="N325" s="526" t="s">
        <v>609</v>
      </c>
      <c r="O325" s="527" t="s">
        <v>594</v>
      </c>
      <c r="P325" s="528" t="s">
        <v>621</v>
      </c>
      <c r="Q325" s="528" t="s">
        <v>1033</v>
      </c>
      <c r="R325" s="528" t="s">
        <v>623</v>
      </c>
      <c r="S325" s="528">
        <v>180035001</v>
      </c>
      <c r="T325" s="528" t="s">
        <v>624</v>
      </c>
      <c r="U325" s="520" t="s">
        <v>1017</v>
      </c>
      <c r="V325" s="529"/>
      <c r="W325" s="528"/>
      <c r="X325" s="530"/>
      <c r="Y325" s="528"/>
      <c r="Z325" s="528"/>
      <c r="AA325" s="31" t="str">
        <f t="shared" si="4"/>
        <v/>
      </c>
      <c r="AB325" s="520"/>
      <c r="AC325" s="520"/>
      <c r="AD325" s="520"/>
      <c r="AE325" s="528" t="s">
        <v>1036</v>
      </c>
      <c r="AF325" s="528" t="s">
        <v>47</v>
      </c>
      <c r="AG325" s="528" t="s">
        <v>618</v>
      </c>
      <c r="AH325" s="520"/>
      <c r="AI325" s="528"/>
      <c r="AJ325" s="528"/>
      <c r="AK325" s="528"/>
    </row>
    <row r="326" spans="1:37" s="33" customFormat="1" ht="63" customHeight="1" x14ac:dyDescent="0.2">
      <c r="A326" s="519" t="s">
        <v>92</v>
      </c>
      <c r="B326" s="520">
        <v>80141607</v>
      </c>
      <c r="C326" s="521" t="s">
        <v>1037</v>
      </c>
      <c r="D326" s="522">
        <v>43281</v>
      </c>
      <c r="E326" s="520" t="s">
        <v>467</v>
      </c>
      <c r="F326" s="520" t="s">
        <v>117</v>
      </c>
      <c r="G326" s="520" t="s">
        <v>928</v>
      </c>
      <c r="H326" s="523">
        <v>400000000</v>
      </c>
      <c r="I326" s="523">
        <v>400000000</v>
      </c>
      <c r="J326" s="520" t="s">
        <v>111</v>
      </c>
      <c r="K326" s="520" t="s">
        <v>45</v>
      </c>
      <c r="L326" s="525" t="s">
        <v>591</v>
      </c>
      <c r="M326" s="525" t="s">
        <v>592</v>
      </c>
      <c r="N326" s="526" t="s">
        <v>609</v>
      </c>
      <c r="O326" s="527" t="s">
        <v>594</v>
      </c>
      <c r="P326" s="528" t="s">
        <v>621</v>
      </c>
      <c r="Q326" s="528" t="s">
        <v>1033</v>
      </c>
      <c r="R326" s="528" t="s">
        <v>623</v>
      </c>
      <c r="S326" s="528">
        <v>180035001</v>
      </c>
      <c r="T326" s="528" t="s">
        <v>624</v>
      </c>
      <c r="U326" s="520" t="s">
        <v>1017</v>
      </c>
      <c r="V326" s="529"/>
      <c r="W326" s="528"/>
      <c r="X326" s="530"/>
      <c r="Y326" s="528"/>
      <c r="Z326" s="528"/>
      <c r="AA326" s="31" t="str">
        <f t="shared" si="4"/>
        <v/>
      </c>
      <c r="AB326" s="520"/>
      <c r="AC326" s="520"/>
      <c r="AD326" s="520"/>
      <c r="AE326" s="528" t="s">
        <v>1036</v>
      </c>
      <c r="AF326" s="528" t="s">
        <v>47</v>
      </c>
      <c r="AG326" s="528" t="s">
        <v>618</v>
      </c>
      <c r="AH326" s="520"/>
      <c r="AI326" s="528"/>
      <c r="AJ326" s="528"/>
      <c r="AK326" s="528"/>
    </row>
    <row r="327" spans="1:37" s="33" customFormat="1" ht="63" customHeight="1" x14ac:dyDescent="0.2">
      <c r="A327" s="392" t="s">
        <v>92</v>
      </c>
      <c r="B327" s="260" t="s">
        <v>1038</v>
      </c>
      <c r="C327" s="410" t="s">
        <v>1039</v>
      </c>
      <c r="D327" s="394">
        <v>43131</v>
      </c>
      <c r="E327" s="393" t="s">
        <v>105</v>
      </c>
      <c r="F327" s="393" t="s">
        <v>120</v>
      </c>
      <c r="G327" s="393" t="s">
        <v>116</v>
      </c>
      <c r="H327" s="541">
        <v>18921331000</v>
      </c>
      <c r="I327" s="542">
        <v>18921331000</v>
      </c>
      <c r="J327" s="393" t="s">
        <v>111</v>
      </c>
      <c r="K327" s="393" t="s">
        <v>45</v>
      </c>
      <c r="L327" s="260" t="s">
        <v>591</v>
      </c>
      <c r="M327" s="260" t="s">
        <v>592</v>
      </c>
      <c r="N327" s="395" t="s">
        <v>609</v>
      </c>
      <c r="O327" s="402" t="s">
        <v>594</v>
      </c>
      <c r="P327" s="422" t="s">
        <v>759</v>
      </c>
      <c r="Q327" s="422" t="s">
        <v>1040</v>
      </c>
      <c r="R327" s="422" t="s">
        <v>1041</v>
      </c>
      <c r="S327" s="422" t="s">
        <v>1042</v>
      </c>
      <c r="T327" s="422" t="s">
        <v>1043</v>
      </c>
      <c r="U327" s="401" t="s">
        <v>1044</v>
      </c>
      <c r="V327" s="432"/>
      <c r="W327" s="417"/>
      <c r="X327" s="418"/>
      <c r="Y327" s="543"/>
      <c r="Z327" s="417"/>
      <c r="AA327" s="31" t="str">
        <f t="shared" si="4"/>
        <v/>
      </c>
      <c r="AB327" s="260"/>
      <c r="AC327" s="408"/>
      <c r="AD327" s="408"/>
      <c r="AE327" s="422" t="s">
        <v>937</v>
      </c>
      <c r="AF327" s="417" t="s">
        <v>174</v>
      </c>
      <c r="AG327" s="423" t="s">
        <v>606</v>
      </c>
      <c r="AH327" s="408"/>
      <c r="AI327" s="422"/>
      <c r="AJ327" s="417"/>
      <c r="AK327" s="423"/>
    </row>
    <row r="328" spans="1:37" s="33" customFormat="1" ht="63" customHeight="1" x14ac:dyDescent="0.2">
      <c r="A328" s="392" t="s">
        <v>92</v>
      </c>
      <c r="B328" s="260" t="s">
        <v>756</v>
      </c>
      <c r="C328" s="410" t="s">
        <v>1045</v>
      </c>
      <c r="D328" s="394">
        <v>43131</v>
      </c>
      <c r="E328" s="393" t="s">
        <v>105</v>
      </c>
      <c r="F328" s="393" t="s">
        <v>120</v>
      </c>
      <c r="G328" s="393" t="s">
        <v>116</v>
      </c>
      <c r="H328" s="544">
        <v>28000000000</v>
      </c>
      <c r="I328" s="545">
        <v>28000000000</v>
      </c>
      <c r="J328" s="393" t="s">
        <v>111</v>
      </c>
      <c r="K328" s="393" t="s">
        <v>45</v>
      </c>
      <c r="L328" s="424" t="s">
        <v>591</v>
      </c>
      <c r="M328" s="424" t="s">
        <v>592</v>
      </c>
      <c r="N328" s="415" t="s">
        <v>609</v>
      </c>
      <c r="O328" s="425" t="s">
        <v>594</v>
      </c>
      <c r="P328" s="417" t="s">
        <v>759</v>
      </c>
      <c r="Q328" s="417" t="s">
        <v>1040</v>
      </c>
      <c r="R328" s="417" t="s">
        <v>1041</v>
      </c>
      <c r="S328" s="417" t="s">
        <v>1042</v>
      </c>
      <c r="T328" s="417" t="s">
        <v>747</v>
      </c>
      <c r="U328" s="260" t="s">
        <v>1046</v>
      </c>
      <c r="V328" s="260"/>
      <c r="W328" s="417"/>
      <c r="X328" s="418"/>
      <c r="Y328" s="417"/>
      <c r="Z328" s="417"/>
      <c r="AA328" s="31" t="str">
        <f t="shared" si="4"/>
        <v/>
      </c>
      <c r="AB328" s="260"/>
      <c r="AC328" s="408"/>
      <c r="AD328" s="408"/>
      <c r="AE328" s="408" t="s">
        <v>937</v>
      </c>
      <c r="AF328" s="417" t="s">
        <v>174</v>
      </c>
      <c r="AG328" s="422" t="s">
        <v>618</v>
      </c>
      <c r="AH328" s="408"/>
      <c r="AI328" s="408"/>
      <c r="AJ328" s="417"/>
      <c r="AK328" s="422"/>
    </row>
    <row r="329" spans="1:37" s="33" customFormat="1" ht="63" customHeight="1" x14ac:dyDescent="0.2">
      <c r="A329" s="392" t="s">
        <v>92</v>
      </c>
      <c r="B329" s="260">
        <v>81102101</v>
      </c>
      <c r="C329" s="436" t="s">
        <v>1047</v>
      </c>
      <c r="D329" s="394">
        <v>43042</v>
      </c>
      <c r="E329" s="393" t="s">
        <v>105</v>
      </c>
      <c r="F329" s="393" t="s">
        <v>117</v>
      </c>
      <c r="G329" s="401" t="s">
        <v>116</v>
      </c>
      <c r="H329" s="544">
        <v>1500000000</v>
      </c>
      <c r="I329" s="545">
        <v>1500000000</v>
      </c>
      <c r="J329" s="413" t="s">
        <v>111</v>
      </c>
      <c r="K329" s="413" t="s">
        <v>45</v>
      </c>
      <c r="L329" s="260" t="s">
        <v>591</v>
      </c>
      <c r="M329" s="260" t="s">
        <v>592</v>
      </c>
      <c r="N329" s="395" t="s">
        <v>609</v>
      </c>
      <c r="O329" s="402" t="s">
        <v>594</v>
      </c>
      <c r="P329" s="417" t="s">
        <v>906</v>
      </c>
      <c r="Q329" s="417" t="s">
        <v>970</v>
      </c>
      <c r="R329" s="417" t="s">
        <v>971</v>
      </c>
      <c r="S329" s="417">
        <v>180114001</v>
      </c>
      <c r="T329" s="417" t="s">
        <v>967</v>
      </c>
      <c r="U329" s="260" t="s">
        <v>972</v>
      </c>
      <c r="V329" s="402" t="s">
        <v>1048</v>
      </c>
      <c r="W329" s="417" t="s">
        <v>1049</v>
      </c>
      <c r="X329" s="418">
        <v>43049.822222222225</v>
      </c>
      <c r="Y329" s="417" t="s">
        <v>1050</v>
      </c>
      <c r="Z329" s="417" t="s">
        <v>1051</v>
      </c>
      <c r="AA329" s="31">
        <f t="shared" si="4"/>
        <v>1</v>
      </c>
      <c r="AB329" s="260" t="s">
        <v>1052</v>
      </c>
      <c r="AC329" s="401" t="s">
        <v>84</v>
      </c>
      <c r="AD329" s="401" t="s">
        <v>2824</v>
      </c>
      <c r="AE329" s="408" t="s">
        <v>790</v>
      </c>
      <c r="AF329" s="546" t="s">
        <v>47</v>
      </c>
      <c r="AG329" s="423" t="s">
        <v>618</v>
      </c>
      <c r="AH329" s="401"/>
      <c r="AI329" s="408"/>
      <c r="AJ329" s="546"/>
      <c r="AK329" s="423"/>
    </row>
    <row r="330" spans="1:37" s="33" customFormat="1" ht="63" customHeight="1" x14ac:dyDescent="0.2">
      <c r="A330" s="392" t="s">
        <v>92</v>
      </c>
      <c r="B330" s="413" t="s">
        <v>1053</v>
      </c>
      <c r="C330" s="436" t="s">
        <v>1054</v>
      </c>
      <c r="D330" s="394">
        <v>43192</v>
      </c>
      <c r="E330" s="413" t="s">
        <v>467</v>
      </c>
      <c r="F330" s="413" t="s">
        <v>112</v>
      </c>
      <c r="G330" s="393" t="s">
        <v>116</v>
      </c>
      <c r="H330" s="544">
        <f>10000000000+9642000000</f>
        <v>19642000000</v>
      </c>
      <c r="I330" s="545">
        <v>19044000000</v>
      </c>
      <c r="J330" s="413" t="s">
        <v>111</v>
      </c>
      <c r="K330" s="413" t="s">
        <v>45</v>
      </c>
      <c r="L330" s="260" t="s">
        <v>591</v>
      </c>
      <c r="M330" s="260" t="s">
        <v>592</v>
      </c>
      <c r="N330" s="395" t="s">
        <v>609</v>
      </c>
      <c r="O330" s="402" t="s">
        <v>594</v>
      </c>
      <c r="P330" s="417" t="s">
        <v>804</v>
      </c>
      <c r="Q330" s="417" t="s">
        <v>1055</v>
      </c>
      <c r="R330" s="417" t="s">
        <v>1056</v>
      </c>
      <c r="S330" s="417">
        <v>180068001</v>
      </c>
      <c r="T330" s="417" t="s">
        <v>1057</v>
      </c>
      <c r="U330" s="260" t="s">
        <v>1058</v>
      </c>
      <c r="V330" s="59" t="s">
        <v>1059</v>
      </c>
      <c r="W330" s="417" t="s">
        <v>1060</v>
      </c>
      <c r="X330" s="418">
        <v>43180.669444444444</v>
      </c>
      <c r="Y330" s="417"/>
      <c r="Z330" s="417"/>
      <c r="AA330" s="31">
        <f t="shared" si="4"/>
        <v>0.33</v>
      </c>
      <c r="AB330" s="260"/>
      <c r="AC330" s="408" t="s">
        <v>91</v>
      </c>
      <c r="AD330" s="408" t="s">
        <v>1061</v>
      </c>
      <c r="AE330" s="401" t="s">
        <v>1062</v>
      </c>
      <c r="AF330" s="417" t="s">
        <v>47</v>
      </c>
      <c r="AG330" s="423" t="s">
        <v>618</v>
      </c>
      <c r="AH330" s="408"/>
      <c r="AI330" s="401"/>
      <c r="AJ330" s="417"/>
      <c r="AK330" s="423"/>
    </row>
    <row r="331" spans="1:37" s="33" customFormat="1" ht="63" customHeight="1" x14ac:dyDescent="0.2">
      <c r="A331" s="533" t="s">
        <v>92</v>
      </c>
      <c r="B331" s="525">
        <v>90121502</v>
      </c>
      <c r="C331" s="547" t="s">
        <v>1063</v>
      </c>
      <c r="D331" s="548">
        <v>43011</v>
      </c>
      <c r="E331" s="534" t="s">
        <v>1064</v>
      </c>
      <c r="F331" s="534" t="s">
        <v>117</v>
      </c>
      <c r="G331" s="534" t="s">
        <v>116</v>
      </c>
      <c r="H331" s="523">
        <v>120000000</v>
      </c>
      <c r="I331" s="524">
        <v>120000000</v>
      </c>
      <c r="J331" s="549" t="s">
        <v>111</v>
      </c>
      <c r="K331" s="549" t="s">
        <v>45</v>
      </c>
      <c r="L331" s="550" t="s">
        <v>591</v>
      </c>
      <c r="M331" s="550" t="s">
        <v>592</v>
      </c>
      <c r="N331" s="551" t="s">
        <v>609</v>
      </c>
      <c r="O331" s="527" t="s">
        <v>594</v>
      </c>
      <c r="P331" s="537" t="s">
        <v>1065</v>
      </c>
      <c r="Q331" s="537" t="s">
        <v>926</v>
      </c>
      <c r="R331" s="537" t="s">
        <v>926</v>
      </c>
      <c r="S331" s="537" t="s">
        <v>926</v>
      </c>
      <c r="T331" s="537" t="s">
        <v>926</v>
      </c>
      <c r="U331" s="525" t="s">
        <v>926</v>
      </c>
      <c r="V331" s="536">
        <v>7571</v>
      </c>
      <c r="W331" s="528" t="s">
        <v>1066</v>
      </c>
      <c r="X331" s="530">
        <v>43013.425000000003</v>
      </c>
      <c r="Y331" s="552" t="s">
        <v>1067</v>
      </c>
      <c r="Z331" s="537">
        <v>4600007506</v>
      </c>
      <c r="AA331" s="31">
        <f t="shared" si="4"/>
        <v>1</v>
      </c>
      <c r="AB331" s="525" t="s">
        <v>245</v>
      </c>
      <c r="AC331" s="538" t="s">
        <v>84</v>
      </c>
      <c r="AD331" s="538" t="s">
        <v>1068</v>
      </c>
      <c r="AE331" s="528" t="s">
        <v>1069</v>
      </c>
      <c r="AF331" s="537" t="s">
        <v>47</v>
      </c>
      <c r="AG331" s="539" t="s">
        <v>1030</v>
      </c>
      <c r="AH331" s="538"/>
      <c r="AI331" s="528"/>
      <c r="AJ331" s="537"/>
      <c r="AK331" s="539"/>
    </row>
    <row r="332" spans="1:37" s="33" customFormat="1" ht="63" customHeight="1" x14ac:dyDescent="0.2">
      <c r="A332" s="533" t="s">
        <v>92</v>
      </c>
      <c r="B332" s="525">
        <v>93151610</v>
      </c>
      <c r="C332" s="547" t="s">
        <v>1070</v>
      </c>
      <c r="D332" s="548">
        <v>42767</v>
      </c>
      <c r="E332" s="534" t="s">
        <v>109</v>
      </c>
      <c r="F332" s="534" t="s">
        <v>329</v>
      </c>
      <c r="G332" s="534" t="s">
        <v>116</v>
      </c>
      <c r="H332" s="523">
        <v>432128476</v>
      </c>
      <c r="I332" s="524">
        <v>432128476</v>
      </c>
      <c r="J332" s="549" t="s">
        <v>111</v>
      </c>
      <c r="K332" s="549" t="s">
        <v>45</v>
      </c>
      <c r="L332" s="550" t="s">
        <v>591</v>
      </c>
      <c r="M332" s="550" t="s">
        <v>592</v>
      </c>
      <c r="N332" s="551" t="s">
        <v>609</v>
      </c>
      <c r="O332" s="527" t="s">
        <v>594</v>
      </c>
      <c r="P332" s="537" t="s">
        <v>1065</v>
      </c>
      <c r="Q332" s="537" t="s">
        <v>926</v>
      </c>
      <c r="R332" s="537" t="s">
        <v>926</v>
      </c>
      <c r="S332" s="537" t="s">
        <v>926</v>
      </c>
      <c r="T332" s="537" t="s">
        <v>926</v>
      </c>
      <c r="U332" s="525" t="s">
        <v>926</v>
      </c>
      <c r="V332" s="536">
        <v>6370</v>
      </c>
      <c r="W332" s="528" t="s">
        <v>1071</v>
      </c>
      <c r="X332" s="530">
        <v>42773.723611111112</v>
      </c>
      <c r="Y332" s="552" t="s">
        <v>1072</v>
      </c>
      <c r="Z332" s="537">
        <v>4600006532</v>
      </c>
      <c r="AA332" s="31">
        <f t="shared" ref="AA332:AA395" si="5">+IF(AND(W332="",X332="",Y332="",Z332=""),"",IF(AND(W332&lt;&gt;"",X332="",Y332="",Z332=""),0%,IF(AND(W332&lt;&gt;"",X332&lt;&gt;"",Y332="",Z332=""),33%,IF(AND(W332&lt;&gt;"",X332&lt;&gt;"",Y332&lt;&gt;"",Z332=""),66%,IF(AND(W332&lt;&gt;"",X332&lt;&gt;"",Y332&lt;&gt;"",Z332&lt;&gt;""),100%,"Información incompleta")))))</f>
        <v>1</v>
      </c>
      <c r="AB332" s="525" t="s">
        <v>1073</v>
      </c>
      <c r="AC332" s="538" t="s">
        <v>84</v>
      </c>
      <c r="AD332" s="538" t="s">
        <v>1074</v>
      </c>
      <c r="AE332" s="528" t="s">
        <v>1075</v>
      </c>
      <c r="AF332" s="537" t="s">
        <v>47</v>
      </c>
      <c r="AG332" s="539" t="s">
        <v>618</v>
      </c>
      <c r="AH332" s="538"/>
      <c r="AI332" s="528"/>
      <c r="AJ332" s="537"/>
      <c r="AK332" s="539"/>
    </row>
    <row r="333" spans="1:37" s="33" customFormat="1" ht="63" customHeight="1" x14ac:dyDescent="0.2">
      <c r="A333" s="533" t="s">
        <v>92</v>
      </c>
      <c r="B333" s="525" t="s">
        <v>1076</v>
      </c>
      <c r="C333" s="547" t="s">
        <v>1077</v>
      </c>
      <c r="D333" s="548">
        <v>43131</v>
      </c>
      <c r="E333" s="534" t="s">
        <v>108</v>
      </c>
      <c r="F333" s="534" t="s">
        <v>329</v>
      </c>
      <c r="G333" s="534" t="s">
        <v>116</v>
      </c>
      <c r="H333" s="523">
        <v>1293081524</v>
      </c>
      <c r="I333" s="524">
        <v>913182033</v>
      </c>
      <c r="J333" s="549" t="s">
        <v>111</v>
      </c>
      <c r="K333" s="549" t="s">
        <v>45</v>
      </c>
      <c r="L333" s="550" t="s">
        <v>591</v>
      </c>
      <c r="M333" s="550" t="s">
        <v>592</v>
      </c>
      <c r="N333" s="551" t="s">
        <v>609</v>
      </c>
      <c r="O333" s="527" t="s">
        <v>594</v>
      </c>
      <c r="P333" s="537" t="s">
        <v>1065</v>
      </c>
      <c r="Q333" s="537" t="s">
        <v>926</v>
      </c>
      <c r="R333" s="537" t="s">
        <v>926</v>
      </c>
      <c r="S333" s="537" t="s">
        <v>926</v>
      </c>
      <c r="T333" s="537" t="s">
        <v>926</v>
      </c>
      <c r="U333" s="525" t="s">
        <v>926</v>
      </c>
      <c r="V333" s="553">
        <v>8041</v>
      </c>
      <c r="W333" s="528" t="s">
        <v>1078</v>
      </c>
      <c r="X333" s="530">
        <v>43139.698611111111</v>
      </c>
      <c r="Y333" s="552" t="s">
        <v>2825</v>
      </c>
      <c r="Z333" s="537">
        <v>4600008086</v>
      </c>
      <c r="AA333" s="31">
        <f t="shared" si="5"/>
        <v>1</v>
      </c>
      <c r="AB333" s="525" t="s">
        <v>2826</v>
      </c>
      <c r="AC333" s="538" t="s">
        <v>90</v>
      </c>
      <c r="AD333" s="538" t="s">
        <v>2827</v>
      </c>
      <c r="AE333" s="528" t="s">
        <v>1075</v>
      </c>
      <c r="AF333" s="537" t="s">
        <v>47</v>
      </c>
      <c r="AG333" s="539" t="s">
        <v>618</v>
      </c>
      <c r="AH333" s="538"/>
      <c r="AI333" s="528"/>
      <c r="AJ333" s="537"/>
      <c r="AK333" s="539"/>
    </row>
    <row r="334" spans="1:37" s="33" customFormat="1" ht="63" customHeight="1" x14ac:dyDescent="0.2">
      <c r="A334" s="533" t="s">
        <v>92</v>
      </c>
      <c r="B334" s="525">
        <v>14111700</v>
      </c>
      <c r="C334" s="547" t="s">
        <v>1079</v>
      </c>
      <c r="D334" s="548">
        <v>43131</v>
      </c>
      <c r="E334" s="534" t="s">
        <v>1080</v>
      </c>
      <c r="F334" s="534" t="s">
        <v>112</v>
      </c>
      <c r="G334" s="534" t="s">
        <v>116</v>
      </c>
      <c r="H334" s="523">
        <v>50000000</v>
      </c>
      <c r="I334" s="524">
        <v>50000000</v>
      </c>
      <c r="J334" s="549" t="s">
        <v>111</v>
      </c>
      <c r="K334" s="549" t="s">
        <v>45</v>
      </c>
      <c r="L334" s="550" t="s">
        <v>591</v>
      </c>
      <c r="M334" s="550" t="s">
        <v>592</v>
      </c>
      <c r="N334" s="551" t="s">
        <v>609</v>
      </c>
      <c r="O334" s="527" t="s">
        <v>594</v>
      </c>
      <c r="P334" s="537" t="s">
        <v>1065</v>
      </c>
      <c r="Q334" s="537" t="s">
        <v>926</v>
      </c>
      <c r="R334" s="537" t="s">
        <v>926</v>
      </c>
      <c r="S334" s="537" t="s">
        <v>926</v>
      </c>
      <c r="T334" s="537" t="s">
        <v>926</v>
      </c>
      <c r="U334" s="525" t="s">
        <v>926</v>
      </c>
      <c r="V334" s="536"/>
      <c r="W334" s="528"/>
      <c r="X334" s="530"/>
      <c r="Y334" s="552"/>
      <c r="Z334" s="537"/>
      <c r="AA334" s="31" t="str">
        <f t="shared" si="5"/>
        <v/>
      </c>
      <c r="AB334" s="525"/>
      <c r="AC334" s="538"/>
      <c r="AD334" s="538"/>
      <c r="AE334" s="528" t="s">
        <v>1081</v>
      </c>
      <c r="AF334" s="537" t="s">
        <v>47</v>
      </c>
      <c r="AG334" s="539" t="s">
        <v>1030</v>
      </c>
      <c r="AH334" s="538"/>
      <c r="AI334" s="528"/>
      <c r="AJ334" s="537"/>
      <c r="AK334" s="539"/>
    </row>
    <row r="335" spans="1:37" s="33" customFormat="1" ht="63" customHeight="1" x14ac:dyDescent="0.2">
      <c r="A335" s="533" t="s">
        <v>92</v>
      </c>
      <c r="B335" s="525">
        <v>55101504</v>
      </c>
      <c r="C335" s="547" t="s">
        <v>1082</v>
      </c>
      <c r="D335" s="548">
        <v>43131</v>
      </c>
      <c r="E335" s="534" t="s">
        <v>980</v>
      </c>
      <c r="F335" s="534" t="s">
        <v>486</v>
      </c>
      <c r="G335" s="534" t="s">
        <v>116</v>
      </c>
      <c r="H335" s="523">
        <v>15000000</v>
      </c>
      <c r="I335" s="524">
        <v>15000000</v>
      </c>
      <c r="J335" s="549" t="s">
        <v>111</v>
      </c>
      <c r="K335" s="549" t="s">
        <v>45</v>
      </c>
      <c r="L335" s="550" t="s">
        <v>591</v>
      </c>
      <c r="M335" s="550" t="s">
        <v>592</v>
      </c>
      <c r="N335" s="551" t="s">
        <v>609</v>
      </c>
      <c r="O335" s="527" t="s">
        <v>594</v>
      </c>
      <c r="P335" s="537" t="s">
        <v>1065</v>
      </c>
      <c r="Q335" s="537" t="s">
        <v>926</v>
      </c>
      <c r="R335" s="537" t="s">
        <v>926</v>
      </c>
      <c r="S335" s="537" t="s">
        <v>926</v>
      </c>
      <c r="T335" s="537" t="s">
        <v>926</v>
      </c>
      <c r="U335" s="525" t="s">
        <v>926</v>
      </c>
      <c r="V335" s="536"/>
      <c r="W335" s="528"/>
      <c r="X335" s="530"/>
      <c r="Y335" s="552"/>
      <c r="Z335" s="537"/>
      <c r="AA335" s="31" t="str">
        <f t="shared" si="5"/>
        <v/>
      </c>
      <c r="AB335" s="525"/>
      <c r="AC335" s="538"/>
      <c r="AD335" s="538"/>
      <c r="AE335" s="528" t="s">
        <v>1081</v>
      </c>
      <c r="AF335" s="537" t="s">
        <v>47</v>
      </c>
      <c r="AG335" s="539" t="s">
        <v>1030</v>
      </c>
      <c r="AH335" s="538"/>
      <c r="AI335" s="528"/>
      <c r="AJ335" s="537"/>
      <c r="AK335" s="539"/>
    </row>
    <row r="336" spans="1:37" s="33" customFormat="1" ht="63" customHeight="1" x14ac:dyDescent="0.2">
      <c r="A336" s="533" t="s">
        <v>92</v>
      </c>
      <c r="B336" s="525">
        <v>55101504</v>
      </c>
      <c r="C336" s="547" t="s">
        <v>1083</v>
      </c>
      <c r="D336" s="548">
        <v>43131</v>
      </c>
      <c r="E336" s="534" t="s">
        <v>980</v>
      </c>
      <c r="F336" s="534" t="s">
        <v>486</v>
      </c>
      <c r="G336" s="534" t="s">
        <v>116</v>
      </c>
      <c r="H336" s="523">
        <v>29496000</v>
      </c>
      <c r="I336" s="524">
        <v>29496000</v>
      </c>
      <c r="J336" s="549" t="s">
        <v>111</v>
      </c>
      <c r="K336" s="549" t="s">
        <v>45</v>
      </c>
      <c r="L336" s="550" t="s">
        <v>591</v>
      </c>
      <c r="M336" s="550" t="s">
        <v>592</v>
      </c>
      <c r="N336" s="551" t="s">
        <v>609</v>
      </c>
      <c r="O336" s="527" t="s">
        <v>594</v>
      </c>
      <c r="P336" s="537" t="s">
        <v>1065</v>
      </c>
      <c r="Q336" s="537" t="s">
        <v>926</v>
      </c>
      <c r="R336" s="537" t="s">
        <v>926</v>
      </c>
      <c r="S336" s="537" t="s">
        <v>926</v>
      </c>
      <c r="T336" s="537" t="s">
        <v>926</v>
      </c>
      <c r="U336" s="525" t="s">
        <v>926</v>
      </c>
      <c r="V336" s="536"/>
      <c r="W336" s="528"/>
      <c r="X336" s="530"/>
      <c r="Y336" s="552"/>
      <c r="Z336" s="537"/>
      <c r="AA336" s="31" t="str">
        <f t="shared" si="5"/>
        <v/>
      </c>
      <c r="AB336" s="525"/>
      <c r="AC336" s="538"/>
      <c r="AD336" s="538"/>
      <c r="AE336" s="528" t="s">
        <v>1081</v>
      </c>
      <c r="AF336" s="537" t="s">
        <v>47</v>
      </c>
      <c r="AG336" s="539" t="s">
        <v>1030</v>
      </c>
      <c r="AH336" s="538"/>
      <c r="AI336" s="528"/>
      <c r="AJ336" s="537"/>
      <c r="AK336" s="539"/>
    </row>
    <row r="337" spans="1:37" s="33" customFormat="1" ht="63" customHeight="1" x14ac:dyDescent="0.2">
      <c r="A337" s="533" t="s">
        <v>92</v>
      </c>
      <c r="B337" s="525">
        <v>55101504</v>
      </c>
      <c r="C337" s="547" t="s">
        <v>1084</v>
      </c>
      <c r="D337" s="548">
        <v>43131</v>
      </c>
      <c r="E337" s="534" t="s">
        <v>980</v>
      </c>
      <c r="F337" s="534" t="s">
        <v>118</v>
      </c>
      <c r="G337" s="534" t="s">
        <v>116</v>
      </c>
      <c r="H337" s="523">
        <v>76032000</v>
      </c>
      <c r="I337" s="524">
        <v>76032000</v>
      </c>
      <c r="J337" s="549" t="s">
        <v>111</v>
      </c>
      <c r="K337" s="549" t="s">
        <v>45</v>
      </c>
      <c r="L337" s="550" t="s">
        <v>591</v>
      </c>
      <c r="M337" s="550" t="s">
        <v>592</v>
      </c>
      <c r="N337" s="551" t="s">
        <v>609</v>
      </c>
      <c r="O337" s="527" t="s">
        <v>594</v>
      </c>
      <c r="P337" s="537" t="s">
        <v>1065</v>
      </c>
      <c r="Q337" s="537" t="s">
        <v>926</v>
      </c>
      <c r="R337" s="537" t="s">
        <v>926</v>
      </c>
      <c r="S337" s="537" t="s">
        <v>926</v>
      </c>
      <c r="T337" s="537" t="s">
        <v>926</v>
      </c>
      <c r="U337" s="525" t="s">
        <v>926</v>
      </c>
      <c r="V337" s="536"/>
      <c r="W337" s="528"/>
      <c r="X337" s="530"/>
      <c r="Y337" s="552"/>
      <c r="Z337" s="537"/>
      <c r="AA337" s="31" t="str">
        <f t="shared" si="5"/>
        <v/>
      </c>
      <c r="AB337" s="525"/>
      <c r="AC337" s="538"/>
      <c r="AD337" s="538"/>
      <c r="AE337" s="528" t="s">
        <v>1081</v>
      </c>
      <c r="AF337" s="537" t="s">
        <v>47</v>
      </c>
      <c r="AG337" s="539" t="s">
        <v>1030</v>
      </c>
      <c r="AH337" s="538"/>
      <c r="AI337" s="528"/>
      <c r="AJ337" s="537"/>
      <c r="AK337" s="539"/>
    </row>
    <row r="338" spans="1:37" s="33" customFormat="1" ht="63" customHeight="1" x14ac:dyDescent="0.2">
      <c r="A338" s="533" t="s">
        <v>92</v>
      </c>
      <c r="B338" s="525">
        <v>44101700</v>
      </c>
      <c r="C338" s="547" t="s">
        <v>1085</v>
      </c>
      <c r="D338" s="548">
        <v>43220</v>
      </c>
      <c r="E338" s="534" t="s">
        <v>914</v>
      </c>
      <c r="F338" s="534" t="s">
        <v>431</v>
      </c>
      <c r="G338" s="534" t="s">
        <v>116</v>
      </c>
      <c r="H338" s="523">
        <v>5573000</v>
      </c>
      <c r="I338" s="524">
        <v>5573000</v>
      </c>
      <c r="J338" s="549" t="s">
        <v>111</v>
      </c>
      <c r="K338" s="549" t="s">
        <v>45</v>
      </c>
      <c r="L338" s="550" t="s">
        <v>591</v>
      </c>
      <c r="M338" s="550" t="s">
        <v>592</v>
      </c>
      <c r="N338" s="551" t="s">
        <v>609</v>
      </c>
      <c r="O338" s="527" t="s">
        <v>594</v>
      </c>
      <c r="P338" s="537" t="s">
        <v>1065</v>
      </c>
      <c r="Q338" s="537" t="s">
        <v>926</v>
      </c>
      <c r="R338" s="537" t="s">
        <v>926</v>
      </c>
      <c r="S338" s="537" t="s">
        <v>926</v>
      </c>
      <c r="T338" s="537" t="s">
        <v>926</v>
      </c>
      <c r="U338" s="525" t="s">
        <v>926</v>
      </c>
      <c r="V338" s="536"/>
      <c r="W338" s="528"/>
      <c r="X338" s="530"/>
      <c r="Y338" s="552"/>
      <c r="Z338" s="537"/>
      <c r="AA338" s="31" t="str">
        <f t="shared" si="5"/>
        <v/>
      </c>
      <c r="AB338" s="525"/>
      <c r="AC338" s="538"/>
      <c r="AD338" s="538"/>
      <c r="AE338" s="528" t="s">
        <v>1086</v>
      </c>
      <c r="AF338" s="537" t="s">
        <v>47</v>
      </c>
      <c r="AG338" s="539" t="s">
        <v>1030</v>
      </c>
      <c r="AH338" s="538"/>
      <c r="AI338" s="528"/>
      <c r="AJ338" s="537"/>
      <c r="AK338" s="539"/>
    </row>
    <row r="339" spans="1:37" s="33" customFormat="1" ht="63" customHeight="1" x14ac:dyDescent="0.2">
      <c r="A339" s="554" t="s">
        <v>92</v>
      </c>
      <c r="B339" s="555" t="s">
        <v>588</v>
      </c>
      <c r="C339" s="556" t="s">
        <v>1087</v>
      </c>
      <c r="D339" s="557">
        <v>43100</v>
      </c>
      <c r="E339" s="558" t="s">
        <v>106</v>
      </c>
      <c r="F339" s="558" t="s">
        <v>329</v>
      </c>
      <c r="G339" s="558" t="s">
        <v>1088</v>
      </c>
      <c r="H339" s="559">
        <f>3720000000+179582222</f>
        <v>3899582222</v>
      </c>
      <c r="I339" s="560">
        <v>3741087625</v>
      </c>
      <c r="J339" s="558" t="s">
        <v>111</v>
      </c>
      <c r="K339" s="558" t="s">
        <v>45</v>
      </c>
      <c r="L339" s="555" t="s">
        <v>591</v>
      </c>
      <c r="M339" s="555" t="s">
        <v>592</v>
      </c>
      <c r="N339" s="554" t="s">
        <v>609</v>
      </c>
      <c r="O339" s="561" t="s">
        <v>594</v>
      </c>
      <c r="P339" s="562" t="s">
        <v>621</v>
      </c>
      <c r="Q339" s="562" t="s">
        <v>1089</v>
      </c>
      <c r="R339" s="562" t="s">
        <v>1090</v>
      </c>
      <c r="S339" s="562" t="s">
        <v>1091</v>
      </c>
      <c r="T339" s="562" t="s">
        <v>1092</v>
      </c>
      <c r="U339" s="555" t="s">
        <v>1093</v>
      </c>
      <c r="V339" s="561">
        <v>7989</v>
      </c>
      <c r="W339" s="562" t="s">
        <v>1094</v>
      </c>
      <c r="X339" s="563">
        <v>43124.415277777778</v>
      </c>
      <c r="Y339" s="562" t="s">
        <v>2828</v>
      </c>
      <c r="Z339" s="562"/>
      <c r="AA339" s="31">
        <f t="shared" si="5"/>
        <v>0.66</v>
      </c>
      <c r="AB339" s="555" t="s">
        <v>2829</v>
      </c>
      <c r="AC339" s="558" t="s">
        <v>91</v>
      </c>
      <c r="AD339" s="558" t="s">
        <v>2830</v>
      </c>
      <c r="AE339" s="558" t="s">
        <v>1095</v>
      </c>
      <c r="AF339" s="558" t="s">
        <v>174</v>
      </c>
      <c r="AG339" s="558" t="s">
        <v>618</v>
      </c>
      <c r="AH339" s="558"/>
      <c r="AI339" s="558"/>
      <c r="AJ339" s="558"/>
      <c r="AK339" s="558"/>
    </row>
    <row r="340" spans="1:37" s="33" customFormat="1" ht="63" customHeight="1" x14ac:dyDescent="0.2">
      <c r="A340" s="554" t="s">
        <v>92</v>
      </c>
      <c r="B340" s="555">
        <v>81101510</v>
      </c>
      <c r="C340" s="556" t="s">
        <v>1096</v>
      </c>
      <c r="D340" s="557">
        <v>43100</v>
      </c>
      <c r="E340" s="558" t="s">
        <v>1097</v>
      </c>
      <c r="F340" s="558" t="s">
        <v>587</v>
      </c>
      <c r="G340" s="558" t="s">
        <v>1088</v>
      </c>
      <c r="H340" s="559">
        <f>279365673+12709081</f>
        <v>292074754</v>
      </c>
      <c r="I340" s="559">
        <f>279365673+12709081</f>
        <v>292074754</v>
      </c>
      <c r="J340" s="558" t="s">
        <v>111</v>
      </c>
      <c r="K340" s="558" t="s">
        <v>45</v>
      </c>
      <c r="L340" s="555" t="s">
        <v>591</v>
      </c>
      <c r="M340" s="555" t="s">
        <v>592</v>
      </c>
      <c r="N340" s="554" t="s">
        <v>609</v>
      </c>
      <c r="O340" s="561" t="s">
        <v>594</v>
      </c>
      <c r="P340" s="562" t="s">
        <v>621</v>
      </c>
      <c r="Q340" s="562" t="s">
        <v>1089</v>
      </c>
      <c r="R340" s="562" t="s">
        <v>1090</v>
      </c>
      <c r="S340" s="562" t="s">
        <v>1091</v>
      </c>
      <c r="T340" s="562" t="s">
        <v>1092</v>
      </c>
      <c r="U340" s="555" t="s">
        <v>1093</v>
      </c>
      <c r="V340" s="564">
        <v>8002</v>
      </c>
      <c r="W340" s="562" t="s">
        <v>1098</v>
      </c>
      <c r="X340" s="563">
        <v>43129.65347222222</v>
      </c>
      <c r="Y340" s="562"/>
      <c r="Z340" s="562"/>
      <c r="AA340" s="31">
        <f t="shared" si="5"/>
        <v>0.33</v>
      </c>
      <c r="AB340" s="555"/>
      <c r="AC340" s="558" t="s">
        <v>91</v>
      </c>
      <c r="AD340" s="558" t="s">
        <v>1099</v>
      </c>
      <c r="AE340" s="558" t="s">
        <v>1100</v>
      </c>
      <c r="AF340" s="558" t="s">
        <v>47</v>
      </c>
      <c r="AG340" s="558" t="s">
        <v>618</v>
      </c>
      <c r="AH340" s="558"/>
      <c r="AI340" s="558"/>
      <c r="AJ340" s="558"/>
      <c r="AK340" s="558"/>
    </row>
    <row r="341" spans="1:37" s="33" customFormat="1" ht="63" customHeight="1" x14ac:dyDescent="0.2">
      <c r="A341" s="554" t="s">
        <v>92</v>
      </c>
      <c r="B341" s="555" t="s">
        <v>588</v>
      </c>
      <c r="C341" s="556" t="s">
        <v>1101</v>
      </c>
      <c r="D341" s="557">
        <v>43100</v>
      </c>
      <c r="E341" s="558" t="s">
        <v>106</v>
      </c>
      <c r="F341" s="558" t="s">
        <v>329</v>
      </c>
      <c r="G341" s="558" t="s">
        <v>1088</v>
      </c>
      <c r="H341" s="559">
        <f>3673170479+377867314</f>
        <v>4051037793</v>
      </c>
      <c r="I341" s="560">
        <v>3996833229</v>
      </c>
      <c r="J341" s="558" t="s">
        <v>111</v>
      </c>
      <c r="K341" s="558" t="s">
        <v>45</v>
      </c>
      <c r="L341" s="555" t="s">
        <v>591</v>
      </c>
      <c r="M341" s="555" t="s">
        <v>592</v>
      </c>
      <c r="N341" s="554" t="s">
        <v>609</v>
      </c>
      <c r="O341" s="561" t="s">
        <v>594</v>
      </c>
      <c r="P341" s="562" t="s">
        <v>621</v>
      </c>
      <c r="Q341" s="562" t="s">
        <v>1089</v>
      </c>
      <c r="R341" s="562" t="s">
        <v>1090</v>
      </c>
      <c r="S341" s="562" t="s">
        <v>1091</v>
      </c>
      <c r="T341" s="562" t="s">
        <v>1092</v>
      </c>
      <c r="U341" s="555" t="s">
        <v>1093</v>
      </c>
      <c r="V341" s="561">
        <v>7985</v>
      </c>
      <c r="W341" s="562" t="s">
        <v>1102</v>
      </c>
      <c r="X341" s="563">
        <v>43124.666666666664</v>
      </c>
      <c r="Y341" s="562"/>
      <c r="Z341" s="562"/>
      <c r="AA341" s="31">
        <f t="shared" si="5"/>
        <v>0.33</v>
      </c>
      <c r="AB341" s="555"/>
      <c r="AC341" s="558" t="s">
        <v>91</v>
      </c>
      <c r="AD341" s="558" t="s">
        <v>1103</v>
      </c>
      <c r="AE341" s="558" t="s">
        <v>1104</v>
      </c>
      <c r="AF341" s="558" t="s">
        <v>174</v>
      </c>
      <c r="AG341" s="558" t="s">
        <v>618</v>
      </c>
      <c r="AH341" s="401"/>
      <c r="AI341" s="558"/>
      <c r="AJ341" s="558"/>
      <c r="AK341" s="558"/>
    </row>
    <row r="342" spans="1:37" s="33" customFormat="1" ht="63" customHeight="1" x14ac:dyDescent="0.2">
      <c r="A342" s="554" t="s">
        <v>92</v>
      </c>
      <c r="B342" s="555">
        <v>81101510</v>
      </c>
      <c r="C342" s="556" t="s">
        <v>1105</v>
      </c>
      <c r="D342" s="557">
        <v>43100</v>
      </c>
      <c r="E342" s="558" t="s">
        <v>1097</v>
      </c>
      <c r="F342" s="558" t="s">
        <v>587</v>
      </c>
      <c r="G342" s="558" t="s">
        <v>1088</v>
      </c>
      <c r="H342" s="559">
        <f>326829521+14604513</f>
        <v>341434034</v>
      </c>
      <c r="I342" s="559">
        <f>326829521+14604513</f>
        <v>341434034</v>
      </c>
      <c r="J342" s="558" t="s">
        <v>111</v>
      </c>
      <c r="K342" s="558" t="s">
        <v>45</v>
      </c>
      <c r="L342" s="555" t="s">
        <v>591</v>
      </c>
      <c r="M342" s="555" t="s">
        <v>592</v>
      </c>
      <c r="N342" s="554" t="s">
        <v>609</v>
      </c>
      <c r="O342" s="561" t="s">
        <v>594</v>
      </c>
      <c r="P342" s="562" t="s">
        <v>621</v>
      </c>
      <c r="Q342" s="562" t="s">
        <v>1089</v>
      </c>
      <c r="R342" s="562" t="s">
        <v>1090</v>
      </c>
      <c r="S342" s="562" t="s">
        <v>1091</v>
      </c>
      <c r="T342" s="562" t="s">
        <v>1092</v>
      </c>
      <c r="U342" s="555" t="s">
        <v>1093</v>
      </c>
      <c r="V342" s="564">
        <v>8000</v>
      </c>
      <c r="W342" s="562" t="s">
        <v>1106</v>
      </c>
      <c r="X342" s="563">
        <v>43129.78402777778</v>
      </c>
      <c r="Y342" s="562"/>
      <c r="Z342" s="562"/>
      <c r="AA342" s="31">
        <f t="shared" si="5"/>
        <v>0.33</v>
      </c>
      <c r="AB342" s="555"/>
      <c r="AC342" s="558" t="s">
        <v>91</v>
      </c>
      <c r="AD342" s="558" t="s">
        <v>1107</v>
      </c>
      <c r="AE342" s="558" t="s">
        <v>1108</v>
      </c>
      <c r="AF342" s="558" t="s">
        <v>47</v>
      </c>
      <c r="AG342" s="558" t="s">
        <v>618</v>
      </c>
      <c r="AH342" s="558"/>
      <c r="AI342" s="558"/>
      <c r="AJ342" s="558"/>
      <c r="AK342" s="558"/>
    </row>
    <row r="343" spans="1:37" s="33" customFormat="1" ht="63" customHeight="1" x14ac:dyDescent="0.2">
      <c r="A343" s="554" t="s">
        <v>92</v>
      </c>
      <c r="B343" s="555" t="s">
        <v>588</v>
      </c>
      <c r="C343" s="556" t="s">
        <v>1109</v>
      </c>
      <c r="D343" s="557">
        <v>43100</v>
      </c>
      <c r="E343" s="558" t="s">
        <v>106</v>
      </c>
      <c r="F343" s="558" t="s">
        <v>329</v>
      </c>
      <c r="G343" s="558" t="s">
        <v>1088</v>
      </c>
      <c r="H343" s="559">
        <f>3657208831+395491742</f>
        <v>4052700573</v>
      </c>
      <c r="I343" s="560">
        <v>3986535165</v>
      </c>
      <c r="J343" s="558" t="s">
        <v>111</v>
      </c>
      <c r="K343" s="558" t="s">
        <v>45</v>
      </c>
      <c r="L343" s="555" t="s">
        <v>591</v>
      </c>
      <c r="M343" s="555" t="s">
        <v>592</v>
      </c>
      <c r="N343" s="554" t="s">
        <v>609</v>
      </c>
      <c r="O343" s="561" t="s">
        <v>594</v>
      </c>
      <c r="P343" s="562" t="s">
        <v>621</v>
      </c>
      <c r="Q343" s="562" t="s">
        <v>1089</v>
      </c>
      <c r="R343" s="562" t="s">
        <v>1090</v>
      </c>
      <c r="S343" s="562" t="s">
        <v>1091</v>
      </c>
      <c r="T343" s="562" t="s">
        <v>1092</v>
      </c>
      <c r="U343" s="555" t="s">
        <v>1093</v>
      </c>
      <c r="V343" s="561">
        <v>7991</v>
      </c>
      <c r="W343" s="562" t="s">
        <v>1110</v>
      </c>
      <c r="X343" s="563">
        <v>43124.652083333334</v>
      </c>
      <c r="Y343" s="562"/>
      <c r="Z343" s="562"/>
      <c r="AA343" s="31">
        <f t="shared" si="5"/>
        <v>0.33</v>
      </c>
      <c r="AB343" s="555"/>
      <c r="AC343" s="558" t="s">
        <v>91</v>
      </c>
      <c r="AD343" s="558" t="s">
        <v>1111</v>
      </c>
      <c r="AE343" s="558" t="s">
        <v>1112</v>
      </c>
      <c r="AF343" s="558" t="s">
        <v>174</v>
      </c>
      <c r="AG343" s="558" t="s">
        <v>618</v>
      </c>
      <c r="AH343" s="401"/>
      <c r="AI343" s="558"/>
      <c r="AJ343" s="558"/>
      <c r="AK343" s="558"/>
    </row>
    <row r="344" spans="1:37" s="33" customFormat="1" ht="63" customHeight="1" x14ac:dyDescent="0.2">
      <c r="A344" s="554" t="s">
        <v>92</v>
      </c>
      <c r="B344" s="555">
        <v>81101510</v>
      </c>
      <c r="C344" s="556" t="s">
        <v>1113</v>
      </c>
      <c r="D344" s="557">
        <v>43100</v>
      </c>
      <c r="E344" s="558" t="s">
        <v>1097</v>
      </c>
      <c r="F344" s="558" t="s">
        <v>587</v>
      </c>
      <c r="G344" s="558" t="s">
        <v>1088</v>
      </c>
      <c r="H344" s="559">
        <f>342791168+46658704</f>
        <v>389449872</v>
      </c>
      <c r="I344" s="559">
        <f>342791168+46658704</f>
        <v>389449872</v>
      </c>
      <c r="J344" s="558" t="s">
        <v>111</v>
      </c>
      <c r="K344" s="558" t="s">
        <v>45</v>
      </c>
      <c r="L344" s="555" t="s">
        <v>591</v>
      </c>
      <c r="M344" s="555" t="s">
        <v>592</v>
      </c>
      <c r="N344" s="554" t="s">
        <v>609</v>
      </c>
      <c r="O344" s="561" t="s">
        <v>594</v>
      </c>
      <c r="P344" s="562" t="s">
        <v>621</v>
      </c>
      <c r="Q344" s="562" t="s">
        <v>1089</v>
      </c>
      <c r="R344" s="562" t="s">
        <v>1090</v>
      </c>
      <c r="S344" s="562" t="s">
        <v>1091</v>
      </c>
      <c r="T344" s="562" t="s">
        <v>1092</v>
      </c>
      <c r="U344" s="555" t="s">
        <v>1093</v>
      </c>
      <c r="V344" s="564">
        <v>8003</v>
      </c>
      <c r="W344" s="562" t="s">
        <v>1114</v>
      </c>
      <c r="X344" s="563">
        <v>43129.731249999997</v>
      </c>
      <c r="Y344" s="562"/>
      <c r="Z344" s="562"/>
      <c r="AA344" s="31">
        <f t="shared" si="5"/>
        <v>0.33</v>
      </c>
      <c r="AB344" s="555"/>
      <c r="AC344" s="558" t="s">
        <v>91</v>
      </c>
      <c r="AD344" s="558" t="s">
        <v>1115</v>
      </c>
      <c r="AE344" s="558" t="s">
        <v>950</v>
      </c>
      <c r="AF344" s="558" t="s">
        <v>47</v>
      </c>
      <c r="AG344" s="558" t="s">
        <v>618</v>
      </c>
      <c r="AH344" s="558"/>
      <c r="AI344" s="558"/>
      <c r="AJ344" s="558"/>
      <c r="AK344" s="558"/>
    </row>
    <row r="345" spans="1:37" s="33" customFormat="1" ht="63" customHeight="1" x14ac:dyDescent="0.2">
      <c r="A345" s="554" t="s">
        <v>92</v>
      </c>
      <c r="B345" s="555" t="s">
        <v>588</v>
      </c>
      <c r="C345" s="556" t="s">
        <v>1116</v>
      </c>
      <c r="D345" s="557">
        <v>43100</v>
      </c>
      <c r="E345" s="558" t="s">
        <v>106</v>
      </c>
      <c r="F345" s="558" t="s">
        <v>329</v>
      </c>
      <c r="G345" s="558" t="s">
        <v>1088</v>
      </c>
      <c r="H345" s="559">
        <f>3720028159+382845303</f>
        <v>4102873462</v>
      </c>
      <c r="I345" s="560">
        <v>4035707619</v>
      </c>
      <c r="J345" s="558" t="s">
        <v>111</v>
      </c>
      <c r="K345" s="558" t="s">
        <v>45</v>
      </c>
      <c r="L345" s="555" t="s">
        <v>591</v>
      </c>
      <c r="M345" s="555" t="s">
        <v>592</v>
      </c>
      <c r="N345" s="554" t="s">
        <v>609</v>
      </c>
      <c r="O345" s="561" t="s">
        <v>594</v>
      </c>
      <c r="P345" s="562" t="s">
        <v>621</v>
      </c>
      <c r="Q345" s="562" t="s">
        <v>1089</v>
      </c>
      <c r="R345" s="562" t="s">
        <v>1090</v>
      </c>
      <c r="S345" s="562" t="s">
        <v>1091</v>
      </c>
      <c r="T345" s="562" t="s">
        <v>1092</v>
      </c>
      <c r="U345" s="555" t="s">
        <v>1093</v>
      </c>
      <c r="V345" s="561">
        <v>7987</v>
      </c>
      <c r="W345" s="562" t="s">
        <v>1117</v>
      </c>
      <c r="X345" s="563">
        <v>43124.521527777775</v>
      </c>
      <c r="Y345" s="562"/>
      <c r="Z345" s="562"/>
      <c r="AA345" s="31">
        <f t="shared" si="5"/>
        <v>0.33</v>
      </c>
      <c r="AB345" s="555"/>
      <c r="AC345" s="558" t="s">
        <v>91</v>
      </c>
      <c r="AD345" s="558" t="s">
        <v>1118</v>
      </c>
      <c r="AE345" s="558" t="s">
        <v>1119</v>
      </c>
      <c r="AF345" s="558" t="s">
        <v>174</v>
      </c>
      <c r="AG345" s="558" t="s">
        <v>618</v>
      </c>
      <c r="AH345" s="401"/>
      <c r="AI345" s="558"/>
      <c r="AJ345" s="558"/>
      <c r="AK345" s="558"/>
    </row>
    <row r="346" spans="1:37" s="33" customFormat="1" ht="63" customHeight="1" x14ac:dyDescent="0.2">
      <c r="A346" s="554" t="s">
        <v>92</v>
      </c>
      <c r="B346" s="555">
        <v>81101510</v>
      </c>
      <c r="C346" s="556" t="s">
        <v>1120</v>
      </c>
      <c r="D346" s="557">
        <v>43100</v>
      </c>
      <c r="E346" s="558" t="s">
        <v>1097</v>
      </c>
      <c r="F346" s="558" t="s">
        <v>587</v>
      </c>
      <c r="G346" s="558" t="s">
        <v>1088</v>
      </c>
      <c r="H346" s="559">
        <f>279964951+6897907</f>
        <v>286862858</v>
      </c>
      <c r="I346" s="559">
        <f>279964951+6897907</f>
        <v>286862858</v>
      </c>
      <c r="J346" s="558" t="s">
        <v>111</v>
      </c>
      <c r="K346" s="558" t="s">
        <v>45</v>
      </c>
      <c r="L346" s="555" t="s">
        <v>591</v>
      </c>
      <c r="M346" s="555" t="s">
        <v>592</v>
      </c>
      <c r="N346" s="554" t="s">
        <v>609</v>
      </c>
      <c r="O346" s="561" t="s">
        <v>594</v>
      </c>
      <c r="P346" s="562" t="s">
        <v>621</v>
      </c>
      <c r="Q346" s="562" t="s">
        <v>1089</v>
      </c>
      <c r="R346" s="562" t="s">
        <v>1090</v>
      </c>
      <c r="S346" s="562" t="s">
        <v>1091</v>
      </c>
      <c r="T346" s="562" t="s">
        <v>1092</v>
      </c>
      <c r="U346" s="555" t="s">
        <v>1093</v>
      </c>
      <c r="V346" s="564">
        <v>8005</v>
      </c>
      <c r="W346" s="562" t="s">
        <v>1121</v>
      </c>
      <c r="X346" s="563">
        <v>43129.697916666664</v>
      </c>
      <c r="Y346" s="562"/>
      <c r="Z346" s="562"/>
      <c r="AA346" s="31">
        <f t="shared" si="5"/>
        <v>0.33</v>
      </c>
      <c r="AB346" s="555"/>
      <c r="AC346" s="558" t="s">
        <v>91</v>
      </c>
      <c r="AD346" s="558" t="s">
        <v>1122</v>
      </c>
      <c r="AE346" s="558" t="s">
        <v>1123</v>
      </c>
      <c r="AF346" s="558" t="s">
        <v>47</v>
      </c>
      <c r="AG346" s="558" t="s">
        <v>618</v>
      </c>
      <c r="AH346" s="558"/>
      <c r="AI346" s="558"/>
      <c r="AJ346" s="558"/>
      <c r="AK346" s="558"/>
    </row>
    <row r="347" spans="1:37" s="33" customFormat="1" ht="63" customHeight="1" x14ac:dyDescent="0.2">
      <c r="A347" s="554" t="s">
        <v>92</v>
      </c>
      <c r="B347" s="555">
        <v>72141003</v>
      </c>
      <c r="C347" s="556" t="s">
        <v>1124</v>
      </c>
      <c r="D347" s="557">
        <v>43100</v>
      </c>
      <c r="E347" s="558" t="s">
        <v>106</v>
      </c>
      <c r="F347" s="558" t="s">
        <v>329</v>
      </c>
      <c r="G347" s="558" t="s">
        <v>1088</v>
      </c>
      <c r="H347" s="559">
        <f>1833400000+189785195</f>
        <v>2023185195</v>
      </c>
      <c r="I347" s="560">
        <v>2003669679</v>
      </c>
      <c r="J347" s="558" t="s">
        <v>111</v>
      </c>
      <c r="K347" s="558" t="s">
        <v>45</v>
      </c>
      <c r="L347" s="555" t="s">
        <v>591</v>
      </c>
      <c r="M347" s="555" t="s">
        <v>592</v>
      </c>
      <c r="N347" s="554" t="s">
        <v>609</v>
      </c>
      <c r="O347" s="561" t="s">
        <v>594</v>
      </c>
      <c r="P347" s="562" t="s">
        <v>621</v>
      </c>
      <c r="Q347" s="562" t="s">
        <v>1089</v>
      </c>
      <c r="R347" s="562" t="s">
        <v>1090</v>
      </c>
      <c r="S347" s="562" t="s">
        <v>1091</v>
      </c>
      <c r="T347" s="562" t="s">
        <v>1092</v>
      </c>
      <c r="U347" s="555" t="s">
        <v>1093</v>
      </c>
      <c r="V347" s="561">
        <v>7990</v>
      </c>
      <c r="W347" s="562" t="s">
        <v>1125</v>
      </c>
      <c r="X347" s="563">
        <v>43124.430555555555</v>
      </c>
      <c r="Y347" s="562"/>
      <c r="Z347" s="562"/>
      <c r="AA347" s="31">
        <f t="shared" si="5"/>
        <v>0.33</v>
      </c>
      <c r="AB347" s="555"/>
      <c r="AC347" s="558" t="s">
        <v>91</v>
      </c>
      <c r="AD347" s="558" t="s">
        <v>1126</v>
      </c>
      <c r="AE347" s="558" t="s">
        <v>1127</v>
      </c>
      <c r="AF347" s="558" t="s">
        <v>174</v>
      </c>
      <c r="AG347" s="558" t="s">
        <v>618</v>
      </c>
      <c r="AH347" s="401"/>
      <c r="AI347" s="558"/>
      <c r="AJ347" s="558"/>
      <c r="AK347" s="558"/>
    </row>
    <row r="348" spans="1:37" s="33" customFormat="1" ht="63" customHeight="1" x14ac:dyDescent="0.2">
      <c r="A348" s="554" t="s">
        <v>92</v>
      </c>
      <c r="B348" s="555">
        <v>81101510</v>
      </c>
      <c r="C348" s="556" t="s">
        <v>1128</v>
      </c>
      <c r="D348" s="557">
        <v>43100</v>
      </c>
      <c r="E348" s="558" t="s">
        <v>1097</v>
      </c>
      <c r="F348" s="558" t="s">
        <v>587</v>
      </c>
      <c r="G348" s="558" t="s">
        <v>1088</v>
      </c>
      <c r="H348" s="559">
        <f>166600000+7423666</f>
        <v>174023666</v>
      </c>
      <c r="I348" s="559">
        <f>166600000+7423666</f>
        <v>174023666</v>
      </c>
      <c r="J348" s="558" t="s">
        <v>111</v>
      </c>
      <c r="K348" s="558" t="s">
        <v>45</v>
      </c>
      <c r="L348" s="555" t="s">
        <v>591</v>
      </c>
      <c r="M348" s="555" t="s">
        <v>592</v>
      </c>
      <c r="N348" s="554" t="s">
        <v>609</v>
      </c>
      <c r="O348" s="561" t="s">
        <v>594</v>
      </c>
      <c r="P348" s="562" t="s">
        <v>621</v>
      </c>
      <c r="Q348" s="562" t="s">
        <v>1089</v>
      </c>
      <c r="R348" s="562" t="s">
        <v>1090</v>
      </c>
      <c r="S348" s="562" t="s">
        <v>1091</v>
      </c>
      <c r="T348" s="562" t="s">
        <v>1092</v>
      </c>
      <c r="U348" s="555" t="s">
        <v>1093</v>
      </c>
      <c r="V348" s="564">
        <v>7997</v>
      </c>
      <c r="W348" s="562" t="s">
        <v>1129</v>
      </c>
      <c r="X348" s="563">
        <v>43129.674305555556</v>
      </c>
      <c r="Y348" s="562"/>
      <c r="Z348" s="562"/>
      <c r="AA348" s="31">
        <f t="shared" si="5"/>
        <v>0.33</v>
      </c>
      <c r="AB348" s="555"/>
      <c r="AC348" s="558" t="s">
        <v>91</v>
      </c>
      <c r="AD348" s="558" t="s">
        <v>1130</v>
      </c>
      <c r="AE348" s="558" t="s">
        <v>1131</v>
      </c>
      <c r="AF348" s="558" t="s">
        <v>47</v>
      </c>
      <c r="AG348" s="558" t="s">
        <v>618</v>
      </c>
      <c r="AH348" s="558"/>
      <c r="AI348" s="558"/>
      <c r="AJ348" s="558"/>
      <c r="AK348" s="558"/>
    </row>
    <row r="349" spans="1:37" s="33" customFormat="1" ht="63" customHeight="1" x14ac:dyDescent="0.2">
      <c r="A349" s="554" t="s">
        <v>92</v>
      </c>
      <c r="B349" s="555" t="s">
        <v>588</v>
      </c>
      <c r="C349" s="556" t="s">
        <v>1132</v>
      </c>
      <c r="D349" s="557">
        <v>43100</v>
      </c>
      <c r="E349" s="558" t="s">
        <v>106</v>
      </c>
      <c r="F349" s="558" t="s">
        <v>329</v>
      </c>
      <c r="G349" s="558" t="s">
        <v>1088</v>
      </c>
      <c r="H349" s="559">
        <f>4196661132+458655487</f>
        <v>4655316619</v>
      </c>
      <c r="I349" s="560">
        <v>4350919167</v>
      </c>
      <c r="J349" s="558" t="s">
        <v>111</v>
      </c>
      <c r="K349" s="558" t="s">
        <v>45</v>
      </c>
      <c r="L349" s="555" t="s">
        <v>591</v>
      </c>
      <c r="M349" s="555" t="s">
        <v>592</v>
      </c>
      <c r="N349" s="554" t="s">
        <v>609</v>
      </c>
      <c r="O349" s="561" t="s">
        <v>594</v>
      </c>
      <c r="P349" s="562" t="s">
        <v>621</v>
      </c>
      <c r="Q349" s="562" t="s">
        <v>1089</v>
      </c>
      <c r="R349" s="562" t="s">
        <v>1090</v>
      </c>
      <c r="S349" s="562" t="s">
        <v>1091</v>
      </c>
      <c r="T349" s="562" t="s">
        <v>1092</v>
      </c>
      <c r="U349" s="555" t="s">
        <v>1093</v>
      </c>
      <c r="V349" s="561">
        <v>7992</v>
      </c>
      <c r="W349" s="562" t="s">
        <v>1133</v>
      </c>
      <c r="X349" s="563">
        <v>43124.441666666666</v>
      </c>
      <c r="Y349" s="562" t="s">
        <v>2831</v>
      </c>
      <c r="Z349" s="562"/>
      <c r="AA349" s="31">
        <f t="shared" si="5"/>
        <v>0.66</v>
      </c>
      <c r="AB349" s="565" t="s">
        <v>2832</v>
      </c>
      <c r="AC349" s="558" t="s">
        <v>91</v>
      </c>
      <c r="AD349" s="558" t="s">
        <v>2833</v>
      </c>
      <c r="AE349" s="558" t="s">
        <v>1134</v>
      </c>
      <c r="AF349" s="558" t="s">
        <v>174</v>
      </c>
      <c r="AG349" s="558" t="s">
        <v>618</v>
      </c>
      <c r="AH349" s="558"/>
      <c r="AI349" s="558"/>
      <c r="AJ349" s="558"/>
      <c r="AK349" s="558"/>
    </row>
    <row r="350" spans="1:37" s="33" customFormat="1" ht="63" customHeight="1" x14ac:dyDescent="0.2">
      <c r="A350" s="554" t="s">
        <v>92</v>
      </c>
      <c r="B350" s="555">
        <v>81101510</v>
      </c>
      <c r="C350" s="556" t="s">
        <v>1135</v>
      </c>
      <c r="D350" s="557">
        <v>43100</v>
      </c>
      <c r="E350" s="558" t="s">
        <v>1097</v>
      </c>
      <c r="F350" s="558" t="s">
        <v>587</v>
      </c>
      <c r="G350" s="558" t="s">
        <v>1088</v>
      </c>
      <c r="H350" s="559">
        <f>302493609+14036342</f>
        <v>316529951</v>
      </c>
      <c r="I350" s="559">
        <f>302493609+14036342</f>
        <v>316529951</v>
      </c>
      <c r="J350" s="558" t="s">
        <v>111</v>
      </c>
      <c r="K350" s="558" t="s">
        <v>45</v>
      </c>
      <c r="L350" s="555" t="s">
        <v>591</v>
      </c>
      <c r="M350" s="555" t="s">
        <v>592</v>
      </c>
      <c r="N350" s="554" t="s">
        <v>609</v>
      </c>
      <c r="O350" s="561" t="s">
        <v>594</v>
      </c>
      <c r="P350" s="562" t="s">
        <v>621</v>
      </c>
      <c r="Q350" s="562" t="s">
        <v>1089</v>
      </c>
      <c r="R350" s="562" t="s">
        <v>1090</v>
      </c>
      <c r="S350" s="562" t="s">
        <v>1091</v>
      </c>
      <c r="T350" s="562" t="s">
        <v>1092</v>
      </c>
      <c r="U350" s="555" t="s">
        <v>1093</v>
      </c>
      <c r="V350" s="564">
        <v>7998</v>
      </c>
      <c r="W350" s="562" t="s">
        <v>1136</v>
      </c>
      <c r="X350" s="563">
        <v>43129.684027777781</v>
      </c>
      <c r="Y350" s="562"/>
      <c r="Z350" s="562"/>
      <c r="AA350" s="31">
        <f t="shared" si="5"/>
        <v>0.33</v>
      </c>
      <c r="AB350" s="555"/>
      <c r="AC350" s="558" t="s">
        <v>91</v>
      </c>
      <c r="AD350" s="558" t="s">
        <v>1137</v>
      </c>
      <c r="AE350" s="558" t="s">
        <v>1138</v>
      </c>
      <c r="AF350" s="558" t="s">
        <v>47</v>
      </c>
      <c r="AG350" s="558" t="s">
        <v>618</v>
      </c>
      <c r="AH350" s="558"/>
      <c r="AI350" s="558"/>
      <c r="AJ350" s="558"/>
      <c r="AK350" s="558"/>
    </row>
    <row r="351" spans="1:37" s="33" customFormat="1" ht="63" customHeight="1" x14ac:dyDescent="0.2">
      <c r="A351" s="554" t="s">
        <v>92</v>
      </c>
      <c r="B351" s="555" t="s">
        <v>588</v>
      </c>
      <c r="C351" s="556" t="s">
        <v>1139</v>
      </c>
      <c r="D351" s="557">
        <v>43100</v>
      </c>
      <c r="E351" s="558" t="s">
        <v>106</v>
      </c>
      <c r="F351" s="558" t="s">
        <v>329</v>
      </c>
      <c r="G351" s="558" t="s">
        <v>1088</v>
      </c>
      <c r="H351" s="559">
        <f>3178021638+130737604+221163504</f>
        <v>3529922746</v>
      </c>
      <c r="I351" s="560">
        <v>3445357364</v>
      </c>
      <c r="J351" s="558" t="s">
        <v>111</v>
      </c>
      <c r="K351" s="558" t="s">
        <v>45</v>
      </c>
      <c r="L351" s="555" t="s">
        <v>591</v>
      </c>
      <c r="M351" s="555" t="s">
        <v>592</v>
      </c>
      <c r="N351" s="554" t="s">
        <v>609</v>
      </c>
      <c r="O351" s="561" t="s">
        <v>594</v>
      </c>
      <c r="P351" s="562" t="s">
        <v>621</v>
      </c>
      <c r="Q351" s="562" t="s">
        <v>1089</v>
      </c>
      <c r="R351" s="562" t="s">
        <v>1090</v>
      </c>
      <c r="S351" s="562" t="s">
        <v>1091</v>
      </c>
      <c r="T351" s="562" t="s">
        <v>1092</v>
      </c>
      <c r="U351" s="555" t="s">
        <v>1093</v>
      </c>
      <c r="V351" s="561">
        <v>7983</v>
      </c>
      <c r="W351" s="562" t="s">
        <v>1140</v>
      </c>
      <c r="X351" s="563">
        <v>43124.605555555558</v>
      </c>
      <c r="Y351" s="562"/>
      <c r="Z351" s="562"/>
      <c r="AA351" s="31">
        <f t="shared" si="5"/>
        <v>0.33</v>
      </c>
      <c r="AB351" s="555"/>
      <c r="AC351" s="558" t="s">
        <v>91</v>
      </c>
      <c r="AD351" s="558" t="s">
        <v>2834</v>
      </c>
      <c r="AE351" s="558" t="s">
        <v>1141</v>
      </c>
      <c r="AF351" s="558" t="s">
        <v>174</v>
      </c>
      <c r="AG351" s="558" t="s">
        <v>618</v>
      </c>
      <c r="AH351" s="558"/>
      <c r="AI351" s="558"/>
      <c r="AJ351" s="558"/>
      <c r="AK351" s="558"/>
    </row>
    <row r="352" spans="1:37" s="33" customFormat="1" ht="63" customHeight="1" x14ac:dyDescent="0.2">
      <c r="A352" s="554" t="s">
        <v>92</v>
      </c>
      <c r="B352" s="555">
        <v>81101510</v>
      </c>
      <c r="C352" s="556" t="s">
        <v>1142</v>
      </c>
      <c r="D352" s="557">
        <v>43100</v>
      </c>
      <c r="E352" s="558" t="s">
        <v>1097</v>
      </c>
      <c r="F352" s="558" t="s">
        <v>587</v>
      </c>
      <c r="G352" s="558" t="s">
        <v>1088</v>
      </c>
      <c r="H352" s="559">
        <f>321028757+16355122</f>
        <v>337383879</v>
      </c>
      <c r="I352" s="559">
        <f>321028757+16355122</f>
        <v>337383879</v>
      </c>
      <c r="J352" s="558" t="s">
        <v>111</v>
      </c>
      <c r="K352" s="558" t="s">
        <v>45</v>
      </c>
      <c r="L352" s="555" t="s">
        <v>591</v>
      </c>
      <c r="M352" s="555" t="s">
        <v>592</v>
      </c>
      <c r="N352" s="554" t="s">
        <v>609</v>
      </c>
      <c r="O352" s="561" t="s">
        <v>594</v>
      </c>
      <c r="P352" s="562" t="s">
        <v>621</v>
      </c>
      <c r="Q352" s="562" t="s">
        <v>1089</v>
      </c>
      <c r="R352" s="562" t="s">
        <v>1090</v>
      </c>
      <c r="S352" s="562" t="s">
        <v>1091</v>
      </c>
      <c r="T352" s="562" t="s">
        <v>1092</v>
      </c>
      <c r="U352" s="555" t="s">
        <v>1093</v>
      </c>
      <c r="V352" s="564">
        <v>8001</v>
      </c>
      <c r="W352" s="562" t="s">
        <v>1143</v>
      </c>
      <c r="X352" s="563">
        <v>43129.67083333333</v>
      </c>
      <c r="Y352" s="562"/>
      <c r="Z352" s="562"/>
      <c r="AA352" s="31">
        <f t="shared" si="5"/>
        <v>0.33</v>
      </c>
      <c r="AB352" s="555"/>
      <c r="AC352" s="558" t="s">
        <v>91</v>
      </c>
      <c r="AD352" s="558" t="s">
        <v>1144</v>
      </c>
      <c r="AE352" s="558" t="s">
        <v>1145</v>
      </c>
      <c r="AF352" s="558" t="s">
        <v>47</v>
      </c>
      <c r="AG352" s="558" t="s">
        <v>618</v>
      </c>
      <c r="AH352" s="558"/>
      <c r="AI352" s="558"/>
      <c r="AJ352" s="558"/>
      <c r="AK352" s="558"/>
    </row>
    <row r="353" spans="1:37" s="33" customFormat="1" ht="63" customHeight="1" x14ac:dyDescent="0.2">
      <c r="A353" s="554" t="s">
        <v>92</v>
      </c>
      <c r="B353" s="555" t="s">
        <v>588</v>
      </c>
      <c r="C353" s="556" t="s">
        <v>1146</v>
      </c>
      <c r="D353" s="557">
        <v>43100</v>
      </c>
      <c r="E353" s="558" t="s">
        <v>106</v>
      </c>
      <c r="F353" s="558" t="s">
        <v>329</v>
      </c>
      <c r="G353" s="558" t="s">
        <v>1088</v>
      </c>
      <c r="H353" s="559">
        <f>1847200000+89035424</f>
        <v>1936235424</v>
      </c>
      <c r="I353" s="560">
        <v>1905903907</v>
      </c>
      <c r="J353" s="558" t="s">
        <v>111</v>
      </c>
      <c r="K353" s="558" t="s">
        <v>45</v>
      </c>
      <c r="L353" s="555" t="s">
        <v>591</v>
      </c>
      <c r="M353" s="555" t="s">
        <v>592</v>
      </c>
      <c r="N353" s="554" t="s">
        <v>609</v>
      </c>
      <c r="O353" s="561" t="s">
        <v>594</v>
      </c>
      <c r="P353" s="562" t="s">
        <v>621</v>
      </c>
      <c r="Q353" s="562" t="s">
        <v>1089</v>
      </c>
      <c r="R353" s="562" t="s">
        <v>1090</v>
      </c>
      <c r="S353" s="562" t="s">
        <v>1091</v>
      </c>
      <c r="T353" s="562" t="s">
        <v>1092</v>
      </c>
      <c r="U353" s="555" t="s">
        <v>1093</v>
      </c>
      <c r="V353" s="561">
        <v>7993</v>
      </c>
      <c r="W353" s="562" t="s">
        <v>1147</v>
      </c>
      <c r="X353" s="563">
        <v>43124.454861111109</v>
      </c>
      <c r="Y353" s="562"/>
      <c r="Z353" s="562"/>
      <c r="AA353" s="31">
        <f t="shared" si="5"/>
        <v>0.33</v>
      </c>
      <c r="AB353" s="555"/>
      <c r="AC353" s="558" t="s">
        <v>91</v>
      </c>
      <c r="AD353" s="558" t="s">
        <v>1148</v>
      </c>
      <c r="AE353" s="558" t="s">
        <v>1149</v>
      </c>
      <c r="AF353" s="558" t="s">
        <v>174</v>
      </c>
      <c r="AG353" s="558" t="s">
        <v>618</v>
      </c>
      <c r="AH353" s="401"/>
      <c r="AI353" s="558"/>
      <c r="AJ353" s="558"/>
      <c r="AK353" s="558"/>
    </row>
    <row r="354" spans="1:37" s="33" customFormat="1" ht="63" customHeight="1" x14ac:dyDescent="0.2">
      <c r="A354" s="554" t="s">
        <v>92</v>
      </c>
      <c r="B354" s="555">
        <v>81101510</v>
      </c>
      <c r="C354" s="556" t="s">
        <v>1150</v>
      </c>
      <c r="D354" s="557">
        <v>43100</v>
      </c>
      <c r="E354" s="558" t="s">
        <v>1097</v>
      </c>
      <c r="F354" s="558" t="s">
        <v>587</v>
      </c>
      <c r="G354" s="558" t="s">
        <v>1088</v>
      </c>
      <c r="H354" s="559">
        <f>152794568+6790587</f>
        <v>159585155</v>
      </c>
      <c r="I354" s="559">
        <f>152794568+6790587</f>
        <v>159585155</v>
      </c>
      <c r="J354" s="558" t="s">
        <v>111</v>
      </c>
      <c r="K354" s="558" t="s">
        <v>45</v>
      </c>
      <c r="L354" s="555" t="s">
        <v>591</v>
      </c>
      <c r="M354" s="555" t="s">
        <v>592</v>
      </c>
      <c r="N354" s="554" t="s">
        <v>609</v>
      </c>
      <c r="O354" s="561" t="s">
        <v>594</v>
      </c>
      <c r="P354" s="562" t="s">
        <v>621</v>
      </c>
      <c r="Q354" s="562" t="s">
        <v>1089</v>
      </c>
      <c r="R354" s="562" t="s">
        <v>1090</v>
      </c>
      <c r="S354" s="562" t="s">
        <v>1091</v>
      </c>
      <c r="T354" s="562" t="s">
        <v>1092</v>
      </c>
      <c r="U354" s="555" t="s">
        <v>1093</v>
      </c>
      <c r="V354" s="564">
        <v>8004</v>
      </c>
      <c r="W354" s="562" t="s">
        <v>1151</v>
      </c>
      <c r="X354" s="563">
        <v>43129.489583333336</v>
      </c>
      <c r="Y354" s="562"/>
      <c r="Z354" s="562"/>
      <c r="AA354" s="31">
        <f t="shared" si="5"/>
        <v>0.33</v>
      </c>
      <c r="AB354" s="555"/>
      <c r="AC354" s="558" t="s">
        <v>91</v>
      </c>
      <c r="AD354" s="558" t="s">
        <v>1152</v>
      </c>
      <c r="AE354" s="558" t="s">
        <v>1153</v>
      </c>
      <c r="AF354" s="558" t="s">
        <v>47</v>
      </c>
      <c r="AG354" s="558" t="s">
        <v>618</v>
      </c>
      <c r="AH354" s="558"/>
      <c r="AI354" s="558"/>
      <c r="AJ354" s="558"/>
      <c r="AK354" s="558"/>
    </row>
    <row r="355" spans="1:37" s="33" customFormat="1" ht="63" customHeight="1" x14ac:dyDescent="0.2">
      <c r="A355" s="554" t="s">
        <v>92</v>
      </c>
      <c r="B355" s="555" t="s">
        <v>588</v>
      </c>
      <c r="C355" s="556" t="s">
        <v>1154</v>
      </c>
      <c r="D355" s="557">
        <v>43100</v>
      </c>
      <c r="E355" s="558" t="s">
        <v>106</v>
      </c>
      <c r="F355" s="558" t="s">
        <v>329</v>
      </c>
      <c r="G355" s="558" t="s">
        <v>1088</v>
      </c>
      <c r="H355" s="559">
        <f>3720000000+337305877</f>
        <v>4057305877</v>
      </c>
      <c r="I355" s="560">
        <v>4000434955</v>
      </c>
      <c r="J355" s="558" t="s">
        <v>111</v>
      </c>
      <c r="K355" s="558" t="s">
        <v>45</v>
      </c>
      <c r="L355" s="555" t="s">
        <v>591</v>
      </c>
      <c r="M355" s="555" t="s">
        <v>592</v>
      </c>
      <c r="N355" s="554" t="s">
        <v>609</v>
      </c>
      <c r="O355" s="561" t="s">
        <v>594</v>
      </c>
      <c r="P355" s="562" t="s">
        <v>621</v>
      </c>
      <c r="Q355" s="562" t="s">
        <v>1089</v>
      </c>
      <c r="R355" s="562" t="s">
        <v>1090</v>
      </c>
      <c r="S355" s="562" t="s">
        <v>1091</v>
      </c>
      <c r="T355" s="562" t="s">
        <v>1092</v>
      </c>
      <c r="U355" s="555" t="s">
        <v>1093</v>
      </c>
      <c r="V355" s="561">
        <v>7982</v>
      </c>
      <c r="W355" s="562" t="s">
        <v>1155</v>
      </c>
      <c r="X355" s="563">
        <v>43124.435416666667</v>
      </c>
      <c r="Y355" s="562" t="s">
        <v>2835</v>
      </c>
      <c r="Z355" s="562"/>
      <c r="AA355" s="31">
        <f t="shared" si="5"/>
        <v>0.66</v>
      </c>
      <c r="AB355" s="565" t="s">
        <v>2836</v>
      </c>
      <c r="AC355" s="558" t="s">
        <v>91</v>
      </c>
      <c r="AD355" s="558" t="s">
        <v>2837</v>
      </c>
      <c r="AE355" s="558" t="s">
        <v>1156</v>
      </c>
      <c r="AF355" s="558" t="s">
        <v>174</v>
      </c>
      <c r="AG355" s="558" t="s">
        <v>618</v>
      </c>
      <c r="AH355" s="558"/>
      <c r="AI355" s="558"/>
      <c r="AJ355" s="558"/>
      <c r="AK355" s="558"/>
    </row>
    <row r="356" spans="1:37" s="33" customFormat="1" ht="63" customHeight="1" x14ac:dyDescent="0.2">
      <c r="A356" s="554" t="s">
        <v>92</v>
      </c>
      <c r="B356" s="555">
        <v>81101510</v>
      </c>
      <c r="C356" s="556" t="s">
        <v>1157</v>
      </c>
      <c r="D356" s="557">
        <v>43100</v>
      </c>
      <c r="E356" s="558" t="s">
        <v>1097</v>
      </c>
      <c r="F356" s="558" t="s">
        <v>587</v>
      </c>
      <c r="G356" s="558" t="s">
        <v>1088</v>
      </c>
      <c r="H356" s="559">
        <f>279997503+3602071</f>
        <v>283599574</v>
      </c>
      <c r="I356" s="559">
        <f>279997503+3602071</f>
        <v>283599574</v>
      </c>
      <c r="J356" s="558" t="s">
        <v>111</v>
      </c>
      <c r="K356" s="558" t="s">
        <v>45</v>
      </c>
      <c r="L356" s="555" t="s">
        <v>591</v>
      </c>
      <c r="M356" s="555" t="s">
        <v>592</v>
      </c>
      <c r="N356" s="554" t="s">
        <v>609</v>
      </c>
      <c r="O356" s="561" t="s">
        <v>594</v>
      </c>
      <c r="P356" s="562" t="s">
        <v>621</v>
      </c>
      <c r="Q356" s="562" t="s">
        <v>1089</v>
      </c>
      <c r="R356" s="562" t="s">
        <v>1090</v>
      </c>
      <c r="S356" s="562" t="s">
        <v>1091</v>
      </c>
      <c r="T356" s="562" t="s">
        <v>1092</v>
      </c>
      <c r="U356" s="555" t="s">
        <v>1093</v>
      </c>
      <c r="V356" s="564">
        <v>7999</v>
      </c>
      <c r="W356" s="562" t="s">
        <v>1158</v>
      </c>
      <c r="X356" s="563">
        <v>43129.53125</v>
      </c>
      <c r="Y356" s="562"/>
      <c r="Z356" s="562"/>
      <c r="AA356" s="31">
        <f t="shared" si="5"/>
        <v>0.33</v>
      </c>
      <c r="AB356" s="555"/>
      <c r="AC356" s="558" t="s">
        <v>91</v>
      </c>
      <c r="AD356" s="558" t="s">
        <v>1159</v>
      </c>
      <c r="AE356" s="558" t="s">
        <v>1160</v>
      </c>
      <c r="AF356" s="558" t="s">
        <v>47</v>
      </c>
      <c r="AG356" s="558" t="s">
        <v>618</v>
      </c>
      <c r="AH356" s="558"/>
      <c r="AI356" s="558"/>
      <c r="AJ356" s="558"/>
      <c r="AK356" s="558"/>
    </row>
    <row r="357" spans="1:37" s="33" customFormat="1" ht="63" customHeight="1" x14ac:dyDescent="0.2">
      <c r="A357" s="566" t="s">
        <v>92</v>
      </c>
      <c r="B357" s="567" t="s">
        <v>1161</v>
      </c>
      <c r="C357" s="568" t="s">
        <v>1162</v>
      </c>
      <c r="D357" s="569">
        <v>43049.754861111112</v>
      </c>
      <c r="E357" s="570" t="s">
        <v>817</v>
      </c>
      <c r="F357" s="570" t="s">
        <v>122</v>
      </c>
      <c r="G357" s="570" t="s">
        <v>1163</v>
      </c>
      <c r="H357" s="571">
        <v>45000000000</v>
      </c>
      <c r="I357" s="572">
        <v>45000000000</v>
      </c>
      <c r="J357" s="573" t="s">
        <v>111</v>
      </c>
      <c r="K357" s="573" t="s">
        <v>45</v>
      </c>
      <c r="L357" s="567" t="s">
        <v>591</v>
      </c>
      <c r="M357" s="567" t="s">
        <v>592</v>
      </c>
      <c r="N357" s="566" t="s">
        <v>609</v>
      </c>
      <c r="O357" s="574" t="s">
        <v>594</v>
      </c>
      <c r="P357" s="575" t="s">
        <v>986</v>
      </c>
      <c r="Q357" s="575" t="s">
        <v>1164</v>
      </c>
      <c r="R357" s="575" t="s">
        <v>1165</v>
      </c>
      <c r="S357" s="575" t="s">
        <v>1166</v>
      </c>
      <c r="T357" s="575" t="s">
        <v>1167</v>
      </c>
      <c r="U357" s="567" t="s">
        <v>1168</v>
      </c>
      <c r="V357" s="574" t="s">
        <v>1169</v>
      </c>
      <c r="W357" s="575" t="s">
        <v>1170</v>
      </c>
      <c r="X357" s="569">
        <v>43049.754861111112</v>
      </c>
      <c r="Y357" s="575" t="s">
        <v>1171</v>
      </c>
      <c r="Z357" s="575" t="s">
        <v>1172</v>
      </c>
      <c r="AA357" s="31">
        <f t="shared" si="5"/>
        <v>1</v>
      </c>
      <c r="AB357" s="570" t="s">
        <v>1173</v>
      </c>
      <c r="AC357" s="570" t="s">
        <v>84</v>
      </c>
      <c r="AD357" s="575" t="s">
        <v>1174</v>
      </c>
      <c r="AE357" s="575" t="s">
        <v>1175</v>
      </c>
      <c r="AF357" s="576" t="s">
        <v>47</v>
      </c>
      <c r="AG357" s="577" t="s">
        <v>618</v>
      </c>
      <c r="AH357" s="575"/>
      <c r="AI357" s="575"/>
      <c r="AJ357" s="576"/>
      <c r="AK357" s="577"/>
    </row>
    <row r="358" spans="1:37" s="33" customFormat="1" ht="63" customHeight="1" x14ac:dyDescent="0.2">
      <c r="A358" s="578" t="s">
        <v>92</v>
      </c>
      <c r="B358" s="485" t="s">
        <v>1161</v>
      </c>
      <c r="C358" s="486" t="s">
        <v>1176</v>
      </c>
      <c r="D358" s="579">
        <v>43049.747916666667</v>
      </c>
      <c r="E358" s="497" t="s">
        <v>817</v>
      </c>
      <c r="F358" s="497" t="s">
        <v>122</v>
      </c>
      <c r="G358" s="497" t="s">
        <v>1163</v>
      </c>
      <c r="H358" s="580">
        <f>4698965959-469896597</f>
        <v>4229069362</v>
      </c>
      <c r="I358" s="580">
        <f>(4698965959-469896597)+2</f>
        <v>4229069364</v>
      </c>
      <c r="J358" s="581" t="s">
        <v>111</v>
      </c>
      <c r="K358" s="581" t="s">
        <v>45</v>
      </c>
      <c r="L358" s="485" t="s">
        <v>591</v>
      </c>
      <c r="M358" s="485" t="s">
        <v>592</v>
      </c>
      <c r="N358" s="578" t="s">
        <v>609</v>
      </c>
      <c r="O358" s="582" t="s">
        <v>594</v>
      </c>
      <c r="P358" s="494" t="s">
        <v>906</v>
      </c>
      <c r="Q358" s="494" t="s">
        <v>1177</v>
      </c>
      <c r="R358" s="494" t="s">
        <v>1178</v>
      </c>
      <c r="S358" s="494" t="s">
        <v>1179</v>
      </c>
      <c r="T358" s="494" t="s">
        <v>1180</v>
      </c>
      <c r="U358" s="485" t="s">
        <v>1181</v>
      </c>
      <c r="V358" s="582" t="s">
        <v>1182</v>
      </c>
      <c r="W358" s="494" t="s">
        <v>1183</v>
      </c>
      <c r="X358" s="579">
        <v>43049.747916666667</v>
      </c>
      <c r="Y358" s="494" t="s">
        <v>1171</v>
      </c>
      <c r="Z358" s="494" t="s">
        <v>1184</v>
      </c>
      <c r="AA358" s="31">
        <f t="shared" si="5"/>
        <v>1</v>
      </c>
      <c r="AB358" s="497" t="s">
        <v>1173</v>
      </c>
      <c r="AC358" s="497" t="s">
        <v>2838</v>
      </c>
      <c r="AD358" s="494" t="s">
        <v>2839</v>
      </c>
      <c r="AE358" s="494" t="s">
        <v>1175</v>
      </c>
      <c r="AF358" s="495" t="s">
        <v>47</v>
      </c>
      <c r="AG358" s="498" t="s">
        <v>618</v>
      </c>
      <c r="AH358" s="494"/>
      <c r="AI358" s="494"/>
      <c r="AJ358" s="495"/>
      <c r="AK358" s="498"/>
    </row>
    <row r="359" spans="1:37" s="33" customFormat="1" ht="63" customHeight="1" x14ac:dyDescent="0.2">
      <c r="A359" s="583" t="s">
        <v>92</v>
      </c>
      <c r="B359" s="584" t="s">
        <v>588</v>
      </c>
      <c r="C359" s="585" t="s">
        <v>1185</v>
      </c>
      <c r="D359" s="586">
        <v>43146</v>
      </c>
      <c r="E359" s="587" t="s">
        <v>1186</v>
      </c>
      <c r="F359" s="587" t="s">
        <v>329</v>
      </c>
      <c r="G359" s="587" t="s">
        <v>1163</v>
      </c>
      <c r="H359" s="588">
        <v>4626667247</v>
      </c>
      <c r="I359" s="588">
        <v>4626667247</v>
      </c>
      <c r="J359" s="587" t="s">
        <v>111</v>
      </c>
      <c r="K359" s="587" t="s">
        <v>45</v>
      </c>
      <c r="L359" s="589" t="s">
        <v>591</v>
      </c>
      <c r="M359" s="589" t="s">
        <v>592</v>
      </c>
      <c r="N359" s="590" t="s">
        <v>609</v>
      </c>
      <c r="O359" s="591" t="s">
        <v>594</v>
      </c>
      <c r="P359" s="592" t="s">
        <v>621</v>
      </c>
      <c r="Q359" s="592" t="s">
        <v>1187</v>
      </c>
      <c r="R359" s="592" t="s">
        <v>1188</v>
      </c>
      <c r="S359" s="592">
        <v>180125</v>
      </c>
      <c r="T359" s="592" t="s">
        <v>1189</v>
      </c>
      <c r="U359" s="592" t="s">
        <v>1190</v>
      </c>
      <c r="V359" s="593">
        <v>8118</v>
      </c>
      <c r="W359" s="594" t="s">
        <v>1191</v>
      </c>
      <c r="X359" s="586">
        <v>43148.59375</v>
      </c>
      <c r="Y359" s="595"/>
      <c r="Z359" s="595"/>
      <c r="AA359" s="31">
        <f t="shared" si="5"/>
        <v>0.33</v>
      </c>
      <c r="AB359" s="584"/>
      <c r="AC359" s="596" t="s">
        <v>91</v>
      </c>
      <c r="AD359" s="584" t="s">
        <v>1192</v>
      </c>
      <c r="AE359" s="589" t="s">
        <v>1193</v>
      </c>
      <c r="AF359" s="595" t="s">
        <v>174</v>
      </c>
      <c r="AG359" s="597" t="s">
        <v>606</v>
      </c>
      <c r="AH359" s="589"/>
      <c r="AI359" s="589"/>
      <c r="AJ359" s="595"/>
      <c r="AK359" s="597"/>
    </row>
    <row r="360" spans="1:37" s="33" customFormat="1" ht="63" customHeight="1" x14ac:dyDescent="0.2">
      <c r="A360" s="583" t="s">
        <v>92</v>
      </c>
      <c r="B360" s="584" t="s">
        <v>1194</v>
      </c>
      <c r="C360" s="598" t="s">
        <v>1195</v>
      </c>
      <c r="D360" s="586">
        <v>43146</v>
      </c>
      <c r="E360" s="587" t="s">
        <v>1196</v>
      </c>
      <c r="F360" s="587" t="s">
        <v>329</v>
      </c>
      <c r="G360" s="587" t="s">
        <v>1163</v>
      </c>
      <c r="H360" s="599">
        <v>8099913240</v>
      </c>
      <c r="I360" s="588">
        <v>7932330436</v>
      </c>
      <c r="J360" s="587" t="s">
        <v>111</v>
      </c>
      <c r="K360" s="587" t="s">
        <v>45</v>
      </c>
      <c r="L360" s="589" t="s">
        <v>591</v>
      </c>
      <c r="M360" s="589" t="s">
        <v>592</v>
      </c>
      <c r="N360" s="590" t="s">
        <v>1197</v>
      </c>
      <c r="O360" s="591" t="s">
        <v>594</v>
      </c>
      <c r="P360" s="592" t="s">
        <v>621</v>
      </c>
      <c r="Q360" s="592" t="s">
        <v>1198</v>
      </c>
      <c r="R360" s="592" t="s">
        <v>1188</v>
      </c>
      <c r="S360" s="592">
        <v>180125</v>
      </c>
      <c r="T360" s="592" t="s">
        <v>1189</v>
      </c>
      <c r="U360" s="592" t="s">
        <v>1190</v>
      </c>
      <c r="V360" s="593">
        <v>8111</v>
      </c>
      <c r="W360" s="594" t="s">
        <v>1199</v>
      </c>
      <c r="X360" s="586">
        <v>43148.668749999997</v>
      </c>
      <c r="Y360" s="594"/>
      <c r="Z360" s="594"/>
      <c r="AA360" s="31">
        <f t="shared" si="5"/>
        <v>0.33</v>
      </c>
      <c r="AB360" s="584"/>
      <c r="AC360" s="596" t="s">
        <v>91</v>
      </c>
      <c r="AD360" s="584" t="s">
        <v>1200</v>
      </c>
      <c r="AE360" s="589" t="s">
        <v>1193</v>
      </c>
      <c r="AF360" s="595" t="s">
        <v>174</v>
      </c>
      <c r="AG360" s="597" t="s">
        <v>606</v>
      </c>
      <c r="AH360" s="584"/>
      <c r="AI360" s="589"/>
      <c r="AJ360" s="595"/>
      <c r="AK360" s="597"/>
    </row>
    <row r="361" spans="1:37" s="33" customFormat="1" ht="63" customHeight="1" x14ac:dyDescent="0.2">
      <c r="A361" s="583" t="s">
        <v>92</v>
      </c>
      <c r="B361" s="584" t="s">
        <v>1194</v>
      </c>
      <c r="C361" s="598" t="s">
        <v>1201</v>
      </c>
      <c r="D361" s="586">
        <v>43146</v>
      </c>
      <c r="E361" s="587" t="s">
        <v>1196</v>
      </c>
      <c r="F361" s="587" t="s">
        <v>329</v>
      </c>
      <c r="G361" s="587" t="s">
        <v>1163</v>
      </c>
      <c r="H361" s="599">
        <v>7794361099</v>
      </c>
      <c r="I361" s="599">
        <v>7794361099</v>
      </c>
      <c r="J361" s="587" t="s">
        <v>111</v>
      </c>
      <c r="K361" s="587" t="s">
        <v>45</v>
      </c>
      <c r="L361" s="589" t="s">
        <v>591</v>
      </c>
      <c r="M361" s="589" t="s">
        <v>592</v>
      </c>
      <c r="N361" s="590" t="s">
        <v>1202</v>
      </c>
      <c r="O361" s="591" t="s">
        <v>594</v>
      </c>
      <c r="P361" s="592" t="s">
        <v>621</v>
      </c>
      <c r="Q361" s="592" t="s">
        <v>1203</v>
      </c>
      <c r="R361" s="592" t="s">
        <v>1188</v>
      </c>
      <c r="S361" s="592">
        <v>180125</v>
      </c>
      <c r="T361" s="592" t="s">
        <v>1189</v>
      </c>
      <c r="U361" s="592" t="s">
        <v>1190</v>
      </c>
      <c r="V361" s="593">
        <v>8110</v>
      </c>
      <c r="W361" s="594" t="s">
        <v>1204</v>
      </c>
      <c r="X361" s="586">
        <v>43148.662499999999</v>
      </c>
      <c r="Y361" s="594"/>
      <c r="Z361" s="594"/>
      <c r="AA361" s="31">
        <f t="shared" si="5"/>
        <v>0.33</v>
      </c>
      <c r="AB361" s="584"/>
      <c r="AC361" s="596" t="s">
        <v>91</v>
      </c>
      <c r="AD361" s="587" t="s">
        <v>1205</v>
      </c>
      <c r="AE361" s="589" t="s">
        <v>1193</v>
      </c>
      <c r="AF361" s="595" t="s">
        <v>174</v>
      </c>
      <c r="AG361" s="597" t="s">
        <v>606</v>
      </c>
      <c r="AH361" s="584"/>
      <c r="AI361" s="589"/>
      <c r="AJ361" s="595"/>
      <c r="AK361" s="597"/>
    </row>
    <row r="362" spans="1:37" s="33" customFormat="1" ht="63" customHeight="1" x14ac:dyDescent="0.2">
      <c r="A362" s="583" t="s">
        <v>92</v>
      </c>
      <c r="B362" s="584" t="s">
        <v>588</v>
      </c>
      <c r="C362" s="585" t="s">
        <v>1206</v>
      </c>
      <c r="D362" s="586">
        <v>43146</v>
      </c>
      <c r="E362" s="587" t="s">
        <v>1186</v>
      </c>
      <c r="F362" s="587" t="s">
        <v>329</v>
      </c>
      <c r="G362" s="587" t="s">
        <v>1163</v>
      </c>
      <c r="H362" s="599">
        <v>4960192459</v>
      </c>
      <c r="I362" s="588">
        <v>4863886816</v>
      </c>
      <c r="J362" s="587" t="s">
        <v>111</v>
      </c>
      <c r="K362" s="587" t="s">
        <v>45</v>
      </c>
      <c r="L362" s="589" t="s">
        <v>591</v>
      </c>
      <c r="M362" s="589" t="s">
        <v>592</v>
      </c>
      <c r="N362" s="590" t="s">
        <v>609</v>
      </c>
      <c r="O362" s="591" t="s">
        <v>594</v>
      </c>
      <c r="P362" s="592" t="s">
        <v>621</v>
      </c>
      <c r="Q362" s="592" t="s">
        <v>1187</v>
      </c>
      <c r="R362" s="592" t="s">
        <v>1188</v>
      </c>
      <c r="S362" s="592">
        <v>180125</v>
      </c>
      <c r="T362" s="592" t="s">
        <v>1189</v>
      </c>
      <c r="U362" s="592" t="s">
        <v>1190</v>
      </c>
      <c r="V362" s="593">
        <v>8124</v>
      </c>
      <c r="W362" s="595" t="s">
        <v>1207</v>
      </c>
      <c r="X362" s="586">
        <v>43148.668749999997</v>
      </c>
      <c r="Y362" s="595"/>
      <c r="Z362" s="595"/>
      <c r="AA362" s="31">
        <f t="shared" si="5"/>
        <v>0.33</v>
      </c>
      <c r="AB362" s="584"/>
      <c r="AC362" s="596" t="s">
        <v>91</v>
      </c>
      <c r="AD362" s="584" t="s">
        <v>1208</v>
      </c>
      <c r="AE362" s="589" t="s">
        <v>1193</v>
      </c>
      <c r="AF362" s="595" t="s">
        <v>174</v>
      </c>
      <c r="AG362" s="597" t="s">
        <v>606</v>
      </c>
      <c r="AH362" s="589"/>
      <c r="AI362" s="589"/>
      <c r="AJ362" s="595"/>
      <c r="AK362" s="597"/>
    </row>
    <row r="363" spans="1:37" s="33" customFormat="1" ht="63" customHeight="1" x14ac:dyDescent="0.2">
      <c r="A363" s="583" t="s">
        <v>92</v>
      </c>
      <c r="B363" s="584" t="s">
        <v>588</v>
      </c>
      <c r="C363" s="585" t="s">
        <v>1209</v>
      </c>
      <c r="D363" s="586">
        <v>43146</v>
      </c>
      <c r="E363" s="587" t="s">
        <v>1210</v>
      </c>
      <c r="F363" s="587" t="s">
        <v>329</v>
      </c>
      <c r="G363" s="587" t="s">
        <v>1163</v>
      </c>
      <c r="H363" s="599">
        <v>7830196430</v>
      </c>
      <c r="I363" s="599">
        <v>7830196430</v>
      </c>
      <c r="J363" s="587" t="s">
        <v>111</v>
      </c>
      <c r="K363" s="587" t="s">
        <v>45</v>
      </c>
      <c r="L363" s="589" t="s">
        <v>591</v>
      </c>
      <c r="M363" s="589" t="s">
        <v>592</v>
      </c>
      <c r="N363" s="590" t="s">
        <v>609</v>
      </c>
      <c r="O363" s="591" t="s">
        <v>594</v>
      </c>
      <c r="P363" s="592" t="s">
        <v>621</v>
      </c>
      <c r="Q363" s="592" t="s">
        <v>1187</v>
      </c>
      <c r="R363" s="592" t="s">
        <v>1188</v>
      </c>
      <c r="S363" s="592">
        <v>180125</v>
      </c>
      <c r="T363" s="592" t="s">
        <v>1189</v>
      </c>
      <c r="U363" s="592" t="s">
        <v>1190</v>
      </c>
      <c r="V363" s="593">
        <v>8125</v>
      </c>
      <c r="W363" s="595" t="s">
        <v>1211</v>
      </c>
      <c r="X363" s="586">
        <v>43148.674305555556</v>
      </c>
      <c r="Y363" s="595"/>
      <c r="Z363" s="595"/>
      <c r="AA363" s="31">
        <f t="shared" si="5"/>
        <v>0.33</v>
      </c>
      <c r="AB363" s="584"/>
      <c r="AC363" s="596" t="s">
        <v>91</v>
      </c>
      <c r="AD363" s="584" t="s">
        <v>1212</v>
      </c>
      <c r="AE363" s="589" t="s">
        <v>1193</v>
      </c>
      <c r="AF363" s="595" t="s">
        <v>174</v>
      </c>
      <c r="AG363" s="597" t="s">
        <v>606</v>
      </c>
      <c r="AH363" s="589"/>
      <c r="AI363" s="589"/>
      <c r="AJ363" s="595"/>
      <c r="AK363" s="597"/>
    </row>
    <row r="364" spans="1:37" s="33" customFormat="1" ht="63" customHeight="1" x14ac:dyDescent="0.2">
      <c r="A364" s="583" t="s">
        <v>92</v>
      </c>
      <c r="B364" s="584" t="s">
        <v>588</v>
      </c>
      <c r="C364" s="585" t="s">
        <v>1213</v>
      </c>
      <c r="D364" s="586">
        <v>43146</v>
      </c>
      <c r="E364" s="587" t="s">
        <v>1196</v>
      </c>
      <c r="F364" s="587" t="s">
        <v>329</v>
      </c>
      <c r="G364" s="587" t="s">
        <v>1163</v>
      </c>
      <c r="H364" s="599">
        <v>7200000000</v>
      </c>
      <c r="I364" s="588">
        <v>7050284576</v>
      </c>
      <c r="J364" s="587" t="s">
        <v>111</v>
      </c>
      <c r="K364" s="587" t="s">
        <v>45</v>
      </c>
      <c r="L364" s="589" t="s">
        <v>591</v>
      </c>
      <c r="M364" s="589" t="s">
        <v>592</v>
      </c>
      <c r="N364" s="590" t="s">
        <v>609</v>
      </c>
      <c r="O364" s="591" t="s">
        <v>594</v>
      </c>
      <c r="P364" s="592" t="s">
        <v>621</v>
      </c>
      <c r="Q364" s="592" t="s">
        <v>1187</v>
      </c>
      <c r="R364" s="592" t="s">
        <v>1214</v>
      </c>
      <c r="S364" s="592">
        <v>180126</v>
      </c>
      <c r="T364" s="592" t="s">
        <v>1189</v>
      </c>
      <c r="U364" s="592" t="s">
        <v>1190</v>
      </c>
      <c r="V364" s="593">
        <v>8114</v>
      </c>
      <c r="W364" s="595" t="s">
        <v>1215</v>
      </c>
      <c r="X364" s="586">
        <v>43148.475694444445</v>
      </c>
      <c r="Y364" s="595"/>
      <c r="Z364" s="595"/>
      <c r="AA364" s="31">
        <f t="shared" si="5"/>
        <v>0.33</v>
      </c>
      <c r="AB364" s="584"/>
      <c r="AC364" s="596" t="s">
        <v>91</v>
      </c>
      <c r="AD364" s="584" t="s">
        <v>1216</v>
      </c>
      <c r="AE364" s="589" t="s">
        <v>1193</v>
      </c>
      <c r="AF364" s="595" t="s">
        <v>174</v>
      </c>
      <c r="AG364" s="597" t="s">
        <v>606</v>
      </c>
      <c r="AH364" s="589"/>
      <c r="AI364" s="589"/>
      <c r="AJ364" s="595"/>
      <c r="AK364" s="597"/>
    </row>
    <row r="365" spans="1:37" s="33" customFormat="1" ht="63" customHeight="1" x14ac:dyDescent="0.2">
      <c r="A365" s="583" t="s">
        <v>92</v>
      </c>
      <c r="B365" s="584" t="s">
        <v>588</v>
      </c>
      <c r="C365" s="585" t="s">
        <v>1217</v>
      </c>
      <c r="D365" s="586">
        <v>43146</v>
      </c>
      <c r="E365" s="587" t="s">
        <v>1218</v>
      </c>
      <c r="F365" s="587" t="s">
        <v>329</v>
      </c>
      <c r="G365" s="587" t="s">
        <v>1163</v>
      </c>
      <c r="H365" s="599">
        <v>3600000000</v>
      </c>
      <c r="I365" s="588">
        <v>3528252435</v>
      </c>
      <c r="J365" s="587" t="s">
        <v>111</v>
      </c>
      <c r="K365" s="587" t="s">
        <v>45</v>
      </c>
      <c r="L365" s="589" t="s">
        <v>591</v>
      </c>
      <c r="M365" s="589" t="s">
        <v>592</v>
      </c>
      <c r="N365" s="590" t="s">
        <v>609</v>
      </c>
      <c r="O365" s="591" t="s">
        <v>594</v>
      </c>
      <c r="P365" s="592" t="s">
        <v>621</v>
      </c>
      <c r="Q365" s="592" t="s">
        <v>1187</v>
      </c>
      <c r="R365" s="592" t="s">
        <v>1214</v>
      </c>
      <c r="S365" s="592">
        <v>180126</v>
      </c>
      <c r="T365" s="592" t="s">
        <v>1189</v>
      </c>
      <c r="U365" s="592" t="s">
        <v>1190</v>
      </c>
      <c r="V365" s="593">
        <v>8116</v>
      </c>
      <c r="W365" s="595" t="s">
        <v>1219</v>
      </c>
      <c r="X365" s="601">
        <v>43148.553472222222</v>
      </c>
      <c r="Y365" s="595"/>
      <c r="Z365" s="595"/>
      <c r="AA365" s="31">
        <f t="shared" si="5"/>
        <v>0.33</v>
      </c>
      <c r="AB365" s="584"/>
      <c r="AC365" s="596" t="s">
        <v>91</v>
      </c>
      <c r="AD365" s="584" t="s">
        <v>1220</v>
      </c>
      <c r="AE365" s="589" t="s">
        <v>1193</v>
      </c>
      <c r="AF365" s="595" t="s">
        <v>174</v>
      </c>
      <c r="AG365" s="597" t="s">
        <v>606</v>
      </c>
      <c r="AH365" s="589"/>
      <c r="AI365" s="589"/>
      <c r="AJ365" s="595"/>
      <c r="AK365" s="597"/>
    </row>
    <row r="366" spans="1:37" s="33" customFormat="1" ht="63" customHeight="1" x14ac:dyDescent="0.2">
      <c r="A366" s="583" t="s">
        <v>92</v>
      </c>
      <c r="B366" s="584" t="s">
        <v>588</v>
      </c>
      <c r="C366" s="585" t="s">
        <v>1221</v>
      </c>
      <c r="D366" s="586">
        <v>43146</v>
      </c>
      <c r="E366" s="587" t="s">
        <v>1196</v>
      </c>
      <c r="F366" s="587" t="s">
        <v>329</v>
      </c>
      <c r="G366" s="587" t="s">
        <v>1163</v>
      </c>
      <c r="H366" s="599">
        <v>7200000000</v>
      </c>
      <c r="I366" s="599">
        <v>7200000000</v>
      </c>
      <c r="J366" s="602" t="s">
        <v>48</v>
      </c>
      <c r="K366" s="602" t="s">
        <v>929</v>
      </c>
      <c r="L366" s="589" t="s">
        <v>591</v>
      </c>
      <c r="M366" s="589" t="s">
        <v>592</v>
      </c>
      <c r="N366" s="590" t="s">
        <v>609</v>
      </c>
      <c r="O366" s="591" t="s">
        <v>594</v>
      </c>
      <c r="P366" s="592" t="s">
        <v>621</v>
      </c>
      <c r="Q366" s="592" t="s">
        <v>1187</v>
      </c>
      <c r="R366" s="592" t="s">
        <v>1214</v>
      </c>
      <c r="S366" s="592">
        <v>180126</v>
      </c>
      <c r="T366" s="592" t="s">
        <v>1189</v>
      </c>
      <c r="U366" s="592" t="s">
        <v>1190</v>
      </c>
      <c r="V366" s="593">
        <v>8101</v>
      </c>
      <c r="W366" s="595" t="s">
        <v>1222</v>
      </c>
      <c r="X366" s="601">
        <v>43148.631249999999</v>
      </c>
      <c r="Y366" s="595"/>
      <c r="Z366" s="595"/>
      <c r="AA366" s="31">
        <f t="shared" si="5"/>
        <v>0.33</v>
      </c>
      <c r="AB366" s="584"/>
      <c r="AC366" s="603" t="s">
        <v>1223</v>
      </c>
      <c r="AD366" s="604" t="s">
        <v>1224</v>
      </c>
      <c r="AE366" s="589" t="s">
        <v>1193</v>
      </c>
      <c r="AF366" s="595" t="s">
        <v>174</v>
      </c>
      <c r="AG366" s="597" t="s">
        <v>606</v>
      </c>
      <c r="AH366" s="589"/>
      <c r="AI366" s="589"/>
      <c r="AJ366" s="595"/>
      <c r="AK366" s="597"/>
    </row>
    <row r="367" spans="1:37" s="33" customFormat="1" ht="63" customHeight="1" x14ac:dyDescent="0.2">
      <c r="A367" s="583" t="s">
        <v>92</v>
      </c>
      <c r="B367" s="584" t="s">
        <v>588</v>
      </c>
      <c r="C367" s="585" t="s">
        <v>1225</v>
      </c>
      <c r="D367" s="586">
        <v>43146</v>
      </c>
      <c r="E367" s="587" t="s">
        <v>1196</v>
      </c>
      <c r="F367" s="587" t="s">
        <v>329</v>
      </c>
      <c r="G367" s="587" t="s">
        <v>1163</v>
      </c>
      <c r="H367" s="599">
        <v>7200000000</v>
      </c>
      <c r="I367" s="599">
        <v>7200000000</v>
      </c>
      <c r="J367" s="587" t="s">
        <v>111</v>
      </c>
      <c r="K367" s="587" t="s">
        <v>45</v>
      </c>
      <c r="L367" s="589" t="s">
        <v>591</v>
      </c>
      <c r="M367" s="589" t="s">
        <v>592</v>
      </c>
      <c r="N367" s="590" t="s">
        <v>609</v>
      </c>
      <c r="O367" s="591" t="s">
        <v>594</v>
      </c>
      <c r="P367" s="592" t="s">
        <v>621</v>
      </c>
      <c r="Q367" s="592" t="s">
        <v>1187</v>
      </c>
      <c r="R367" s="592" t="s">
        <v>1214</v>
      </c>
      <c r="S367" s="592">
        <v>180126</v>
      </c>
      <c r="T367" s="592" t="s">
        <v>1189</v>
      </c>
      <c r="U367" s="592" t="s">
        <v>1190</v>
      </c>
      <c r="V367" s="593">
        <v>8122</v>
      </c>
      <c r="W367" s="595" t="s">
        <v>1226</v>
      </c>
      <c r="X367" s="601">
        <v>43148.65347222222</v>
      </c>
      <c r="Y367" s="595"/>
      <c r="Z367" s="595"/>
      <c r="AA367" s="31">
        <f t="shared" si="5"/>
        <v>0.33</v>
      </c>
      <c r="AB367" s="584"/>
      <c r="AC367" s="596" t="s">
        <v>91</v>
      </c>
      <c r="AD367" s="584" t="s">
        <v>1227</v>
      </c>
      <c r="AE367" s="589" t="s">
        <v>1193</v>
      </c>
      <c r="AF367" s="595" t="s">
        <v>174</v>
      </c>
      <c r="AG367" s="597" t="s">
        <v>606</v>
      </c>
      <c r="AH367" s="589"/>
      <c r="AI367" s="589"/>
      <c r="AJ367" s="595"/>
      <c r="AK367" s="597"/>
    </row>
    <row r="368" spans="1:37" s="33" customFormat="1" ht="63" customHeight="1" x14ac:dyDescent="0.2">
      <c r="A368" s="583" t="s">
        <v>92</v>
      </c>
      <c r="B368" s="584" t="s">
        <v>588</v>
      </c>
      <c r="C368" s="585" t="s">
        <v>1228</v>
      </c>
      <c r="D368" s="586">
        <v>43146</v>
      </c>
      <c r="E368" s="587" t="s">
        <v>1218</v>
      </c>
      <c r="F368" s="587" t="s">
        <v>329</v>
      </c>
      <c r="G368" s="587" t="s">
        <v>1163</v>
      </c>
      <c r="H368" s="599">
        <v>3600000000</v>
      </c>
      <c r="I368" s="599">
        <v>3600000000</v>
      </c>
      <c r="J368" s="587" t="s">
        <v>111</v>
      </c>
      <c r="K368" s="587" t="s">
        <v>45</v>
      </c>
      <c r="L368" s="589" t="s">
        <v>591</v>
      </c>
      <c r="M368" s="589" t="s">
        <v>592</v>
      </c>
      <c r="N368" s="590" t="s">
        <v>609</v>
      </c>
      <c r="O368" s="591" t="s">
        <v>594</v>
      </c>
      <c r="P368" s="592" t="s">
        <v>621</v>
      </c>
      <c r="Q368" s="592" t="s">
        <v>1187</v>
      </c>
      <c r="R368" s="592" t="s">
        <v>1214</v>
      </c>
      <c r="S368" s="592">
        <v>180126</v>
      </c>
      <c r="T368" s="592" t="s">
        <v>1189</v>
      </c>
      <c r="U368" s="592" t="s">
        <v>1190</v>
      </c>
      <c r="V368" s="593">
        <v>8121</v>
      </c>
      <c r="W368" s="595" t="s">
        <v>1229</v>
      </c>
      <c r="X368" s="601">
        <v>43148.638888888891</v>
      </c>
      <c r="Y368" s="595"/>
      <c r="Z368" s="595"/>
      <c r="AA368" s="31">
        <f t="shared" si="5"/>
        <v>0.33</v>
      </c>
      <c r="AB368" s="584"/>
      <c r="AC368" s="596"/>
      <c r="AD368" s="584" t="s">
        <v>1230</v>
      </c>
      <c r="AE368" s="589" t="s">
        <v>1193</v>
      </c>
      <c r="AF368" s="595" t="s">
        <v>174</v>
      </c>
      <c r="AG368" s="597" t="s">
        <v>606</v>
      </c>
      <c r="AH368" s="589"/>
      <c r="AI368" s="589"/>
      <c r="AJ368" s="595"/>
      <c r="AK368" s="597"/>
    </row>
    <row r="369" spans="1:37" s="33" customFormat="1" ht="63" customHeight="1" x14ac:dyDescent="0.2">
      <c r="A369" s="605" t="s">
        <v>92</v>
      </c>
      <c r="B369" s="606" t="s">
        <v>588</v>
      </c>
      <c r="C369" s="607" t="s">
        <v>1231</v>
      </c>
      <c r="D369" s="608">
        <v>43146</v>
      </c>
      <c r="E369" s="609" t="s">
        <v>1196</v>
      </c>
      <c r="F369" s="609" t="s">
        <v>329</v>
      </c>
      <c r="G369" s="609" t="s">
        <v>1163</v>
      </c>
      <c r="H369" s="610">
        <v>6577592007</v>
      </c>
      <c r="I369" s="610">
        <v>6444150991</v>
      </c>
      <c r="J369" s="609" t="s">
        <v>111</v>
      </c>
      <c r="K369" s="609" t="s">
        <v>45</v>
      </c>
      <c r="L369" s="611" t="s">
        <v>591</v>
      </c>
      <c r="M369" s="611" t="s">
        <v>592</v>
      </c>
      <c r="N369" s="612" t="s">
        <v>609</v>
      </c>
      <c r="O369" s="613" t="s">
        <v>594</v>
      </c>
      <c r="P369" s="614" t="s">
        <v>804</v>
      </c>
      <c r="Q369" s="614" t="s">
        <v>1232</v>
      </c>
      <c r="R369" s="614" t="s">
        <v>1233</v>
      </c>
      <c r="S369" s="614" t="s">
        <v>1234</v>
      </c>
      <c r="T369" s="614" t="s">
        <v>1235</v>
      </c>
      <c r="U369" s="614" t="s">
        <v>1190</v>
      </c>
      <c r="V369" s="615">
        <v>8117</v>
      </c>
      <c r="W369" s="616" t="s">
        <v>1236</v>
      </c>
      <c r="X369" s="617">
        <v>43148.572222222225</v>
      </c>
      <c r="Y369" s="616"/>
      <c r="Z369" s="616"/>
      <c r="AA369" s="31">
        <f t="shared" si="5"/>
        <v>0.33</v>
      </c>
      <c r="AB369" s="606"/>
      <c r="AC369" s="618" t="s">
        <v>91</v>
      </c>
      <c r="AD369" s="609" t="s">
        <v>1237</v>
      </c>
      <c r="AE369" s="611" t="s">
        <v>1193</v>
      </c>
      <c r="AF369" s="616" t="s">
        <v>174</v>
      </c>
      <c r="AG369" s="619" t="s">
        <v>606</v>
      </c>
      <c r="AH369" s="611"/>
      <c r="AI369" s="611"/>
      <c r="AJ369" s="616"/>
      <c r="AK369" s="619"/>
    </row>
    <row r="370" spans="1:37" s="33" customFormat="1" ht="63" customHeight="1" x14ac:dyDescent="0.2">
      <c r="A370" s="605" t="s">
        <v>92</v>
      </c>
      <c r="B370" s="606" t="s">
        <v>588</v>
      </c>
      <c r="C370" s="607" t="s">
        <v>1238</v>
      </c>
      <c r="D370" s="608">
        <v>43146</v>
      </c>
      <c r="E370" s="609" t="s">
        <v>1196</v>
      </c>
      <c r="F370" s="609" t="s">
        <v>329</v>
      </c>
      <c r="G370" s="609" t="s">
        <v>1163</v>
      </c>
      <c r="H370" s="620">
        <v>6200034100</v>
      </c>
      <c r="I370" s="620">
        <v>6200034100</v>
      </c>
      <c r="J370" s="609" t="s">
        <v>111</v>
      </c>
      <c r="K370" s="609" t="s">
        <v>45</v>
      </c>
      <c r="L370" s="611" t="s">
        <v>591</v>
      </c>
      <c r="M370" s="611" t="s">
        <v>592</v>
      </c>
      <c r="N370" s="612" t="s">
        <v>609</v>
      </c>
      <c r="O370" s="613" t="s">
        <v>594</v>
      </c>
      <c r="P370" s="614" t="s">
        <v>804</v>
      </c>
      <c r="Q370" s="614" t="s">
        <v>1232</v>
      </c>
      <c r="R370" s="614" t="s">
        <v>1239</v>
      </c>
      <c r="S370" s="614">
        <v>180124</v>
      </c>
      <c r="T370" s="614" t="s">
        <v>1235</v>
      </c>
      <c r="U370" s="614" t="s">
        <v>1190</v>
      </c>
      <c r="V370" s="615">
        <v>8119</v>
      </c>
      <c r="W370" s="616" t="s">
        <v>1240</v>
      </c>
      <c r="X370" s="617">
        <v>43148.631944444445</v>
      </c>
      <c r="Y370" s="616"/>
      <c r="Z370" s="616"/>
      <c r="AA370" s="31">
        <f t="shared" si="5"/>
        <v>0.33</v>
      </c>
      <c r="AB370" s="606"/>
      <c r="AC370" s="618" t="s">
        <v>91</v>
      </c>
      <c r="AD370" s="606" t="s">
        <v>1241</v>
      </c>
      <c r="AE370" s="611" t="s">
        <v>1193</v>
      </c>
      <c r="AF370" s="616" t="s">
        <v>174</v>
      </c>
      <c r="AG370" s="619" t="s">
        <v>606</v>
      </c>
      <c r="AH370" s="611"/>
      <c r="AI370" s="611"/>
      <c r="AJ370" s="616"/>
      <c r="AK370" s="619"/>
    </row>
    <row r="371" spans="1:37" s="33" customFormat="1" ht="63" customHeight="1" x14ac:dyDescent="0.2">
      <c r="A371" s="605" t="s">
        <v>92</v>
      </c>
      <c r="B371" s="606" t="s">
        <v>588</v>
      </c>
      <c r="C371" s="607" t="s">
        <v>1242</v>
      </c>
      <c r="D371" s="608">
        <v>43146</v>
      </c>
      <c r="E371" s="609" t="s">
        <v>1218</v>
      </c>
      <c r="F371" s="609" t="s">
        <v>329</v>
      </c>
      <c r="G371" s="609" t="s">
        <v>1163</v>
      </c>
      <c r="H371" s="620">
        <v>5103274933</v>
      </c>
      <c r="I371" s="620">
        <v>5103274933</v>
      </c>
      <c r="J371" s="609" t="s">
        <v>111</v>
      </c>
      <c r="K371" s="609" t="s">
        <v>45</v>
      </c>
      <c r="L371" s="611" t="s">
        <v>591</v>
      </c>
      <c r="M371" s="611" t="s">
        <v>592</v>
      </c>
      <c r="N371" s="612" t="s">
        <v>609</v>
      </c>
      <c r="O371" s="613" t="s">
        <v>594</v>
      </c>
      <c r="P371" s="614" t="s">
        <v>804</v>
      </c>
      <c r="Q371" s="614" t="s">
        <v>1232</v>
      </c>
      <c r="R371" s="614" t="s">
        <v>1239</v>
      </c>
      <c r="S371" s="614">
        <v>180124</v>
      </c>
      <c r="T371" s="614" t="s">
        <v>1235</v>
      </c>
      <c r="U371" s="614" t="s">
        <v>1190</v>
      </c>
      <c r="V371" s="615">
        <v>8123</v>
      </c>
      <c r="W371" s="616" t="s">
        <v>1243</v>
      </c>
      <c r="X371" s="617">
        <v>43148.68472222222</v>
      </c>
      <c r="Y371" s="616"/>
      <c r="Z371" s="616"/>
      <c r="AA371" s="31">
        <f t="shared" si="5"/>
        <v>0.33</v>
      </c>
      <c r="AB371" s="606"/>
      <c r="AC371" s="618" t="s">
        <v>91</v>
      </c>
      <c r="AD371" s="606" t="s">
        <v>2840</v>
      </c>
      <c r="AE371" s="611" t="s">
        <v>1193</v>
      </c>
      <c r="AF371" s="616" t="s">
        <v>174</v>
      </c>
      <c r="AG371" s="619" t="s">
        <v>606</v>
      </c>
      <c r="AH371" s="611"/>
      <c r="AI371" s="611"/>
      <c r="AJ371" s="616"/>
      <c r="AK371" s="619"/>
    </row>
    <row r="372" spans="1:37" s="33" customFormat="1" ht="63" customHeight="1" x14ac:dyDescent="0.2">
      <c r="A372" s="605" t="s">
        <v>92</v>
      </c>
      <c r="B372" s="606" t="s">
        <v>1194</v>
      </c>
      <c r="C372" s="621" t="s">
        <v>1244</v>
      </c>
      <c r="D372" s="608">
        <v>43146</v>
      </c>
      <c r="E372" s="609" t="s">
        <v>1196</v>
      </c>
      <c r="F372" s="609" t="s">
        <v>329</v>
      </c>
      <c r="G372" s="609" t="s">
        <v>1163</v>
      </c>
      <c r="H372" s="620">
        <v>7977304865</v>
      </c>
      <c r="I372" s="620">
        <v>7977304865</v>
      </c>
      <c r="J372" s="609" t="s">
        <v>111</v>
      </c>
      <c r="K372" s="609" t="s">
        <v>45</v>
      </c>
      <c r="L372" s="611" t="s">
        <v>591</v>
      </c>
      <c r="M372" s="611" t="s">
        <v>592</v>
      </c>
      <c r="N372" s="612" t="s">
        <v>1197</v>
      </c>
      <c r="O372" s="613" t="s">
        <v>594</v>
      </c>
      <c r="P372" s="614" t="s">
        <v>804</v>
      </c>
      <c r="Q372" s="614" t="s">
        <v>1245</v>
      </c>
      <c r="R372" s="614" t="s">
        <v>1239</v>
      </c>
      <c r="S372" s="614">
        <v>180124</v>
      </c>
      <c r="T372" s="614" t="s">
        <v>1235</v>
      </c>
      <c r="U372" s="614" t="s">
        <v>1190</v>
      </c>
      <c r="V372" s="615">
        <v>8108</v>
      </c>
      <c r="W372" s="622" t="s">
        <v>1246</v>
      </c>
      <c r="X372" s="623">
        <v>43148.601388888892</v>
      </c>
      <c r="Y372" s="624"/>
      <c r="Z372" s="624"/>
      <c r="AA372" s="31">
        <f t="shared" si="5"/>
        <v>0.33</v>
      </c>
      <c r="AB372" s="606"/>
      <c r="AC372" s="618" t="s">
        <v>91</v>
      </c>
      <c r="AD372" s="606" t="s">
        <v>1247</v>
      </c>
      <c r="AE372" s="611" t="s">
        <v>1193</v>
      </c>
      <c r="AF372" s="616" t="s">
        <v>174</v>
      </c>
      <c r="AG372" s="619" t="s">
        <v>606</v>
      </c>
      <c r="AH372" s="606"/>
      <c r="AI372" s="611"/>
      <c r="AJ372" s="616"/>
      <c r="AK372" s="619"/>
    </row>
    <row r="373" spans="1:37" s="33" customFormat="1" ht="63" customHeight="1" x14ac:dyDescent="0.2">
      <c r="A373" s="605" t="s">
        <v>92</v>
      </c>
      <c r="B373" s="606" t="s">
        <v>1194</v>
      </c>
      <c r="C373" s="621" t="s">
        <v>1248</v>
      </c>
      <c r="D373" s="608">
        <v>43146</v>
      </c>
      <c r="E373" s="609" t="s">
        <v>1196</v>
      </c>
      <c r="F373" s="609" t="s">
        <v>329</v>
      </c>
      <c r="G373" s="609" t="s">
        <v>1163</v>
      </c>
      <c r="H373" s="620">
        <v>8937885260</v>
      </c>
      <c r="I373" s="610">
        <v>8754129381</v>
      </c>
      <c r="J373" s="609" t="s">
        <v>111</v>
      </c>
      <c r="K373" s="609" t="s">
        <v>45</v>
      </c>
      <c r="L373" s="611" t="s">
        <v>591</v>
      </c>
      <c r="M373" s="611" t="s">
        <v>592</v>
      </c>
      <c r="N373" s="612" t="s">
        <v>1202</v>
      </c>
      <c r="O373" s="613" t="s">
        <v>594</v>
      </c>
      <c r="P373" s="614" t="s">
        <v>804</v>
      </c>
      <c r="Q373" s="614" t="s">
        <v>1249</v>
      </c>
      <c r="R373" s="614" t="s">
        <v>1239</v>
      </c>
      <c r="S373" s="614">
        <v>180124</v>
      </c>
      <c r="T373" s="614" t="s">
        <v>1235</v>
      </c>
      <c r="U373" s="614" t="s">
        <v>1190</v>
      </c>
      <c r="V373" s="615">
        <v>8106</v>
      </c>
      <c r="W373" s="622" t="s">
        <v>1250</v>
      </c>
      <c r="X373" s="623">
        <v>43148.458333333336</v>
      </c>
      <c r="Y373" s="624"/>
      <c r="Z373" s="624"/>
      <c r="AA373" s="31">
        <f t="shared" si="5"/>
        <v>0.33</v>
      </c>
      <c r="AB373" s="606"/>
      <c r="AC373" s="618" t="s">
        <v>91</v>
      </c>
      <c r="AD373" s="606" t="s">
        <v>1251</v>
      </c>
      <c r="AE373" s="611" t="s">
        <v>1193</v>
      </c>
      <c r="AF373" s="616" t="s">
        <v>174</v>
      </c>
      <c r="AG373" s="619" t="s">
        <v>606</v>
      </c>
      <c r="AH373" s="606"/>
      <c r="AI373" s="611"/>
      <c r="AJ373" s="616"/>
      <c r="AK373" s="619"/>
    </row>
    <row r="374" spans="1:37" s="33" customFormat="1" ht="63" customHeight="1" x14ac:dyDescent="0.2">
      <c r="A374" s="605" t="s">
        <v>92</v>
      </c>
      <c r="B374" s="606" t="s">
        <v>588</v>
      </c>
      <c r="C374" s="607" t="s">
        <v>1252</v>
      </c>
      <c r="D374" s="608">
        <v>43146</v>
      </c>
      <c r="E374" s="609" t="s">
        <v>1196</v>
      </c>
      <c r="F374" s="609" t="s">
        <v>329</v>
      </c>
      <c r="G374" s="609" t="s">
        <v>1163</v>
      </c>
      <c r="H374" s="620">
        <v>6200240575</v>
      </c>
      <c r="I374" s="610">
        <v>6129854870</v>
      </c>
      <c r="J374" s="609" t="s">
        <v>111</v>
      </c>
      <c r="K374" s="609" t="s">
        <v>45</v>
      </c>
      <c r="L374" s="611" t="s">
        <v>591</v>
      </c>
      <c r="M374" s="611" t="s">
        <v>592</v>
      </c>
      <c r="N374" s="612" t="s">
        <v>609</v>
      </c>
      <c r="O374" s="613" t="s">
        <v>594</v>
      </c>
      <c r="P374" s="614" t="s">
        <v>804</v>
      </c>
      <c r="Q374" s="614" t="s">
        <v>1232</v>
      </c>
      <c r="R374" s="614" t="s">
        <v>1239</v>
      </c>
      <c r="S374" s="614">
        <v>180124</v>
      </c>
      <c r="T374" s="614" t="s">
        <v>1235</v>
      </c>
      <c r="U374" s="614" t="s">
        <v>1190</v>
      </c>
      <c r="V374" s="615">
        <v>8126</v>
      </c>
      <c r="W374" s="616" t="s">
        <v>1253</v>
      </c>
      <c r="X374" s="617">
        <v>43148.7</v>
      </c>
      <c r="Y374" s="616"/>
      <c r="Z374" s="616"/>
      <c r="AA374" s="31">
        <f t="shared" si="5"/>
        <v>0.33</v>
      </c>
      <c r="AB374" s="606"/>
      <c r="AC374" s="618" t="s">
        <v>91</v>
      </c>
      <c r="AD374" s="606" t="s">
        <v>1254</v>
      </c>
      <c r="AE374" s="611" t="s">
        <v>1193</v>
      </c>
      <c r="AF374" s="616" t="s">
        <v>174</v>
      </c>
      <c r="AG374" s="619" t="s">
        <v>606</v>
      </c>
      <c r="AH374" s="611"/>
      <c r="AI374" s="611"/>
      <c r="AJ374" s="616"/>
      <c r="AK374" s="619"/>
    </row>
    <row r="375" spans="1:37" s="33" customFormat="1" ht="63" customHeight="1" x14ac:dyDescent="0.2">
      <c r="A375" s="605" t="s">
        <v>92</v>
      </c>
      <c r="B375" s="606" t="s">
        <v>588</v>
      </c>
      <c r="C375" s="607" t="s">
        <v>1255</v>
      </c>
      <c r="D375" s="608">
        <v>43146</v>
      </c>
      <c r="E375" s="609" t="s">
        <v>1196</v>
      </c>
      <c r="F375" s="609" t="s">
        <v>329</v>
      </c>
      <c r="G375" s="609" t="s">
        <v>1163</v>
      </c>
      <c r="H375" s="620">
        <v>6682311334</v>
      </c>
      <c r="I375" s="610">
        <v>6563606802</v>
      </c>
      <c r="J375" s="609" t="s">
        <v>111</v>
      </c>
      <c r="K375" s="609" t="s">
        <v>45</v>
      </c>
      <c r="L375" s="611" t="s">
        <v>591</v>
      </c>
      <c r="M375" s="611" t="s">
        <v>592</v>
      </c>
      <c r="N375" s="612" t="s">
        <v>609</v>
      </c>
      <c r="O375" s="613" t="s">
        <v>594</v>
      </c>
      <c r="P375" s="614" t="s">
        <v>804</v>
      </c>
      <c r="Q375" s="614" t="s">
        <v>1232</v>
      </c>
      <c r="R375" s="614" t="s">
        <v>1239</v>
      </c>
      <c r="S375" s="614">
        <v>180124</v>
      </c>
      <c r="T375" s="614" t="s">
        <v>1235</v>
      </c>
      <c r="U375" s="614" t="s">
        <v>1190</v>
      </c>
      <c r="V375" s="615">
        <v>8115</v>
      </c>
      <c r="W375" s="616" t="s">
        <v>1256</v>
      </c>
      <c r="X375" s="617">
        <v>43148.588194444441</v>
      </c>
      <c r="Y375" s="616"/>
      <c r="Z375" s="616"/>
      <c r="AA375" s="31">
        <f t="shared" si="5"/>
        <v>0.33</v>
      </c>
      <c r="AB375" s="606"/>
      <c r="AC375" s="618" t="s">
        <v>91</v>
      </c>
      <c r="AD375" s="606" t="s">
        <v>1257</v>
      </c>
      <c r="AE375" s="611" t="s">
        <v>1193</v>
      </c>
      <c r="AF375" s="616" t="s">
        <v>174</v>
      </c>
      <c r="AG375" s="619" t="s">
        <v>606</v>
      </c>
      <c r="AH375" s="611"/>
      <c r="AI375" s="611"/>
      <c r="AJ375" s="616"/>
      <c r="AK375" s="619"/>
    </row>
    <row r="376" spans="1:37" s="33" customFormat="1" ht="63" customHeight="1" x14ac:dyDescent="0.2">
      <c r="A376" s="605" t="s">
        <v>92</v>
      </c>
      <c r="B376" s="606" t="s">
        <v>588</v>
      </c>
      <c r="C376" s="607" t="s">
        <v>1258</v>
      </c>
      <c r="D376" s="608">
        <v>43146</v>
      </c>
      <c r="E376" s="609" t="s">
        <v>1218</v>
      </c>
      <c r="F376" s="609" t="s">
        <v>329</v>
      </c>
      <c r="G376" s="609" t="s">
        <v>1163</v>
      </c>
      <c r="H376" s="620">
        <v>3150000000</v>
      </c>
      <c r="I376" s="620">
        <v>3150000000</v>
      </c>
      <c r="J376" s="609" t="s">
        <v>111</v>
      </c>
      <c r="K376" s="609" t="s">
        <v>45</v>
      </c>
      <c r="L376" s="611" t="s">
        <v>591</v>
      </c>
      <c r="M376" s="611" t="s">
        <v>592</v>
      </c>
      <c r="N376" s="612" t="s">
        <v>609</v>
      </c>
      <c r="O376" s="613" t="s">
        <v>594</v>
      </c>
      <c r="P376" s="614" t="s">
        <v>804</v>
      </c>
      <c r="Q376" s="614" t="s">
        <v>1232</v>
      </c>
      <c r="R376" s="614" t="s">
        <v>1259</v>
      </c>
      <c r="S376" s="614">
        <v>180129</v>
      </c>
      <c r="T376" s="614" t="s">
        <v>1235</v>
      </c>
      <c r="U376" s="614" t="s">
        <v>1190</v>
      </c>
      <c r="V376" s="615">
        <v>8120</v>
      </c>
      <c r="W376" s="616" t="s">
        <v>1260</v>
      </c>
      <c r="X376" s="617">
        <v>43148.645833333336</v>
      </c>
      <c r="Y376" s="616"/>
      <c r="Z376" s="616"/>
      <c r="AA376" s="31">
        <f t="shared" si="5"/>
        <v>0.33</v>
      </c>
      <c r="AB376" s="606"/>
      <c r="AC376" s="618" t="s">
        <v>91</v>
      </c>
      <c r="AD376" s="606" t="s">
        <v>1261</v>
      </c>
      <c r="AE376" s="611" t="s">
        <v>1193</v>
      </c>
      <c r="AF376" s="616" t="s">
        <v>174</v>
      </c>
      <c r="AG376" s="619" t="s">
        <v>606</v>
      </c>
      <c r="AH376" s="611"/>
      <c r="AI376" s="611"/>
      <c r="AJ376" s="616"/>
      <c r="AK376" s="619"/>
    </row>
    <row r="377" spans="1:37" s="33" customFormat="1" ht="63" customHeight="1" x14ac:dyDescent="0.2">
      <c r="A377" s="605" t="s">
        <v>92</v>
      </c>
      <c r="B377" s="606" t="s">
        <v>588</v>
      </c>
      <c r="C377" s="607" t="s">
        <v>1262</v>
      </c>
      <c r="D377" s="608">
        <v>43146</v>
      </c>
      <c r="E377" s="609" t="s">
        <v>1218</v>
      </c>
      <c r="F377" s="609" t="s">
        <v>329</v>
      </c>
      <c r="G377" s="609" t="s">
        <v>1163</v>
      </c>
      <c r="H377" s="620">
        <v>3150000000</v>
      </c>
      <c r="I377" s="610">
        <v>3084489092</v>
      </c>
      <c r="J377" s="609" t="s">
        <v>111</v>
      </c>
      <c r="K377" s="609" t="s">
        <v>45</v>
      </c>
      <c r="L377" s="611" t="s">
        <v>591</v>
      </c>
      <c r="M377" s="611" t="s">
        <v>592</v>
      </c>
      <c r="N377" s="612" t="s">
        <v>609</v>
      </c>
      <c r="O377" s="613" t="s">
        <v>594</v>
      </c>
      <c r="P377" s="614" t="s">
        <v>804</v>
      </c>
      <c r="Q377" s="614" t="s">
        <v>1232</v>
      </c>
      <c r="R377" s="614" t="s">
        <v>1259</v>
      </c>
      <c r="S377" s="614">
        <v>180129</v>
      </c>
      <c r="T377" s="614" t="s">
        <v>1235</v>
      </c>
      <c r="U377" s="614" t="s">
        <v>1190</v>
      </c>
      <c r="V377" s="615">
        <v>8113</v>
      </c>
      <c r="W377" s="616" t="s">
        <v>1263</v>
      </c>
      <c r="X377" s="617">
        <v>43148.489583333336</v>
      </c>
      <c r="Y377" s="616"/>
      <c r="Z377" s="616"/>
      <c r="AA377" s="31">
        <f t="shared" si="5"/>
        <v>0.33</v>
      </c>
      <c r="AB377" s="606"/>
      <c r="AC377" s="618" t="s">
        <v>91</v>
      </c>
      <c r="AD377" s="606" t="s">
        <v>1264</v>
      </c>
      <c r="AE377" s="611" t="s">
        <v>1193</v>
      </c>
      <c r="AF377" s="616" t="s">
        <v>174</v>
      </c>
      <c r="AG377" s="619" t="s">
        <v>606</v>
      </c>
      <c r="AH377" s="611"/>
      <c r="AI377" s="611"/>
      <c r="AJ377" s="616"/>
      <c r="AK377" s="619"/>
    </row>
    <row r="378" spans="1:37" s="33" customFormat="1" ht="63" customHeight="1" x14ac:dyDescent="0.2">
      <c r="A378" s="626" t="s">
        <v>92</v>
      </c>
      <c r="B378" s="584" t="s">
        <v>588</v>
      </c>
      <c r="C378" s="585" t="s">
        <v>1265</v>
      </c>
      <c r="D378" s="586">
        <v>43251</v>
      </c>
      <c r="E378" s="587"/>
      <c r="F378" s="587" t="s">
        <v>329</v>
      </c>
      <c r="G378" s="587" t="s">
        <v>1163</v>
      </c>
      <c r="H378" s="599">
        <v>12717635388</v>
      </c>
      <c r="I378" s="599">
        <v>12717635388</v>
      </c>
      <c r="J378" s="587" t="s">
        <v>48</v>
      </c>
      <c r="K378" s="587" t="s">
        <v>929</v>
      </c>
      <c r="L378" s="589" t="s">
        <v>591</v>
      </c>
      <c r="M378" s="589" t="s">
        <v>592</v>
      </c>
      <c r="N378" s="590" t="s">
        <v>609</v>
      </c>
      <c r="O378" s="591" t="s">
        <v>594</v>
      </c>
      <c r="P378" s="592" t="s">
        <v>621</v>
      </c>
      <c r="Q378" s="592" t="s">
        <v>1187</v>
      </c>
      <c r="R378" s="592" t="s">
        <v>1188</v>
      </c>
      <c r="S378" s="592">
        <v>180125</v>
      </c>
      <c r="T378" s="592" t="s">
        <v>1189</v>
      </c>
      <c r="U378" s="592" t="s">
        <v>1190</v>
      </c>
      <c r="V378" s="600"/>
      <c r="W378" s="594"/>
      <c r="X378" s="627"/>
      <c r="Y378" s="594"/>
      <c r="Z378" s="594"/>
      <c r="AA378" s="31" t="str">
        <f t="shared" si="5"/>
        <v/>
      </c>
      <c r="AB378" s="584"/>
      <c r="AC378" s="596" t="s">
        <v>80</v>
      </c>
      <c r="AD378" s="584"/>
      <c r="AE378" s="589" t="s">
        <v>1193</v>
      </c>
      <c r="AF378" s="595" t="s">
        <v>174</v>
      </c>
      <c r="AG378" s="597" t="s">
        <v>606</v>
      </c>
      <c r="AH378" s="584"/>
      <c r="AI378" s="589"/>
      <c r="AJ378" s="595"/>
      <c r="AK378" s="597"/>
    </row>
    <row r="379" spans="1:37" s="33" customFormat="1" ht="63" customHeight="1" x14ac:dyDescent="0.2">
      <c r="A379" s="626" t="s">
        <v>92</v>
      </c>
      <c r="B379" s="584" t="s">
        <v>588</v>
      </c>
      <c r="C379" s="585" t="s">
        <v>1266</v>
      </c>
      <c r="D379" s="586">
        <v>43251</v>
      </c>
      <c r="E379" s="587"/>
      <c r="F379" s="587" t="s">
        <v>329</v>
      </c>
      <c r="G379" s="587" t="s">
        <v>1163</v>
      </c>
      <c r="H379" s="599">
        <v>12717635388</v>
      </c>
      <c r="I379" s="599">
        <v>12717635388</v>
      </c>
      <c r="J379" s="587" t="s">
        <v>48</v>
      </c>
      <c r="K379" s="587" t="s">
        <v>929</v>
      </c>
      <c r="L379" s="589" t="s">
        <v>591</v>
      </c>
      <c r="M379" s="589" t="s">
        <v>592</v>
      </c>
      <c r="N379" s="590" t="s">
        <v>1197</v>
      </c>
      <c r="O379" s="591" t="s">
        <v>594</v>
      </c>
      <c r="P379" s="592" t="s">
        <v>621</v>
      </c>
      <c r="Q379" s="592" t="s">
        <v>1198</v>
      </c>
      <c r="R379" s="592" t="s">
        <v>1188</v>
      </c>
      <c r="S379" s="592">
        <v>180126</v>
      </c>
      <c r="T379" s="592" t="s">
        <v>1189</v>
      </c>
      <c r="U379" s="592" t="s">
        <v>1190</v>
      </c>
      <c r="V379" s="600"/>
      <c r="W379" s="594"/>
      <c r="X379" s="627"/>
      <c r="Y379" s="594"/>
      <c r="Z379" s="594"/>
      <c r="AA379" s="31" t="str">
        <f t="shared" si="5"/>
        <v/>
      </c>
      <c r="AB379" s="584"/>
      <c r="AC379" s="596" t="s">
        <v>80</v>
      </c>
      <c r="AD379" s="584"/>
      <c r="AE379" s="589" t="s">
        <v>1193</v>
      </c>
      <c r="AF379" s="595" t="s">
        <v>174</v>
      </c>
      <c r="AG379" s="597" t="s">
        <v>606</v>
      </c>
      <c r="AH379" s="584"/>
      <c r="AI379" s="589"/>
      <c r="AJ379" s="595"/>
      <c r="AK379" s="597"/>
    </row>
    <row r="380" spans="1:37" s="33" customFormat="1" ht="63" customHeight="1" x14ac:dyDescent="0.2">
      <c r="A380" s="583" t="s">
        <v>92</v>
      </c>
      <c r="B380" s="584" t="s">
        <v>1194</v>
      </c>
      <c r="C380" s="628" t="s">
        <v>1267</v>
      </c>
      <c r="D380" s="629">
        <v>43159</v>
      </c>
      <c r="E380" s="602" t="s">
        <v>620</v>
      </c>
      <c r="F380" s="587" t="s">
        <v>329</v>
      </c>
      <c r="G380" s="587" t="s">
        <v>1163</v>
      </c>
      <c r="H380" s="599">
        <v>7200000000</v>
      </c>
      <c r="I380" s="588">
        <v>6926378258</v>
      </c>
      <c r="J380" s="587" t="s">
        <v>48</v>
      </c>
      <c r="K380" s="587" t="s">
        <v>929</v>
      </c>
      <c r="L380" s="589" t="s">
        <v>591</v>
      </c>
      <c r="M380" s="589" t="s">
        <v>592</v>
      </c>
      <c r="N380" s="590" t="s">
        <v>609</v>
      </c>
      <c r="O380" s="591" t="s">
        <v>594</v>
      </c>
      <c r="P380" s="592" t="s">
        <v>621</v>
      </c>
      <c r="Q380" s="592" t="s">
        <v>1187</v>
      </c>
      <c r="R380" s="592" t="s">
        <v>1214</v>
      </c>
      <c r="S380" s="592">
        <v>180126</v>
      </c>
      <c r="T380" s="592" t="s">
        <v>1189</v>
      </c>
      <c r="U380" s="592" t="s">
        <v>1190</v>
      </c>
      <c r="V380" s="593">
        <v>8137</v>
      </c>
      <c r="W380" s="595" t="s">
        <v>1268</v>
      </c>
      <c r="X380" s="601">
        <v>43159.734027777777</v>
      </c>
      <c r="Y380" s="595"/>
      <c r="Z380" s="595"/>
      <c r="AA380" s="31">
        <f t="shared" si="5"/>
        <v>0.33</v>
      </c>
      <c r="AB380" s="584"/>
      <c r="AC380" s="596" t="s">
        <v>91</v>
      </c>
      <c r="AD380" s="584" t="s">
        <v>1269</v>
      </c>
      <c r="AE380" s="589" t="s">
        <v>1193</v>
      </c>
      <c r="AF380" s="595" t="s">
        <v>174</v>
      </c>
      <c r="AG380" s="597" t="s">
        <v>606</v>
      </c>
      <c r="AH380" s="589"/>
      <c r="AI380" s="589"/>
      <c r="AJ380" s="595"/>
      <c r="AK380" s="597"/>
    </row>
    <row r="381" spans="1:37" s="33" customFormat="1" ht="63" customHeight="1" x14ac:dyDescent="0.2">
      <c r="A381" s="583" t="s">
        <v>92</v>
      </c>
      <c r="B381" s="584" t="s">
        <v>588</v>
      </c>
      <c r="C381" s="598" t="s">
        <v>1270</v>
      </c>
      <c r="D381" s="586">
        <v>43251</v>
      </c>
      <c r="E381" s="587"/>
      <c r="F381" s="587" t="s">
        <v>329</v>
      </c>
      <c r="G381" s="587" t="s">
        <v>1163</v>
      </c>
      <c r="H381" s="599">
        <v>3600000000</v>
      </c>
      <c r="I381" s="599">
        <v>3600000000</v>
      </c>
      <c r="J381" s="587" t="s">
        <v>48</v>
      </c>
      <c r="K381" s="587" t="s">
        <v>929</v>
      </c>
      <c r="L381" s="589" t="s">
        <v>591</v>
      </c>
      <c r="M381" s="589" t="s">
        <v>592</v>
      </c>
      <c r="N381" s="590" t="s">
        <v>609</v>
      </c>
      <c r="O381" s="591" t="s">
        <v>594</v>
      </c>
      <c r="P381" s="592" t="s">
        <v>621</v>
      </c>
      <c r="Q381" s="592" t="s">
        <v>1187</v>
      </c>
      <c r="R381" s="592" t="s">
        <v>1214</v>
      </c>
      <c r="S381" s="592">
        <v>180126</v>
      </c>
      <c r="T381" s="592" t="s">
        <v>1189</v>
      </c>
      <c r="U381" s="592" t="s">
        <v>1190</v>
      </c>
      <c r="V381" s="584"/>
      <c r="W381" s="595" t="s">
        <v>1271</v>
      </c>
      <c r="X381" s="601"/>
      <c r="Y381" s="595"/>
      <c r="Z381" s="595"/>
      <c r="AA381" s="31">
        <f t="shared" si="5"/>
        <v>0</v>
      </c>
      <c r="AB381" s="584"/>
      <c r="AC381" s="596" t="s">
        <v>80</v>
      </c>
      <c r="AD381" s="584"/>
      <c r="AE381" s="589" t="s">
        <v>1193</v>
      </c>
      <c r="AF381" s="595" t="s">
        <v>174</v>
      </c>
      <c r="AG381" s="597" t="s">
        <v>606</v>
      </c>
      <c r="AH381" s="589"/>
      <c r="AI381" s="589"/>
      <c r="AJ381" s="595"/>
      <c r="AK381" s="597"/>
    </row>
    <row r="382" spans="1:37" s="33" customFormat="1" ht="63" customHeight="1" x14ac:dyDescent="0.2">
      <c r="A382" s="630" t="s">
        <v>92</v>
      </c>
      <c r="B382" s="606" t="s">
        <v>588</v>
      </c>
      <c r="C382" s="607" t="s">
        <v>1272</v>
      </c>
      <c r="D382" s="608">
        <v>43251</v>
      </c>
      <c r="E382" s="609"/>
      <c r="F382" s="609" t="s">
        <v>329</v>
      </c>
      <c r="G382" s="609" t="s">
        <v>1163</v>
      </c>
      <c r="H382" s="620">
        <v>7896891004</v>
      </c>
      <c r="I382" s="620">
        <v>7896891004</v>
      </c>
      <c r="J382" s="609" t="s">
        <v>48</v>
      </c>
      <c r="K382" s="609" t="s">
        <v>929</v>
      </c>
      <c r="L382" s="611" t="s">
        <v>591</v>
      </c>
      <c r="M382" s="611" t="s">
        <v>592</v>
      </c>
      <c r="N382" s="612" t="s">
        <v>1197</v>
      </c>
      <c r="O382" s="613" t="s">
        <v>594</v>
      </c>
      <c r="P382" s="614" t="s">
        <v>804</v>
      </c>
      <c r="Q382" s="614" t="s">
        <v>1232</v>
      </c>
      <c r="R382" s="614" t="s">
        <v>1233</v>
      </c>
      <c r="S382" s="614" t="s">
        <v>1234</v>
      </c>
      <c r="T382" s="614" t="s">
        <v>1235</v>
      </c>
      <c r="U382" s="614" t="s">
        <v>1190</v>
      </c>
      <c r="V382" s="625"/>
      <c r="W382" s="624"/>
      <c r="X382" s="623"/>
      <c r="Y382" s="624"/>
      <c r="Z382" s="624"/>
      <c r="AA382" s="31" t="str">
        <f t="shared" si="5"/>
        <v/>
      </c>
      <c r="AB382" s="606"/>
      <c r="AC382" s="618" t="s">
        <v>80</v>
      </c>
      <c r="AD382" s="606"/>
      <c r="AE382" s="611" t="s">
        <v>1193</v>
      </c>
      <c r="AF382" s="616" t="s">
        <v>174</v>
      </c>
      <c r="AG382" s="619" t="s">
        <v>606</v>
      </c>
      <c r="AH382" s="606"/>
      <c r="AI382" s="611"/>
      <c r="AJ382" s="616"/>
      <c r="AK382" s="619"/>
    </row>
    <row r="383" spans="1:37" s="33" customFormat="1" ht="63" customHeight="1" x14ac:dyDescent="0.2">
      <c r="A383" s="630" t="s">
        <v>92</v>
      </c>
      <c r="B383" s="606" t="s">
        <v>588</v>
      </c>
      <c r="C383" s="607" t="s">
        <v>1273</v>
      </c>
      <c r="D383" s="608">
        <v>43251</v>
      </c>
      <c r="E383" s="609"/>
      <c r="F383" s="609" t="s">
        <v>329</v>
      </c>
      <c r="G383" s="609" t="s">
        <v>1163</v>
      </c>
      <c r="H383" s="620">
        <v>8854205938</v>
      </c>
      <c r="I383" s="620">
        <v>8854205938</v>
      </c>
      <c r="J383" s="609" t="s">
        <v>48</v>
      </c>
      <c r="K383" s="609" t="s">
        <v>929</v>
      </c>
      <c r="L383" s="611" t="s">
        <v>591</v>
      </c>
      <c r="M383" s="611" t="s">
        <v>592</v>
      </c>
      <c r="N383" s="612" t="s">
        <v>1202</v>
      </c>
      <c r="O383" s="613" t="s">
        <v>594</v>
      </c>
      <c r="P383" s="614" t="s">
        <v>804</v>
      </c>
      <c r="Q383" s="614" t="s">
        <v>1245</v>
      </c>
      <c r="R383" s="614" t="s">
        <v>1239</v>
      </c>
      <c r="S383" s="614">
        <v>180124</v>
      </c>
      <c r="T383" s="614" t="s">
        <v>1235</v>
      </c>
      <c r="U383" s="614" t="s">
        <v>1190</v>
      </c>
      <c r="V383" s="625"/>
      <c r="W383" s="624"/>
      <c r="X383" s="623"/>
      <c r="Y383" s="624"/>
      <c r="Z383" s="624"/>
      <c r="AA383" s="31" t="str">
        <f t="shared" si="5"/>
        <v/>
      </c>
      <c r="AB383" s="606"/>
      <c r="AC383" s="618" t="s">
        <v>80</v>
      </c>
      <c r="AD383" s="606"/>
      <c r="AE383" s="611" t="s">
        <v>1193</v>
      </c>
      <c r="AF383" s="616" t="s">
        <v>174</v>
      </c>
      <c r="AG383" s="619" t="s">
        <v>606</v>
      </c>
      <c r="AH383" s="606"/>
      <c r="AI383" s="611"/>
      <c r="AJ383" s="616"/>
      <c r="AK383" s="619"/>
    </row>
    <row r="384" spans="1:37" s="33" customFormat="1" ht="63" customHeight="1" x14ac:dyDescent="0.2">
      <c r="A384" s="630" t="s">
        <v>92</v>
      </c>
      <c r="B384" s="606" t="s">
        <v>588</v>
      </c>
      <c r="C384" s="607" t="s">
        <v>1274</v>
      </c>
      <c r="D384" s="608">
        <v>43251</v>
      </c>
      <c r="E384" s="609"/>
      <c r="F384" s="609" t="s">
        <v>329</v>
      </c>
      <c r="G384" s="609" t="s">
        <v>1163</v>
      </c>
      <c r="H384" s="620">
        <v>7800911263</v>
      </c>
      <c r="I384" s="620">
        <v>7800911263</v>
      </c>
      <c r="J384" s="609" t="s">
        <v>48</v>
      </c>
      <c r="K384" s="609" t="s">
        <v>929</v>
      </c>
      <c r="L384" s="611" t="s">
        <v>591</v>
      </c>
      <c r="M384" s="611" t="s">
        <v>592</v>
      </c>
      <c r="N384" s="612" t="s">
        <v>1275</v>
      </c>
      <c r="O384" s="613" t="s">
        <v>594</v>
      </c>
      <c r="P384" s="614" t="s">
        <v>804</v>
      </c>
      <c r="Q384" s="614" t="s">
        <v>1249</v>
      </c>
      <c r="R384" s="614" t="s">
        <v>1233</v>
      </c>
      <c r="S384" s="614" t="s">
        <v>1234</v>
      </c>
      <c r="T384" s="614" t="s">
        <v>1235</v>
      </c>
      <c r="U384" s="614" t="s">
        <v>1190</v>
      </c>
      <c r="V384" s="625"/>
      <c r="W384" s="624"/>
      <c r="X384" s="623"/>
      <c r="Y384" s="624"/>
      <c r="Z384" s="624"/>
      <c r="AA384" s="31" t="str">
        <f t="shared" si="5"/>
        <v/>
      </c>
      <c r="AB384" s="606"/>
      <c r="AC384" s="618" t="s">
        <v>80</v>
      </c>
      <c r="AD384" s="606"/>
      <c r="AE384" s="611" t="s">
        <v>1193</v>
      </c>
      <c r="AF384" s="616" t="s">
        <v>174</v>
      </c>
      <c r="AG384" s="619" t="s">
        <v>606</v>
      </c>
      <c r="AH384" s="606"/>
      <c r="AI384" s="611"/>
      <c r="AJ384" s="616"/>
      <c r="AK384" s="619"/>
    </row>
    <row r="385" spans="1:37" s="33" customFormat="1" ht="63" customHeight="1" x14ac:dyDescent="0.2">
      <c r="A385" s="605" t="s">
        <v>92</v>
      </c>
      <c r="B385" s="606" t="s">
        <v>588</v>
      </c>
      <c r="C385" s="621" t="s">
        <v>1276</v>
      </c>
      <c r="D385" s="608">
        <v>43251</v>
      </c>
      <c r="E385" s="609"/>
      <c r="F385" s="609" t="s">
        <v>329</v>
      </c>
      <c r="G385" s="609" t="s">
        <v>1163</v>
      </c>
      <c r="H385" s="620">
        <v>3150000000</v>
      </c>
      <c r="I385" s="620">
        <v>3150000000</v>
      </c>
      <c r="J385" s="609" t="s">
        <v>48</v>
      </c>
      <c r="K385" s="609" t="s">
        <v>929</v>
      </c>
      <c r="L385" s="611" t="s">
        <v>591</v>
      </c>
      <c r="M385" s="611" t="s">
        <v>592</v>
      </c>
      <c r="N385" s="612" t="s">
        <v>609</v>
      </c>
      <c r="O385" s="613" t="s">
        <v>594</v>
      </c>
      <c r="P385" s="614" t="s">
        <v>804</v>
      </c>
      <c r="Q385" s="614" t="s">
        <v>1232</v>
      </c>
      <c r="R385" s="614" t="s">
        <v>1259</v>
      </c>
      <c r="S385" s="614">
        <v>180129</v>
      </c>
      <c r="T385" s="614" t="s">
        <v>1235</v>
      </c>
      <c r="U385" s="614" t="s">
        <v>1190</v>
      </c>
      <c r="V385" s="606"/>
      <c r="W385" s="616" t="s">
        <v>1277</v>
      </c>
      <c r="X385" s="617"/>
      <c r="Y385" s="616"/>
      <c r="Z385" s="616"/>
      <c r="AA385" s="31">
        <f t="shared" si="5"/>
        <v>0</v>
      </c>
      <c r="AB385" s="606"/>
      <c r="AC385" s="618" t="s">
        <v>80</v>
      </c>
      <c r="AD385" s="606"/>
      <c r="AE385" s="611" t="s">
        <v>1193</v>
      </c>
      <c r="AF385" s="616" t="s">
        <v>174</v>
      </c>
      <c r="AG385" s="619" t="s">
        <v>606</v>
      </c>
      <c r="AH385" s="611"/>
      <c r="AI385" s="611"/>
      <c r="AJ385" s="616"/>
      <c r="AK385" s="619"/>
    </row>
    <row r="386" spans="1:37" s="33" customFormat="1" ht="63" customHeight="1" x14ac:dyDescent="0.2">
      <c r="A386" s="605" t="s">
        <v>92</v>
      </c>
      <c r="B386" s="606" t="s">
        <v>588</v>
      </c>
      <c r="C386" s="621" t="s">
        <v>1278</v>
      </c>
      <c r="D386" s="608">
        <v>43251</v>
      </c>
      <c r="E386" s="609"/>
      <c r="F386" s="609" t="s">
        <v>329</v>
      </c>
      <c r="G386" s="609" t="s">
        <v>1163</v>
      </c>
      <c r="H386" s="620">
        <v>3150000000</v>
      </c>
      <c r="I386" s="620">
        <v>3150000000</v>
      </c>
      <c r="J386" s="609" t="s">
        <v>48</v>
      </c>
      <c r="K386" s="609" t="s">
        <v>929</v>
      </c>
      <c r="L386" s="611" t="s">
        <v>591</v>
      </c>
      <c r="M386" s="611" t="s">
        <v>592</v>
      </c>
      <c r="N386" s="612" t="s">
        <v>609</v>
      </c>
      <c r="O386" s="613" t="s">
        <v>594</v>
      </c>
      <c r="P386" s="614" t="s">
        <v>804</v>
      </c>
      <c r="Q386" s="614" t="s">
        <v>1232</v>
      </c>
      <c r="R386" s="614" t="s">
        <v>1259</v>
      </c>
      <c r="S386" s="614">
        <v>180129</v>
      </c>
      <c r="T386" s="614" t="s">
        <v>1235</v>
      </c>
      <c r="U386" s="614" t="s">
        <v>1190</v>
      </c>
      <c r="V386" s="606"/>
      <c r="W386" s="616" t="s">
        <v>1279</v>
      </c>
      <c r="X386" s="617"/>
      <c r="Y386" s="616"/>
      <c r="Z386" s="616"/>
      <c r="AA386" s="31">
        <f t="shared" si="5"/>
        <v>0</v>
      </c>
      <c r="AB386" s="606"/>
      <c r="AC386" s="618" t="s">
        <v>80</v>
      </c>
      <c r="AD386" s="606" t="s">
        <v>1280</v>
      </c>
      <c r="AE386" s="611" t="s">
        <v>1193</v>
      </c>
      <c r="AF386" s="616" t="s">
        <v>174</v>
      </c>
      <c r="AG386" s="619" t="s">
        <v>606</v>
      </c>
      <c r="AH386" s="611"/>
      <c r="AI386" s="611"/>
      <c r="AJ386" s="616"/>
      <c r="AK386" s="619"/>
    </row>
    <row r="387" spans="1:37" s="33" customFormat="1" ht="63" customHeight="1" x14ac:dyDescent="0.2">
      <c r="A387" s="605" t="s">
        <v>92</v>
      </c>
      <c r="B387" s="606" t="s">
        <v>588</v>
      </c>
      <c r="C387" s="621" t="s">
        <v>1281</v>
      </c>
      <c r="D387" s="608">
        <v>43251</v>
      </c>
      <c r="E387" s="609"/>
      <c r="F387" s="609" t="s">
        <v>329</v>
      </c>
      <c r="G387" s="609" t="s">
        <v>1163</v>
      </c>
      <c r="H387" s="620">
        <v>3150000000</v>
      </c>
      <c r="I387" s="620">
        <v>3150000000</v>
      </c>
      <c r="J387" s="609" t="s">
        <v>48</v>
      </c>
      <c r="K387" s="609" t="s">
        <v>929</v>
      </c>
      <c r="L387" s="611" t="s">
        <v>591</v>
      </c>
      <c r="M387" s="611" t="s">
        <v>592</v>
      </c>
      <c r="N387" s="612" t="s">
        <v>609</v>
      </c>
      <c r="O387" s="613" t="s">
        <v>594</v>
      </c>
      <c r="P387" s="614" t="s">
        <v>804</v>
      </c>
      <c r="Q387" s="614" t="s">
        <v>1232</v>
      </c>
      <c r="R387" s="614" t="s">
        <v>1259</v>
      </c>
      <c r="S387" s="614">
        <v>180129</v>
      </c>
      <c r="T387" s="614" t="s">
        <v>1235</v>
      </c>
      <c r="U387" s="614" t="s">
        <v>1190</v>
      </c>
      <c r="V387" s="606"/>
      <c r="W387" s="616" t="s">
        <v>1282</v>
      </c>
      <c r="X387" s="617"/>
      <c r="Y387" s="616"/>
      <c r="Z387" s="616"/>
      <c r="AA387" s="31">
        <f t="shared" si="5"/>
        <v>0</v>
      </c>
      <c r="AB387" s="606"/>
      <c r="AC387" s="618" t="s">
        <v>80</v>
      </c>
      <c r="AD387" s="606"/>
      <c r="AE387" s="611" t="s">
        <v>1193</v>
      </c>
      <c r="AF387" s="616" t="s">
        <v>174</v>
      </c>
      <c r="AG387" s="619" t="s">
        <v>606</v>
      </c>
      <c r="AH387" s="611"/>
      <c r="AI387" s="611"/>
      <c r="AJ387" s="616"/>
      <c r="AK387" s="619"/>
    </row>
    <row r="388" spans="1:37" s="33" customFormat="1" ht="63" customHeight="1" x14ac:dyDescent="0.2">
      <c r="A388" s="631" t="s">
        <v>92</v>
      </c>
      <c r="B388" s="632" t="s">
        <v>588</v>
      </c>
      <c r="C388" s="633" t="s">
        <v>1283</v>
      </c>
      <c r="D388" s="634">
        <v>43281</v>
      </c>
      <c r="E388" s="635" t="s">
        <v>153</v>
      </c>
      <c r="F388" s="635" t="s">
        <v>329</v>
      </c>
      <c r="G388" s="635" t="s">
        <v>1284</v>
      </c>
      <c r="H388" s="636">
        <v>1659609563</v>
      </c>
      <c r="I388" s="636">
        <v>1659609563</v>
      </c>
      <c r="J388" s="635" t="s">
        <v>111</v>
      </c>
      <c r="K388" s="635" t="s">
        <v>45</v>
      </c>
      <c r="L388" s="637" t="s">
        <v>591</v>
      </c>
      <c r="M388" s="637" t="s">
        <v>592</v>
      </c>
      <c r="N388" s="638" t="s">
        <v>609</v>
      </c>
      <c r="O388" s="639" t="s">
        <v>594</v>
      </c>
      <c r="P388" s="640" t="s">
        <v>804</v>
      </c>
      <c r="Q388" s="640" t="s">
        <v>1055</v>
      </c>
      <c r="R388" s="640" t="s">
        <v>1285</v>
      </c>
      <c r="S388" s="640"/>
      <c r="T388" s="640" t="s">
        <v>1286</v>
      </c>
      <c r="U388" s="637" t="s">
        <v>1287</v>
      </c>
      <c r="V388" s="632"/>
      <c r="W388" s="641"/>
      <c r="X388" s="642"/>
      <c r="Y388" s="641"/>
      <c r="Z388" s="641"/>
      <c r="AA388" s="31" t="str">
        <f t="shared" si="5"/>
        <v/>
      </c>
      <c r="AB388" s="632"/>
      <c r="AC388" s="643"/>
      <c r="AD388" s="632"/>
      <c r="AE388" s="637" t="s">
        <v>1288</v>
      </c>
      <c r="AF388" s="641" t="s">
        <v>174</v>
      </c>
      <c r="AG388" s="644" t="s">
        <v>606</v>
      </c>
      <c r="AH388" s="637"/>
      <c r="AI388" s="637"/>
      <c r="AJ388" s="641"/>
      <c r="AK388" s="644"/>
    </row>
    <row r="389" spans="1:37" s="33" customFormat="1" ht="63" customHeight="1" x14ac:dyDescent="0.2">
      <c r="A389" s="631" t="s">
        <v>92</v>
      </c>
      <c r="B389" s="632">
        <v>81101510</v>
      </c>
      <c r="C389" s="633" t="s">
        <v>1289</v>
      </c>
      <c r="D389" s="634">
        <v>43281</v>
      </c>
      <c r="E389" s="635" t="s">
        <v>153</v>
      </c>
      <c r="F389" s="635" t="s">
        <v>587</v>
      </c>
      <c r="G389" s="635" t="s">
        <v>1284</v>
      </c>
      <c r="H389" s="636">
        <v>184401062</v>
      </c>
      <c r="I389" s="636">
        <v>184401062</v>
      </c>
      <c r="J389" s="635" t="s">
        <v>111</v>
      </c>
      <c r="K389" s="635" t="s">
        <v>45</v>
      </c>
      <c r="L389" s="637" t="s">
        <v>591</v>
      </c>
      <c r="M389" s="637" t="s">
        <v>592</v>
      </c>
      <c r="N389" s="638" t="s">
        <v>609</v>
      </c>
      <c r="O389" s="639" t="s">
        <v>594</v>
      </c>
      <c r="P389" s="640" t="s">
        <v>804</v>
      </c>
      <c r="Q389" s="640" t="s">
        <v>1055</v>
      </c>
      <c r="R389" s="640" t="s">
        <v>1285</v>
      </c>
      <c r="S389" s="640"/>
      <c r="T389" s="640" t="s">
        <v>1286</v>
      </c>
      <c r="U389" s="637" t="s">
        <v>1287</v>
      </c>
      <c r="V389" s="632"/>
      <c r="W389" s="641"/>
      <c r="X389" s="642"/>
      <c r="Y389" s="641"/>
      <c r="Z389" s="641"/>
      <c r="AA389" s="31" t="str">
        <f t="shared" si="5"/>
        <v/>
      </c>
      <c r="AB389" s="632"/>
      <c r="AC389" s="643"/>
      <c r="AD389" s="632"/>
      <c r="AE389" s="637" t="s">
        <v>912</v>
      </c>
      <c r="AF389" s="641" t="s">
        <v>47</v>
      </c>
      <c r="AG389" s="644" t="s">
        <v>618</v>
      </c>
      <c r="AH389" s="637"/>
      <c r="AI389" s="637"/>
      <c r="AJ389" s="641"/>
      <c r="AK389" s="644"/>
    </row>
    <row r="390" spans="1:37" s="33" customFormat="1" ht="63" customHeight="1" x14ac:dyDescent="0.2">
      <c r="A390" s="631" t="s">
        <v>92</v>
      </c>
      <c r="B390" s="632" t="s">
        <v>588</v>
      </c>
      <c r="C390" s="633" t="s">
        <v>1290</v>
      </c>
      <c r="D390" s="634">
        <v>43281</v>
      </c>
      <c r="E390" s="635" t="s">
        <v>153</v>
      </c>
      <c r="F390" s="635" t="s">
        <v>329</v>
      </c>
      <c r="G390" s="635" t="s">
        <v>1284</v>
      </c>
      <c r="H390" s="636">
        <v>1656000000</v>
      </c>
      <c r="I390" s="636">
        <v>1656000000</v>
      </c>
      <c r="J390" s="635" t="s">
        <v>111</v>
      </c>
      <c r="K390" s="635" t="s">
        <v>45</v>
      </c>
      <c r="L390" s="637" t="s">
        <v>591</v>
      </c>
      <c r="M390" s="637" t="s">
        <v>592</v>
      </c>
      <c r="N390" s="638" t="s">
        <v>609</v>
      </c>
      <c r="O390" s="639" t="s">
        <v>594</v>
      </c>
      <c r="P390" s="640" t="s">
        <v>804</v>
      </c>
      <c r="Q390" s="640" t="s">
        <v>1055</v>
      </c>
      <c r="R390" s="640" t="s">
        <v>1285</v>
      </c>
      <c r="S390" s="640"/>
      <c r="T390" s="640" t="s">
        <v>1235</v>
      </c>
      <c r="U390" s="637" t="s">
        <v>1287</v>
      </c>
      <c r="V390" s="632"/>
      <c r="W390" s="641"/>
      <c r="X390" s="642"/>
      <c r="Y390" s="641"/>
      <c r="Z390" s="641"/>
      <c r="AA390" s="31" t="str">
        <f t="shared" si="5"/>
        <v/>
      </c>
      <c r="AB390" s="632"/>
      <c r="AC390" s="643"/>
      <c r="AD390" s="632"/>
      <c r="AE390" s="637" t="s">
        <v>1288</v>
      </c>
      <c r="AF390" s="641" t="s">
        <v>174</v>
      </c>
      <c r="AG390" s="644" t="s">
        <v>606</v>
      </c>
      <c r="AH390" s="637"/>
      <c r="AI390" s="637"/>
      <c r="AJ390" s="641"/>
      <c r="AK390" s="644"/>
    </row>
    <row r="391" spans="1:37" s="33" customFormat="1" ht="63" customHeight="1" x14ac:dyDescent="0.2">
      <c r="A391" s="631" t="s">
        <v>92</v>
      </c>
      <c r="B391" s="632">
        <v>81101510</v>
      </c>
      <c r="C391" s="633" t="s">
        <v>1291</v>
      </c>
      <c r="D391" s="634">
        <v>43281</v>
      </c>
      <c r="E391" s="635" t="s">
        <v>153</v>
      </c>
      <c r="F391" s="635" t="s">
        <v>587</v>
      </c>
      <c r="G391" s="635" t="s">
        <v>1284</v>
      </c>
      <c r="H391" s="636">
        <v>184000000</v>
      </c>
      <c r="I391" s="636">
        <v>184000000</v>
      </c>
      <c r="J391" s="635" t="s">
        <v>111</v>
      </c>
      <c r="K391" s="635" t="s">
        <v>45</v>
      </c>
      <c r="L391" s="637" t="s">
        <v>591</v>
      </c>
      <c r="M391" s="637" t="s">
        <v>592</v>
      </c>
      <c r="N391" s="638" t="s">
        <v>609</v>
      </c>
      <c r="O391" s="639" t="s">
        <v>594</v>
      </c>
      <c r="P391" s="640" t="s">
        <v>804</v>
      </c>
      <c r="Q391" s="640" t="s">
        <v>1055</v>
      </c>
      <c r="R391" s="640" t="s">
        <v>1285</v>
      </c>
      <c r="S391" s="640"/>
      <c r="T391" s="640" t="s">
        <v>1235</v>
      </c>
      <c r="U391" s="637" t="s">
        <v>1287</v>
      </c>
      <c r="V391" s="632"/>
      <c r="W391" s="641"/>
      <c r="X391" s="642"/>
      <c r="Y391" s="641"/>
      <c r="Z391" s="641"/>
      <c r="AA391" s="31" t="str">
        <f t="shared" si="5"/>
        <v/>
      </c>
      <c r="AB391" s="632"/>
      <c r="AC391" s="643"/>
      <c r="AD391" s="632"/>
      <c r="AE391" s="637" t="s">
        <v>912</v>
      </c>
      <c r="AF391" s="641" t="s">
        <v>47</v>
      </c>
      <c r="AG391" s="644" t="s">
        <v>618</v>
      </c>
      <c r="AH391" s="637"/>
      <c r="AI391" s="637"/>
      <c r="AJ391" s="641"/>
      <c r="AK391" s="644"/>
    </row>
    <row r="392" spans="1:37" s="33" customFormat="1" ht="63" customHeight="1" x14ac:dyDescent="0.2">
      <c r="A392" s="631" t="s">
        <v>92</v>
      </c>
      <c r="B392" s="632" t="s">
        <v>588</v>
      </c>
      <c r="C392" s="633" t="s">
        <v>1292</v>
      </c>
      <c r="D392" s="634">
        <v>43281</v>
      </c>
      <c r="E392" s="635" t="s">
        <v>153</v>
      </c>
      <c r="F392" s="635" t="s">
        <v>329</v>
      </c>
      <c r="G392" s="635" t="s">
        <v>1284</v>
      </c>
      <c r="H392" s="636">
        <v>1656000000</v>
      </c>
      <c r="I392" s="636">
        <v>1656000000</v>
      </c>
      <c r="J392" s="635" t="s">
        <v>111</v>
      </c>
      <c r="K392" s="635" t="s">
        <v>45</v>
      </c>
      <c r="L392" s="637" t="s">
        <v>591</v>
      </c>
      <c r="M392" s="637" t="s">
        <v>592</v>
      </c>
      <c r="N392" s="638" t="s">
        <v>609</v>
      </c>
      <c r="O392" s="639" t="s">
        <v>594</v>
      </c>
      <c r="P392" s="640" t="s">
        <v>804</v>
      </c>
      <c r="Q392" s="640" t="s">
        <v>1055</v>
      </c>
      <c r="R392" s="640" t="s">
        <v>1285</v>
      </c>
      <c r="S392" s="640"/>
      <c r="T392" s="640" t="s">
        <v>1286</v>
      </c>
      <c r="U392" s="637" t="s">
        <v>1287</v>
      </c>
      <c r="V392" s="632"/>
      <c r="W392" s="641"/>
      <c r="X392" s="642"/>
      <c r="Y392" s="641"/>
      <c r="Z392" s="641"/>
      <c r="AA392" s="31" t="str">
        <f t="shared" si="5"/>
        <v/>
      </c>
      <c r="AB392" s="632"/>
      <c r="AC392" s="643"/>
      <c r="AD392" s="632"/>
      <c r="AE392" s="637" t="s">
        <v>1288</v>
      </c>
      <c r="AF392" s="641" t="s">
        <v>174</v>
      </c>
      <c r="AG392" s="644" t="s">
        <v>606</v>
      </c>
      <c r="AH392" s="637"/>
      <c r="AI392" s="637"/>
      <c r="AJ392" s="641"/>
      <c r="AK392" s="644"/>
    </row>
    <row r="393" spans="1:37" s="33" customFormat="1" ht="63" customHeight="1" x14ac:dyDescent="0.2">
      <c r="A393" s="631" t="s">
        <v>92</v>
      </c>
      <c r="B393" s="632">
        <v>81101510</v>
      </c>
      <c r="C393" s="633" t="s">
        <v>1293</v>
      </c>
      <c r="D393" s="634">
        <v>43281</v>
      </c>
      <c r="E393" s="635" t="s">
        <v>153</v>
      </c>
      <c r="F393" s="635" t="s">
        <v>587</v>
      </c>
      <c r="G393" s="635" t="s">
        <v>1284</v>
      </c>
      <c r="H393" s="636">
        <v>184000000</v>
      </c>
      <c r="I393" s="636">
        <v>184000000</v>
      </c>
      <c r="J393" s="635" t="s">
        <v>111</v>
      </c>
      <c r="K393" s="635" t="s">
        <v>45</v>
      </c>
      <c r="L393" s="637" t="s">
        <v>591</v>
      </c>
      <c r="M393" s="637" t="s">
        <v>592</v>
      </c>
      <c r="N393" s="638" t="s">
        <v>609</v>
      </c>
      <c r="O393" s="639" t="s">
        <v>594</v>
      </c>
      <c r="P393" s="640" t="s">
        <v>804</v>
      </c>
      <c r="Q393" s="640" t="s">
        <v>1055</v>
      </c>
      <c r="R393" s="640" t="s">
        <v>1285</v>
      </c>
      <c r="S393" s="640"/>
      <c r="T393" s="640" t="s">
        <v>1286</v>
      </c>
      <c r="U393" s="637" t="s">
        <v>1287</v>
      </c>
      <c r="V393" s="632"/>
      <c r="W393" s="641"/>
      <c r="X393" s="642"/>
      <c r="Y393" s="641"/>
      <c r="Z393" s="641"/>
      <c r="AA393" s="31" t="str">
        <f t="shared" si="5"/>
        <v/>
      </c>
      <c r="AB393" s="632"/>
      <c r="AC393" s="643"/>
      <c r="AD393" s="632"/>
      <c r="AE393" s="637" t="s">
        <v>912</v>
      </c>
      <c r="AF393" s="641" t="s">
        <v>47</v>
      </c>
      <c r="AG393" s="644" t="s">
        <v>618</v>
      </c>
      <c r="AH393" s="637"/>
      <c r="AI393" s="637"/>
      <c r="AJ393" s="641"/>
      <c r="AK393" s="644"/>
    </row>
    <row r="394" spans="1:37" s="33" customFormat="1" ht="63" customHeight="1" x14ac:dyDescent="0.2">
      <c r="A394" s="631" t="s">
        <v>92</v>
      </c>
      <c r="B394" s="632" t="s">
        <v>588</v>
      </c>
      <c r="C394" s="633" t="s">
        <v>1294</v>
      </c>
      <c r="D394" s="634">
        <v>43281</v>
      </c>
      <c r="E394" s="635" t="s">
        <v>153</v>
      </c>
      <c r="F394" s="635" t="s">
        <v>329</v>
      </c>
      <c r="G394" s="635" t="s">
        <v>1284</v>
      </c>
      <c r="H394" s="636">
        <v>1656000000</v>
      </c>
      <c r="I394" s="636">
        <v>1656000000</v>
      </c>
      <c r="J394" s="635" t="s">
        <v>111</v>
      </c>
      <c r="K394" s="635" t="s">
        <v>45</v>
      </c>
      <c r="L394" s="637" t="s">
        <v>591</v>
      </c>
      <c r="M394" s="637" t="s">
        <v>592</v>
      </c>
      <c r="N394" s="638" t="s">
        <v>609</v>
      </c>
      <c r="O394" s="639" t="s">
        <v>594</v>
      </c>
      <c r="P394" s="640" t="s">
        <v>804</v>
      </c>
      <c r="Q394" s="640" t="s">
        <v>1055</v>
      </c>
      <c r="R394" s="640" t="s">
        <v>1285</v>
      </c>
      <c r="S394" s="640"/>
      <c r="T394" s="640" t="s">
        <v>1235</v>
      </c>
      <c r="U394" s="637" t="s">
        <v>1287</v>
      </c>
      <c r="V394" s="632"/>
      <c r="W394" s="641"/>
      <c r="X394" s="642"/>
      <c r="Y394" s="641"/>
      <c r="Z394" s="641"/>
      <c r="AA394" s="31" t="str">
        <f t="shared" si="5"/>
        <v/>
      </c>
      <c r="AB394" s="632"/>
      <c r="AC394" s="643"/>
      <c r="AD394" s="632"/>
      <c r="AE394" s="637" t="s">
        <v>1288</v>
      </c>
      <c r="AF394" s="641" t="s">
        <v>174</v>
      </c>
      <c r="AG394" s="644" t="s">
        <v>606</v>
      </c>
      <c r="AH394" s="637"/>
      <c r="AI394" s="637"/>
      <c r="AJ394" s="641"/>
      <c r="AK394" s="644"/>
    </row>
    <row r="395" spans="1:37" s="33" customFormat="1" ht="63" customHeight="1" x14ac:dyDescent="0.2">
      <c r="A395" s="631" t="s">
        <v>92</v>
      </c>
      <c r="B395" s="632">
        <v>81101510</v>
      </c>
      <c r="C395" s="633" t="s">
        <v>1295</v>
      </c>
      <c r="D395" s="634">
        <v>43281</v>
      </c>
      <c r="E395" s="635" t="s">
        <v>153</v>
      </c>
      <c r="F395" s="635" t="s">
        <v>587</v>
      </c>
      <c r="G395" s="635" t="s">
        <v>1284</v>
      </c>
      <c r="H395" s="636">
        <v>184000000</v>
      </c>
      <c r="I395" s="636">
        <v>184000000</v>
      </c>
      <c r="J395" s="635" t="s">
        <v>111</v>
      </c>
      <c r="K395" s="635" t="s">
        <v>45</v>
      </c>
      <c r="L395" s="637" t="s">
        <v>591</v>
      </c>
      <c r="M395" s="637" t="s">
        <v>592</v>
      </c>
      <c r="N395" s="638" t="s">
        <v>609</v>
      </c>
      <c r="O395" s="639" t="s">
        <v>594</v>
      </c>
      <c r="P395" s="640" t="s">
        <v>804</v>
      </c>
      <c r="Q395" s="640" t="s">
        <v>1055</v>
      </c>
      <c r="R395" s="640" t="s">
        <v>1285</v>
      </c>
      <c r="S395" s="640"/>
      <c r="T395" s="640" t="s">
        <v>1235</v>
      </c>
      <c r="U395" s="637" t="s">
        <v>1287</v>
      </c>
      <c r="V395" s="632"/>
      <c r="W395" s="641"/>
      <c r="X395" s="642"/>
      <c r="Y395" s="641"/>
      <c r="Z395" s="641"/>
      <c r="AA395" s="31" t="str">
        <f t="shared" si="5"/>
        <v/>
      </c>
      <c r="AB395" s="632"/>
      <c r="AC395" s="643"/>
      <c r="AD395" s="632"/>
      <c r="AE395" s="637" t="s">
        <v>912</v>
      </c>
      <c r="AF395" s="641" t="s">
        <v>47</v>
      </c>
      <c r="AG395" s="644" t="s">
        <v>618</v>
      </c>
      <c r="AH395" s="637"/>
      <c r="AI395" s="637"/>
      <c r="AJ395" s="641"/>
      <c r="AK395" s="644"/>
    </row>
    <row r="396" spans="1:37" s="33" customFormat="1" ht="63" customHeight="1" x14ac:dyDescent="0.2">
      <c r="A396" s="631" t="s">
        <v>92</v>
      </c>
      <c r="B396" s="632" t="s">
        <v>588</v>
      </c>
      <c r="C396" s="633" t="s">
        <v>1296</v>
      </c>
      <c r="D396" s="634">
        <v>43281</v>
      </c>
      <c r="E396" s="635" t="s">
        <v>153</v>
      </c>
      <c r="F396" s="635" t="s">
        <v>329</v>
      </c>
      <c r="G396" s="635" t="s">
        <v>1284</v>
      </c>
      <c r="H396" s="636">
        <v>1656000000</v>
      </c>
      <c r="I396" s="636">
        <v>1656000000</v>
      </c>
      <c r="J396" s="635" t="s">
        <v>111</v>
      </c>
      <c r="K396" s="635" t="s">
        <v>45</v>
      </c>
      <c r="L396" s="637" t="s">
        <v>591</v>
      </c>
      <c r="M396" s="637" t="s">
        <v>592</v>
      </c>
      <c r="N396" s="638" t="s">
        <v>609</v>
      </c>
      <c r="O396" s="639" t="s">
        <v>594</v>
      </c>
      <c r="P396" s="640" t="s">
        <v>804</v>
      </c>
      <c r="Q396" s="640" t="s">
        <v>1055</v>
      </c>
      <c r="R396" s="640" t="s">
        <v>1285</v>
      </c>
      <c r="S396" s="640"/>
      <c r="T396" s="640" t="s">
        <v>1286</v>
      </c>
      <c r="U396" s="637" t="s">
        <v>1287</v>
      </c>
      <c r="V396" s="632"/>
      <c r="W396" s="641"/>
      <c r="X396" s="642"/>
      <c r="Y396" s="641"/>
      <c r="Z396" s="641"/>
      <c r="AA396" s="31" t="str">
        <f t="shared" ref="AA396:AA459" si="6">+IF(AND(W396="",X396="",Y396="",Z396=""),"",IF(AND(W396&lt;&gt;"",X396="",Y396="",Z396=""),0%,IF(AND(W396&lt;&gt;"",X396&lt;&gt;"",Y396="",Z396=""),33%,IF(AND(W396&lt;&gt;"",X396&lt;&gt;"",Y396&lt;&gt;"",Z396=""),66%,IF(AND(W396&lt;&gt;"",X396&lt;&gt;"",Y396&lt;&gt;"",Z396&lt;&gt;""),100%,"Información incompleta")))))</f>
        <v/>
      </c>
      <c r="AB396" s="632"/>
      <c r="AC396" s="643"/>
      <c r="AD396" s="632"/>
      <c r="AE396" s="637" t="s">
        <v>1288</v>
      </c>
      <c r="AF396" s="641" t="s">
        <v>174</v>
      </c>
      <c r="AG396" s="644" t="s">
        <v>606</v>
      </c>
      <c r="AH396" s="637"/>
      <c r="AI396" s="637"/>
      <c r="AJ396" s="641"/>
      <c r="AK396" s="644"/>
    </row>
    <row r="397" spans="1:37" s="33" customFormat="1" ht="63" customHeight="1" x14ac:dyDescent="0.2">
      <c r="A397" s="631" t="s">
        <v>92</v>
      </c>
      <c r="B397" s="632">
        <v>81101510</v>
      </c>
      <c r="C397" s="633" t="s">
        <v>1297</v>
      </c>
      <c r="D397" s="634">
        <v>43281</v>
      </c>
      <c r="E397" s="635" t="s">
        <v>153</v>
      </c>
      <c r="F397" s="635" t="s">
        <v>587</v>
      </c>
      <c r="G397" s="635" t="s">
        <v>1284</v>
      </c>
      <c r="H397" s="636">
        <v>184000000</v>
      </c>
      <c r="I397" s="636">
        <v>184000000</v>
      </c>
      <c r="J397" s="635" t="s">
        <v>111</v>
      </c>
      <c r="K397" s="635" t="s">
        <v>45</v>
      </c>
      <c r="L397" s="637" t="s">
        <v>591</v>
      </c>
      <c r="M397" s="637" t="s">
        <v>592</v>
      </c>
      <c r="N397" s="638" t="s">
        <v>609</v>
      </c>
      <c r="O397" s="639" t="s">
        <v>594</v>
      </c>
      <c r="P397" s="640" t="s">
        <v>804</v>
      </c>
      <c r="Q397" s="640" t="s">
        <v>1055</v>
      </c>
      <c r="R397" s="640" t="s">
        <v>1285</v>
      </c>
      <c r="S397" s="640"/>
      <c r="T397" s="640" t="s">
        <v>1286</v>
      </c>
      <c r="U397" s="637" t="s">
        <v>1287</v>
      </c>
      <c r="V397" s="632"/>
      <c r="W397" s="641"/>
      <c r="X397" s="642"/>
      <c r="Y397" s="641"/>
      <c r="Z397" s="641"/>
      <c r="AA397" s="31" t="str">
        <f t="shared" si="6"/>
        <v/>
      </c>
      <c r="AB397" s="632"/>
      <c r="AC397" s="643"/>
      <c r="AD397" s="632"/>
      <c r="AE397" s="637" t="s">
        <v>912</v>
      </c>
      <c r="AF397" s="641" t="s">
        <v>47</v>
      </c>
      <c r="AG397" s="644" t="s">
        <v>618</v>
      </c>
      <c r="AH397" s="637"/>
      <c r="AI397" s="637"/>
      <c r="AJ397" s="641"/>
      <c r="AK397" s="644"/>
    </row>
    <row r="398" spans="1:37" s="33" customFormat="1" ht="63" customHeight="1" x14ac:dyDescent="0.2">
      <c r="A398" s="631" t="s">
        <v>92</v>
      </c>
      <c r="B398" s="632" t="s">
        <v>588</v>
      </c>
      <c r="C398" s="633" t="s">
        <v>1298</v>
      </c>
      <c r="D398" s="634">
        <v>43281</v>
      </c>
      <c r="E398" s="635" t="s">
        <v>153</v>
      </c>
      <c r="F398" s="635" t="s">
        <v>329</v>
      </c>
      <c r="G398" s="635" t="s">
        <v>1284</v>
      </c>
      <c r="H398" s="636">
        <v>1656000000</v>
      </c>
      <c r="I398" s="636">
        <v>1656000000</v>
      </c>
      <c r="J398" s="635" t="s">
        <v>111</v>
      </c>
      <c r="K398" s="635" t="s">
        <v>45</v>
      </c>
      <c r="L398" s="637" t="s">
        <v>591</v>
      </c>
      <c r="M398" s="637" t="s">
        <v>592</v>
      </c>
      <c r="N398" s="638" t="s">
        <v>609</v>
      </c>
      <c r="O398" s="639" t="s">
        <v>594</v>
      </c>
      <c r="P398" s="640" t="s">
        <v>804</v>
      </c>
      <c r="Q398" s="640" t="s">
        <v>1055</v>
      </c>
      <c r="R398" s="640" t="s">
        <v>1056</v>
      </c>
      <c r="S398" s="640"/>
      <c r="T398" s="640" t="s">
        <v>976</v>
      </c>
      <c r="U398" s="637" t="s">
        <v>1287</v>
      </c>
      <c r="V398" s="632"/>
      <c r="W398" s="641"/>
      <c r="X398" s="642"/>
      <c r="Y398" s="641"/>
      <c r="Z398" s="641"/>
      <c r="AA398" s="31" t="str">
        <f t="shared" si="6"/>
        <v/>
      </c>
      <c r="AB398" s="632"/>
      <c r="AC398" s="643"/>
      <c r="AD398" s="632"/>
      <c r="AE398" s="637" t="s">
        <v>1288</v>
      </c>
      <c r="AF398" s="641" t="s">
        <v>174</v>
      </c>
      <c r="AG398" s="644" t="s">
        <v>606</v>
      </c>
      <c r="AH398" s="637"/>
      <c r="AI398" s="637"/>
      <c r="AJ398" s="641"/>
      <c r="AK398" s="644"/>
    </row>
    <row r="399" spans="1:37" s="33" customFormat="1" ht="63" customHeight="1" x14ac:dyDescent="0.2">
      <c r="A399" s="631" t="s">
        <v>92</v>
      </c>
      <c r="B399" s="632">
        <v>81101510</v>
      </c>
      <c r="C399" s="633" t="s">
        <v>1299</v>
      </c>
      <c r="D399" s="634">
        <v>43281</v>
      </c>
      <c r="E399" s="635" t="s">
        <v>153</v>
      </c>
      <c r="F399" s="635" t="s">
        <v>587</v>
      </c>
      <c r="G399" s="635" t="s">
        <v>1284</v>
      </c>
      <c r="H399" s="636">
        <v>184000000</v>
      </c>
      <c r="I399" s="636">
        <v>184000000</v>
      </c>
      <c r="J399" s="635" t="s">
        <v>111</v>
      </c>
      <c r="K399" s="635" t="s">
        <v>45</v>
      </c>
      <c r="L399" s="637" t="s">
        <v>591</v>
      </c>
      <c r="M399" s="637" t="s">
        <v>592</v>
      </c>
      <c r="N399" s="638" t="s">
        <v>609</v>
      </c>
      <c r="O399" s="639" t="s">
        <v>594</v>
      </c>
      <c r="P399" s="640" t="s">
        <v>804</v>
      </c>
      <c r="Q399" s="640" t="s">
        <v>1055</v>
      </c>
      <c r="R399" s="640" t="s">
        <v>1056</v>
      </c>
      <c r="S399" s="640"/>
      <c r="T399" s="640" t="s">
        <v>976</v>
      </c>
      <c r="U399" s="637" t="s">
        <v>1287</v>
      </c>
      <c r="V399" s="632"/>
      <c r="W399" s="641"/>
      <c r="X399" s="642"/>
      <c r="Y399" s="641"/>
      <c r="Z399" s="641"/>
      <c r="AA399" s="31" t="str">
        <f t="shared" si="6"/>
        <v/>
      </c>
      <c r="AB399" s="632"/>
      <c r="AC399" s="643"/>
      <c r="AD399" s="632"/>
      <c r="AE399" s="637" t="s">
        <v>912</v>
      </c>
      <c r="AF399" s="641" t="s">
        <v>47</v>
      </c>
      <c r="AG399" s="644" t="s">
        <v>618</v>
      </c>
      <c r="AH399" s="637"/>
      <c r="AI399" s="637"/>
      <c r="AJ399" s="641"/>
      <c r="AK399" s="644"/>
    </row>
    <row r="400" spans="1:37" s="33" customFormat="1" ht="63" customHeight="1" x14ac:dyDescent="0.2">
      <c r="A400" s="631" t="s">
        <v>92</v>
      </c>
      <c r="B400" s="632" t="s">
        <v>588</v>
      </c>
      <c r="C400" s="633" t="s">
        <v>1300</v>
      </c>
      <c r="D400" s="634">
        <v>43281</v>
      </c>
      <c r="E400" s="635" t="s">
        <v>153</v>
      </c>
      <c r="F400" s="635" t="s">
        <v>329</v>
      </c>
      <c r="G400" s="635" t="s">
        <v>1284</v>
      </c>
      <c r="H400" s="636">
        <v>1656000000</v>
      </c>
      <c r="I400" s="636">
        <v>1656000000</v>
      </c>
      <c r="J400" s="635" t="s">
        <v>111</v>
      </c>
      <c r="K400" s="635" t="s">
        <v>45</v>
      </c>
      <c r="L400" s="637" t="s">
        <v>591</v>
      </c>
      <c r="M400" s="637" t="s">
        <v>592</v>
      </c>
      <c r="N400" s="638" t="s">
        <v>609</v>
      </c>
      <c r="O400" s="639" t="s">
        <v>594</v>
      </c>
      <c r="P400" s="640" t="s">
        <v>804</v>
      </c>
      <c r="Q400" s="640" t="s">
        <v>1055</v>
      </c>
      <c r="R400" s="640" t="s">
        <v>1285</v>
      </c>
      <c r="S400" s="640"/>
      <c r="T400" s="640" t="s">
        <v>1286</v>
      </c>
      <c r="U400" s="637" t="s">
        <v>1287</v>
      </c>
      <c r="V400" s="632"/>
      <c r="W400" s="641"/>
      <c r="X400" s="642"/>
      <c r="Y400" s="641"/>
      <c r="Z400" s="641"/>
      <c r="AA400" s="31" t="str">
        <f t="shared" si="6"/>
        <v/>
      </c>
      <c r="AB400" s="632"/>
      <c r="AC400" s="643"/>
      <c r="AD400" s="632"/>
      <c r="AE400" s="637" t="s">
        <v>1288</v>
      </c>
      <c r="AF400" s="641" t="s">
        <v>174</v>
      </c>
      <c r="AG400" s="644" t="s">
        <v>606</v>
      </c>
      <c r="AH400" s="637"/>
      <c r="AI400" s="637"/>
      <c r="AJ400" s="641"/>
      <c r="AK400" s="644"/>
    </row>
    <row r="401" spans="1:37" s="33" customFormat="1" ht="63" customHeight="1" x14ac:dyDescent="0.2">
      <c r="A401" s="631" t="s">
        <v>92</v>
      </c>
      <c r="B401" s="632">
        <v>81101510</v>
      </c>
      <c r="C401" s="633" t="s">
        <v>1301</v>
      </c>
      <c r="D401" s="634">
        <v>43281</v>
      </c>
      <c r="E401" s="635" t="s">
        <v>153</v>
      </c>
      <c r="F401" s="635" t="s">
        <v>587</v>
      </c>
      <c r="G401" s="635" t="s">
        <v>1284</v>
      </c>
      <c r="H401" s="636">
        <v>184000000</v>
      </c>
      <c r="I401" s="636">
        <v>184000000</v>
      </c>
      <c r="J401" s="635" t="s">
        <v>111</v>
      </c>
      <c r="K401" s="635" t="s">
        <v>45</v>
      </c>
      <c r="L401" s="637" t="s">
        <v>591</v>
      </c>
      <c r="M401" s="637" t="s">
        <v>592</v>
      </c>
      <c r="N401" s="638" t="s">
        <v>609</v>
      </c>
      <c r="O401" s="639" t="s">
        <v>594</v>
      </c>
      <c r="P401" s="640" t="s">
        <v>804</v>
      </c>
      <c r="Q401" s="640" t="s">
        <v>1055</v>
      </c>
      <c r="R401" s="640" t="s">
        <v>1285</v>
      </c>
      <c r="S401" s="640"/>
      <c r="T401" s="640" t="s">
        <v>1286</v>
      </c>
      <c r="U401" s="637" t="s">
        <v>1287</v>
      </c>
      <c r="V401" s="632"/>
      <c r="W401" s="641"/>
      <c r="X401" s="642"/>
      <c r="Y401" s="641"/>
      <c r="Z401" s="641"/>
      <c r="AA401" s="31" t="str">
        <f t="shared" si="6"/>
        <v/>
      </c>
      <c r="AB401" s="632"/>
      <c r="AC401" s="643"/>
      <c r="AD401" s="632"/>
      <c r="AE401" s="637" t="s">
        <v>912</v>
      </c>
      <c r="AF401" s="641" t="s">
        <v>47</v>
      </c>
      <c r="AG401" s="644" t="s">
        <v>618</v>
      </c>
      <c r="AH401" s="637"/>
      <c r="AI401" s="637"/>
      <c r="AJ401" s="641"/>
      <c r="AK401" s="644"/>
    </row>
    <row r="402" spans="1:37" s="33" customFormat="1" ht="63" customHeight="1" x14ac:dyDescent="0.2">
      <c r="A402" s="631" t="s">
        <v>92</v>
      </c>
      <c r="B402" s="632" t="s">
        <v>588</v>
      </c>
      <c r="C402" s="633" t="s">
        <v>1302</v>
      </c>
      <c r="D402" s="634">
        <v>43281</v>
      </c>
      <c r="E402" s="635" t="s">
        <v>153</v>
      </c>
      <c r="F402" s="635" t="s">
        <v>329</v>
      </c>
      <c r="G402" s="635" t="s">
        <v>1284</v>
      </c>
      <c r="H402" s="636">
        <v>1656000000</v>
      </c>
      <c r="I402" s="636">
        <v>1656000000</v>
      </c>
      <c r="J402" s="635" t="s">
        <v>111</v>
      </c>
      <c r="K402" s="635" t="s">
        <v>45</v>
      </c>
      <c r="L402" s="637" t="s">
        <v>591</v>
      </c>
      <c r="M402" s="637" t="s">
        <v>592</v>
      </c>
      <c r="N402" s="638" t="s">
        <v>609</v>
      </c>
      <c r="O402" s="639" t="s">
        <v>594</v>
      </c>
      <c r="P402" s="640" t="s">
        <v>804</v>
      </c>
      <c r="Q402" s="640" t="s">
        <v>1055</v>
      </c>
      <c r="R402" s="640" t="s">
        <v>1285</v>
      </c>
      <c r="S402" s="640"/>
      <c r="T402" s="640" t="s">
        <v>1286</v>
      </c>
      <c r="U402" s="637" t="s">
        <v>1287</v>
      </c>
      <c r="V402" s="632"/>
      <c r="W402" s="641"/>
      <c r="X402" s="642"/>
      <c r="Y402" s="641"/>
      <c r="Z402" s="641"/>
      <c r="AA402" s="31" t="str">
        <f t="shared" si="6"/>
        <v/>
      </c>
      <c r="AB402" s="632"/>
      <c r="AC402" s="643"/>
      <c r="AD402" s="632"/>
      <c r="AE402" s="637" t="s">
        <v>1288</v>
      </c>
      <c r="AF402" s="641" t="s">
        <v>174</v>
      </c>
      <c r="AG402" s="644" t="s">
        <v>606</v>
      </c>
      <c r="AH402" s="637"/>
      <c r="AI402" s="637"/>
      <c r="AJ402" s="641"/>
      <c r="AK402" s="644"/>
    </row>
    <row r="403" spans="1:37" s="33" customFormat="1" ht="63" customHeight="1" x14ac:dyDescent="0.2">
      <c r="A403" s="631" t="s">
        <v>92</v>
      </c>
      <c r="B403" s="632">
        <v>81101510</v>
      </c>
      <c r="C403" s="633" t="s">
        <v>1303</v>
      </c>
      <c r="D403" s="634">
        <v>43281</v>
      </c>
      <c r="E403" s="635" t="s">
        <v>153</v>
      </c>
      <c r="F403" s="635" t="s">
        <v>587</v>
      </c>
      <c r="G403" s="635" t="s">
        <v>1284</v>
      </c>
      <c r="H403" s="636">
        <v>184000000</v>
      </c>
      <c r="I403" s="636">
        <v>184000000</v>
      </c>
      <c r="J403" s="635" t="s">
        <v>111</v>
      </c>
      <c r="K403" s="635" t="s">
        <v>45</v>
      </c>
      <c r="L403" s="637" t="s">
        <v>591</v>
      </c>
      <c r="M403" s="637" t="s">
        <v>592</v>
      </c>
      <c r="N403" s="638" t="s">
        <v>609</v>
      </c>
      <c r="O403" s="639" t="s">
        <v>594</v>
      </c>
      <c r="P403" s="640" t="s">
        <v>804</v>
      </c>
      <c r="Q403" s="640" t="s">
        <v>1055</v>
      </c>
      <c r="R403" s="640" t="s">
        <v>1285</v>
      </c>
      <c r="S403" s="640"/>
      <c r="T403" s="640" t="s">
        <v>1286</v>
      </c>
      <c r="U403" s="637" t="s">
        <v>1287</v>
      </c>
      <c r="V403" s="632"/>
      <c r="W403" s="641"/>
      <c r="X403" s="642"/>
      <c r="Y403" s="641"/>
      <c r="Z403" s="641"/>
      <c r="AA403" s="31" t="str">
        <f t="shared" si="6"/>
        <v/>
      </c>
      <c r="AB403" s="632"/>
      <c r="AC403" s="643"/>
      <c r="AD403" s="632"/>
      <c r="AE403" s="637" t="s">
        <v>912</v>
      </c>
      <c r="AF403" s="641" t="s">
        <v>47</v>
      </c>
      <c r="AG403" s="644" t="s">
        <v>618</v>
      </c>
      <c r="AH403" s="637"/>
      <c r="AI403" s="637"/>
      <c r="AJ403" s="641"/>
      <c r="AK403" s="644"/>
    </row>
    <row r="404" spans="1:37" s="33" customFormat="1" ht="63" customHeight="1" x14ac:dyDescent="0.2">
      <c r="A404" s="631" t="s">
        <v>92</v>
      </c>
      <c r="B404" s="632" t="s">
        <v>588</v>
      </c>
      <c r="C404" s="633" t="s">
        <v>1304</v>
      </c>
      <c r="D404" s="634">
        <v>43281</v>
      </c>
      <c r="E404" s="635" t="s">
        <v>153</v>
      </c>
      <c r="F404" s="635" t="s">
        <v>329</v>
      </c>
      <c r="G404" s="635" t="s">
        <v>1284</v>
      </c>
      <c r="H404" s="636">
        <v>1656000000</v>
      </c>
      <c r="I404" s="636">
        <v>1656000000</v>
      </c>
      <c r="J404" s="635" t="s">
        <v>111</v>
      </c>
      <c r="K404" s="635" t="s">
        <v>45</v>
      </c>
      <c r="L404" s="637" t="s">
        <v>591</v>
      </c>
      <c r="M404" s="637" t="s">
        <v>592</v>
      </c>
      <c r="N404" s="638" t="s">
        <v>609</v>
      </c>
      <c r="O404" s="639" t="s">
        <v>594</v>
      </c>
      <c r="P404" s="640" t="s">
        <v>804</v>
      </c>
      <c r="Q404" s="640" t="s">
        <v>1055</v>
      </c>
      <c r="R404" s="640" t="s">
        <v>1285</v>
      </c>
      <c r="S404" s="640"/>
      <c r="T404" s="640" t="s">
        <v>1286</v>
      </c>
      <c r="U404" s="637" t="s">
        <v>1287</v>
      </c>
      <c r="V404" s="632"/>
      <c r="W404" s="641"/>
      <c r="X404" s="642"/>
      <c r="Y404" s="641"/>
      <c r="Z404" s="641"/>
      <c r="AA404" s="31" t="str">
        <f t="shared" si="6"/>
        <v/>
      </c>
      <c r="AB404" s="632"/>
      <c r="AC404" s="643"/>
      <c r="AD404" s="632"/>
      <c r="AE404" s="637" t="s">
        <v>1288</v>
      </c>
      <c r="AF404" s="641" t="s">
        <v>174</v>
      </c>
      <c r="AG404" s="644" t="s">
        <v>606</v>
      </c>
      <c r="AH404" s="637"/>
      <c r="AI404" s="637"/>
      <c r="AJ404" s="641"/>
      <c r="AK404" s="644"/>
    </row>
    <row r="405" spans="1:37" s="33" customFormat="1" ht="63" customHeight="1" x14ac:dyDescent="0.2">
      <c r="A405" s="631" t="s">
        <v>92</v>
      </c>
      <c r="B405" s="632">
        <v>81101510</v>
      </c>
      <c r="C405" s="633" t="s">
        <v>1305</v>
      </c>
      <c r="D405" s="634">
        <v>43281</v>
      </c>
      <c r="E405" s="635" t="s">
        <v>153</v>
      </c>
      <c r="F405" s="635" t="s">
        <v>587</v>
      </c>
      <c r="G405" s="635" t="s">
        <v>1284</v>
      </c>
      <c r="H405" s="636">
        <v>184000000</v>
      </c>
      <c r="I405" s="636">
        <v>184000000</v>
      </c>
      <c r="J405" s="635" t="s">
        <v>111</v>
      </c>
      <c r="K405" s="635" t="s">
        <v>45</v>
      </c>
      <c r="L405" s="637" t="s">
        <v>591</v>
      </c>
      <c r="M405" s="637" t="s">
        <v>592</v>
      </c>
      <c r="N405" s="638" t="s">
        <v>609</v>
      </c>
      <c r="O405" s="639" t="s">
        <v>594</v>
      </c>
      <c r="P405" s="640" t="s">
        <v>804</v>
      </c>
      <c r="Q405" s="640" t="s">
        <v>1055</v>
      </c>
      <c r="R405" s="640" t="s">
        <v>1285</v>
      </c>
      <c r="S405" s="640"/>
      <c r="T405" s="640" t="s">
        <v>1286</v>
      </c>
      <c r="U405" s="637" t="s">
        <v>1287</v>
      </c>
      <c r="V405" s="632"/>
      <c r="W405" s="641"/>
      <c r="X405" s="642"/>
      <c r="Y405" s="641"/>
      <c r="Z405" s="641"/>
      <c r="AA405" s="31" t="str">
        <f t="shared" si="6"/>
        <v/>
      </c>
      <c r="AB405" s="632"/>
      <c r="AC405" s="643"/>
      <c r="AD405" s="632"/>
      <c r="AE405" s="637" t="s">
        <v>912</v>
      </c>
      <c r="AF405" s="641" t="s">
        <v>47</v>
      </c>
      <c r="AG405" s="644" t="s">
        <v>618</v>
      </c>
      <c r="AH405" s="637"/>
      <c r="AI405" s="637"/>
      <c r="AJ405" s="641"/>
      <c r="AK405" s="644"/>
    </row>
    <row r="406" spans="1:37" s="33" customFormat="1" ht="63" customHeight="1" x14ac:dyDescent="0.2">
      <c r="A406" s="631" t="s">
        <v>92</v>
      </c>
      <c r="B406" s="632" t="s">
        <v>588</v>
      </c>
      <c r="C406" s="633" t="s">
        <v>1306</v>
      </c>
      <c r="D406" s="634">
        <v>43281</v>
      </c>
      <c r="E406" s="635" t="s">
        <v>153</v>
      </c>
      <c r="F406" s="635" t="s">
        <v>329</v>
      </c>
      <c r="G406" s="635" t="s">
        <v>1284</v>
      </c>
      <c r="H406" s="636">
        <v>1656000000</v>
      </c>
      <c r="I406" s="636">
        <v>1656000000</v>
      </c>
      <c r="J406" s="635" t="s">
        <v>111</v>
      </c>
      <c r="K406" s="635" t="s">
        <v>45</v>
      </c>
      <c r="L406" s="637" t="s">
        <v>591</v>
      </c>
      <c r="M406" s="637" t="s">
        <v>592</v>
      </c>
      <c r="N406" s="638" t="s">
        <v>609</v>
      </c>
      <c r="O406" s="639" t="s">
        <v>594</v>
      </c>
      <c r="P406" s="640" t="s">
        <v>804</v>
      </c>
      <c r="Q406" s="640" t="s">
        <v>1055</v>
      </c>
      <c r="R406" s="640" t="s">
        <v>1285</v>
      </c>
      <c r="S406" s="640"/>
      <c r="T406" s="640" t="s">
        <v>1286</v>
      </c>
      <c r="U406" s="637" t="s">
        <v>1287</v>
      </c>
      <c r="V406" s="632"/>
      <c r="W406" s="641"/>
      <c r="X406" s="642"/>
      <c r="Y406" s="641"/>
      <c r="Z406" s="641"/>
      <c r="AA406" s="31" t="str">
        <f t="shared" si="6"/>
        <v/>
      </c>
      <c r="AB406" s="632"/>
      <c r="AC406" s="643"/>
      <c r="AD406" s="632"/>
      <c r="AE406" s="637" t="s">
        <v>1288</v>
      </c>
      <c r="AF406" s="641" t="s">
        <v>174</v>
      </c>
      <c r="AG406" s="644" t="s">
        <v>606</v>
      </c>
      <c r="AH406" s="637"/>
      <c r="AI406" s="637"/>
      <c r="AJ406" s="641"/>
      <c r="AK406" s="644"/>
    </row>
    <row r="407" spans="1:37" s="33" customFormat="1" ht="63" customHeight="1" x14ac:dyDescent="0.2">
      <c r="A407" s="631" t="s">
        <v>92</v>
      </c>
      <c r="B407" s="632">
        <v>81101510</v>
      </c>
      <c r="C407" s="633" t="s">
        <v>1307</v>
      </c>
      <c r="D407" s="634">
        <v>43281</v>
      </c>
      <c r="E407" s="635" t="s">
        <v>153</v>
      </c>
      <c r="F407" s="635" t="s">
        <v>587</v>
      </c>
      <c r="G407" s="635" t="s">
        <v>1284</v>
      </c>
      <c r="H407" s="636">
        <v>184000000</v>
      </c>
      <c r="I407" s="636">
        <v>184000000</v>
      </c>
      <c r="J407" s="635" t="s">
        <v>111</v>
      </c>
      <c r="K407" s="635" t="s">
        <v>45</v>
      </c>
      <c r="L407" s="637" t="s">
        <v>591</v>
      </c>
      <c r="M407" s="637" t="s">
        <v>592</v>
      </c>
      <c r="N407" s="638" t="s">
        <v>609</v>
      </c>
      <c r="O407" s="639" t="s">
        <v>594</v>
      </c>
      <c r="P407" s="640" t="s">
        <v>804</v>
      </c>
      <c r="Q407" s="640" t="s">
        <v>1055</v>
      </c>
      <c r="R407" s="640" t="s">
        <v>1285</v>
      </c>
      <c r="S407" s="640"/>
      <c r="T407" s="640" t="s">
        <v>1286</v>
      </c>
      <c r="U407" s="637" t="s">
        <v>1287</v>
      </c>
      <c r="V407" s="632"/>
      <c r="W407" s="641"/>
      <c r="X407" s="642"/>
      <c r="Y407" s="641"/>
      <c r="Z407" s="641"/>
      <c r="AA407" s="31" t="str">
        <f t="shared" si="6"/>
        <v/>
      </c>
      <c r="AB407" s="632"/>
      <c r="AC407" s="643"/>
      <c r="AD407" s="632"/>
      <c r="AE407" s="637" t="s">
        <v>912</v>
      </c>
      <c r="AF407" s="641" t="s">
        <v>47</v>
      </c>
      <c r="AG407" s="644" t="s">
        <v>618</v>
      </c>
      <c r="AH407" s="637"/>
      <c r="AI407" s="637"/>
      <c r="AJ407" s="641"/>
      <c r="AK407" s="644"/>
    </row>
    <row r="408" spans="1:37" s="33" customFormat="1" ht="63" customHeight="1" x14ac:dyDescent="0.2">
      <c r="A408" s="631" t="s">
        <v>92</v>
      </c>
      <c r="B408" s="632" t="s">
        <v>588</v>
      </c>
      <c r="C408" s="633" t="s">
        <v>1308</v>
      </c>
      <c r="D408" s="634">
        <v>43281</v>
      </c>
      <c r="E408" s="635" t="s">
        <v>153</v>
      </c>
      <c r="F408" s="635" t="s">
        <v>329</v>
      </c>
      <c r="G408" s="635" t="s">
        <v>1284</v>
      </c>
      <c r="H408" s="636">
        <v>1656000000</v>
      </c>
      <c r="I408" s="636">
        <v>1656000000</v>
      </c>
      <c r="J408" s="635" t="s">
        <v>111</v>
      </c>
      <c r="K408" s="635" t="s">
        <v>45</v>
      </c>
      <c r="L408" s="637" t="s">
        <v>591</v>
      </c>
      <c r="M408" s="637" t="s">
        <v>592</v>
      </c>
      <c r="N408" s="638" t="s">
        <v>609</v>
      </c>
      <c r="O408" s="639" t="s">
        <v>594</v>
      </c>
      <c r="P408" s="640" t="s">
        <v>804</v>
      </c>
      <c r="Q408" s="640" t="s">
        <v>1055</v>
      </c>
      <c r="R408" s="640" t="s">
        <v>1285</v>
      </c>
      <c r="S408" s="640"/>
      <c r="T408" s="640" t="s">
        <v>1286</v>
      </c>
      <c r="U408" s="637" t="s">
        <v>1287</v>
      </c>
      <c r="V408" s="632"/>
      <c r="W408" s="641"/>
      <c r="X408" s="642"/>
      <c r="Y408" s="641"/>
      <c r="Z408" s="641"/>
      <c r="AA408" s="31" t="str">
        <f t="shared" si="6"/>
        <v/>
      </c>
      <c r="AB408" s="632"/>
      <c r="AC408" s="643"/>
      <c r="AD408" s="632"/>
      <c r="AE408" s="637" t="s">
        <v>1288</v>
      </c>
      <c r="AF408" s="641" t="s">
        <v>174</v>
      </c>
      <c r="AG408" s="644" t="s">
        <v>606</v>
      </c>
      <c r="AH408" s="637"/>
      <c r="AI408" s="637"/>
      <c r="AJ408" s="641"/>
      <c r="AK408" s="644"/>
    </row>
    <row r="409" spans="1:37" s="33" customFormat="1" ht="63" customHeight="1" x14ac:dyDescent="0.2">
      <c r="A409" s="631" t="s">
        <v>92</v>
      </c>
      <c r="B409" s="632">
        <v>81101510</v>
      </c>
      <c r="C409" s="633" t="s">
        <v>1309</v>
      </c>
      <c r="D409" s="634">
        <v>43281</v>
      </c>
      <c r="E409" s="635" t="s">
        <v>153</v>
      </c>
      <c r="F409" s="635" t="s">
        <v>587</v>
      </c>
      <c r="G409" s="635" t="s">
        <v>1284</v>
      </c>
      <c r="H409" s="636">
        <v>184000000</v>
      </c>
      <c r="I409" s="636">
        <v>184000000</v>
      </c>
      <c r="J409" s="635" t="s">
        <v>111</v>
      </c>
      <c r="K409" s="635" t="s">
        <v>45</v>
      </c>
      <c r="L409" s="637" t="s">
        <v>591</v>
      </c>
      <c r="M409" s="637" t="s">
        <v>592</v>
      </c>
      <c r="N409" s="638" t="s">
        <v>609</v>
      </c>
      <c r="O409" s="639" t="s">
        <v>594</v>
      </c>
      <c r="P409" s="640" t="s">
        <v>804</v>
      </c>
      <c r="Q409" s="640" t="s">
        <v>1055</v>
      </c>
      <c r="R409" s="640" t="s">
        <v>1285</v>
      </c>
      <c r="S409" s="640"/>
      <c r="T409" s="640" t="s">
        <v>1286</v>
      </c>
      <c r="U409" s="637" t="s">
        <v>1287</v>
      </c>
      <c r="V409" s="632"/>
      <c r="W409" s="641"/>
      <c r="X409" s="642"/>
      <c r="Y409" s="641"/>
      <c r="Z409" s="641"/>
      <c r="AA409" s="31" t="str">
        <f t="shared" si="6"/>
        <v/>
      </c>
      <c r="AB409" s="632"/>
      <c r="AC409" s="643"/>
      <c r="AD409" s="632"/>
      <c r="AE409" s="637" t="s">
        <v>912</v>
      </c>
      <c r="AF409" s="641" t="s">
        <v>47</v>
      </c>
      <c r="AG409" s="644" t="s">
        <v>618</v>
      </c>
      <c r="AH409" s="637"/>
      <c r="AI409" s="637"/>
      <c r="AJ409" s="641"/>
      <c r="AK409" s="644"/>
    </row>
    <row r="410" spans="1:37" s="33" customFormat="1" ht="63" customHeight="1" x14ac:dyDescent="0.2">
      <c r="A410" s="631" t="s">
        <v>92</v>
      </c>
      <c r="B410" s="632" t="s">
        <v>588</v>
      </c>
      <c r="C410" s="633" t="s">
        <v>1310</v>
      </c>
      <c r="D410" s="634">
        <v>43281</v>
      </c>
      <c r="E410" s="635" t="s">
        <v>153</v>
      </c>
      <c r="F410" s="635" t="s">
        <v>329</v>
      </c>
      <c r="G410" s="635" t="s">
        <v>1284</v>
      </c>
      <c r="H410" s="636">
        <v>1656000000</v>
      </c>
      <c r="I410" s="636">
        <v>1656000000</v>
      </c>
      <c r="J410" s="635" t="s">
        <v>111</v>
      </c>
      <c r="K410" s="635" t="s">
        <v>45</v>
      </c>
      <c r="L410" s="637" t="s">
        <v>591</v>
      </c>
      <c r="M410" s="637" t="s">
        <v>592</v>
      </c>
      <c r="N410" s="638" t="s">
        <v>609</v>
      </c>
      <c r="O410" s="639" t="s">
        <v>594</v>
      </c>
      <c r="P410" s="640" t="s">
        <v>804</v>
      </c>
      <c r="Q410" s="640" t="s">
        <v>1055</v>
      </c>
      <c r="R410" s="640" t="s">
        <v>1285</v>
      </c>
      <c r="S410" s="640"/>
      <c r="T410" s="640" t="s">
        <v>1286</v>
      </c>
      <c r="U410" s="637" t="s">
        <v>1287</v>
      </c>
      <c r="V410" s="632"/>
      <c r="W410" s="641"/>
      <c r="X410" s="642"/>
      <c r="Y410" s="641"/>
      <c r="Z410" s="641"/>
      <c r="AA410" s="31" t="str">
        <f t="shared" si="6"/>
        <v/>
      </c>
      <c r="AB410" s="632"/>
      <c r="AC410" s="643"/>
      <c r="AD410" s="632"/>
      <c r="AE410" s="637" t="s">
        <v>1288</v>
      </c>
      <c r="AF410" s="641" t="s">
        <v>174</v>
      </c>
      <c r="AG410" s="644" t="s">
        <v>606</v>
      </c>
      <c r="AH410" s="637"/>
      <c r="AI410" s="637"/>
      <c r="AJ410" s="641"/>
      <c r="AK410" s="644"/>
    </row>
    <row r="411" spans="1:37" s="33" customFormat="1" ht="63" customHeight="1" x14ac:dyDescent="0.2">
      <c r="A411" s="631" t="s">
        <v>92</v>
      </c>
      <c r="B411" s="632">
        <v>81101510</v>
      </c>
      <c r="C411" s="633" t="s">
        <v>1311</v>
      </c>
      <c r="D411" s="634">
        <v>43281</v>
      </c>
      <c r="E411" s="635" t="s">
        <v>153</v>
      </c>
      <c r="F411" s="635" t="s">
        <v>587</v>
      </c>
      <c r="G411" s="635" t="s">
        <v>1284</v>
      </c>
      <c r="H411" s="636">
        <v>184000000</v>
      </c>
      <c r="I411" s="636">
        <v>184000000</v>
      </c>
      <c r="J411" s="635" t="s">
        <v>111</v>
      </c>
      <c r="K411" s="635" t="s">
        <v>45</v>
      </c>
      <c r="L411" s="637" t="s">
        <v>591</v>
      </c>
      <c r="M411" s="637" t="s">
        <v>592</v>
      </c>
      <c r="N411" s="638" t="s">
        <v>609</v>
      </c>
      <c r="O411" s="639" t="s">
        <v>594</v>
      </c>
      <c r="P411" s="640" t="s">
        <v>804</v>
      </c>
      <c r="Q411" s="640" t="s">
        <v>1055</v>
      </c>
      <c r="R411" s="640" t="s">
        <v>1285</v>
      </c>
      <c r="S411" s="640"/>
      <c r="T411" s="640" t="s">
        <v>1286</v>
      </c>
      <c r="U411" s="637" t="s">
        <v>1287</v>
      </c>
      <c r="V411" s="632"/>
      <c r="W411" s="641"/>
      <c r="X411" s="642"/>
      <c r="Y411" s="641"/>
      <c r="Z411" s="641"/>
      <c r="AA411" s="31" t="str">
        <f t="shared" si="6"/>
        <v/>
      </c>
      <c r="AB411" s="632"/>
      <c r="AC411" s="643"/>
      <c r="AD411" s="632"/>
      <c r="AE411" s="637" t="s">
        <v>912</v>
      </c>
      <c r="AF411" s="641" t="s">
        <v>47</v>
      </c>
      <c r="AG411" s="644" t="s">
        <v>618</v>
      </c>
      <c r="AH411" s="637"/>
      <c r="AI411" s="637"/>
      <c r="AJ411" s="641"/>
      <c r="AK411" s="644"/>
    </row>
    <row r="412" spans="1:37" s="33" customFormat="1" ht="63" customHeight="1" x14ac:dyDescent="0.2">
      <c r="A412" s="631" t="s">
        <v>92</v>
      </c>
      <c r="B412" s="632" t="s">
        <v>588</v>
      </c>
      <c r="C412" s="633" t="s">
        <v>1312</v>
      </c>
      <c r="D412" s="634">
        <v>43281</v>
      </c>
      <c r="E412" s="635" t="s">
        <v>153</v>
      </c>
      <c r="F412" s="635" t="s">
        <v>329</v>
      </c>
      <c r="G412" s="635" t="s">
        <v>1284</v>
      </c>
      <c r="H412" s="636">
        <v>1656000000</v>
      </c>
      <c r="I412" s="636">
        <v>1656000000</v>
      </c>
      <c r="J412" s="635" t="s">
        <v>111</v>
      </c>
      <c r="K412" s="635" t="s">
        <v>45</v>
      </c>
      <c r="L412" s="637" t="s">
        <v>591</v>
      </c>
      <c r="M412" s="637" t="s">
        <v>592</v>
      </c>
      <c r="N412" s="638" t="s">
        <v>609</v>
      </c>
      <c r="O412" s="639" t="s">
        <v>594</v>
      </c>
      <c r="P412" s="640" t="s">
        <v>804</v>
      </c>
      <c r="Q412" s="640" t="s">
        <v>1055</v>
      </c>
      <c r="R412" s="640" t="s">
        <v>1285</v>
      </c>
      <c r="S412" s="640"/>
      <c r="T412" s="640" t="s">
        <v>1235</v>
      </c>
      <c r="U412" s="637" t="s">
        <v>1313</v>
      </c>
      <c r="V412" s="632"/>
      <c r="W412" s="641"/>
      <c r="X412" s="642"/>
      <c r="Y412" s="641"/>
      <c r="Z412" s="641"/>
      <c r="AA412" s="31" t="str">
        <f t="shared" si="6"/>
        <v/>
      </c>
      <c r="AB412" s="632"/>
      <c r="AC412" s="643"/>
      <c r="AD412" s="632"/>
      <c r="AE412" s="637" t="s">
        <v>1288</v>
      </c>
      <c r="AF412" s="641" t="s">
        <v>174</v>
      </c>
      <c r="AG412" s="644" t="s">
        <v>606</v>
      </c>
      <c r="AH412" s="637"/>
      <c r="AI412" s="637"/>
      <c r="AJ412" s="641"/>
      <c r="AK412" s="644"/>
    </row>
    <row r="413" spans="1:37" s="33" customFormat="1" ht="63" customHeight="1" x14ac:dyDescent="0.2">
      <c r="A413" s="631" t="s">
        <v>92</v>
      </c>
      <c r="B413" s="632">
        <v>81101510</v>
      </c>
      <c r="C413" s="633" t="s">
        <v>1314</v>
      </c>
      <c r="D413" s="634">
        <v>43281</v>
      </c>
      <c r="E413" s="635" t="s">
        <v>153</v>
      </c>
      <c r="F413" s="635" t="s">
        <v>587</v>
      </c>
      <c r="G413" s="635" t="s">
        <v>1284</v>
      </c>
      <c r="H413" s="636">
        <v>184000000</v>
      </c>
      <c r="I413" s="636">
        <v>184000000</v>
      </c>
      <c r="J413" s="635" t="s">
        <v>111</v>
      </c>
      <c r="K413" s="635" t="s">
        <v>45</v>
      </c>
      <c r="L413" s="637" t="s">
        <v>591</v>
      </c>
      <c r="M413" s="637" t="s">
        <v>592</v>
      </c>
      <c r="N413" s="638" t="s">
        <v>609</v>
      </c>
      <c r="O413" s="639" t="s">
        <v>594</v>
      </c>
      <c r="P413" s="640" t="s">
        <v>804</v>
      </c>
      <c r="Q413" s="640" t="s">
        <v>1055</v>
      </c>
      <c r="R413" s="640" t="s">
        <v>1285</v>
      </c>
      <c r="S413" s="640"/>
      <c r="T413" s="640" t="s">
        <v>1235</v>
      </c>
      <c r="U413" s="637" t="s">
        <v>1313</v>
      </c>
      <c r="V413" s="632"/>
      <c r="W413" s="641"/>
      <c r="X413" s="642"/>
      <c r="Y413" s="641"/>
      <c r="Z413" s="641"/>
      <c r="AA413" s="31" t="str">
        <f t="shared" si="6"/>
        <v/>
      </c>
      <c r="AB413" s="632"/>
      <c r="AC413" s="643"/>
      <c r="AD413" s="632"/>
      <c r="AE413" s="637" t="s">
        <v>912</v>
      </c>
      <c r="AF413" s="641" t="s">
        <v>47</v>
      </c>
      <c r="AG413" s="644" t="s">
        <v>618</v>
      </c>
      <c r="AH413" s="637"/>
      <c r="AI413" s="637"/>
      <c r="AJ413" s="641"/>
      <c r="AK413" s="644"/>
    </row>
    <row r="414" spans="1:37" s="33" customFormat="1" ht="63" customHeight="1" x14ac:dyDescent="0.2">
      <c r="A414" s="631" t="s">
        <v>92</v>
      </c>
      <c r="B414" s="632" t="s">
        <v>588</v>
      </c>
      <c r="C414" s="633" t="s">
        <v>1315</v>
      </c>
      <c r="D414" s="634">
        <v>43281</v>
      </c>
      <c r="E414" s="635" t="s">
        <v>153</v>
      </c>
      <c r="F414" s="635" t="s">
        <v>329</v>
      </c>
      <c r="G414" s="635" t="s">
        <v>1284</v>
      </c>
      <c r="H414" s="636">
        <v>1656000000</v>
      </c>
      <c r="I414" s="636">
        <v>1656000000</v>
      </c>
      <c r="J414" s="635" t="s">
        <v>111</v>
      </c>
      <c r="K414" s="635" t="s">
        <v>45</v>
      </c>
      <c r="L414" s="637" t="s">
        <v>591</v>
      </c>
      <c r="M414" s="637" t="s">
        <v>592</v>
      </c>
      <c r="N414" s="638" t="s">
        <v>609</v>
      </c>
      <c r="O414" s="639" t="s">
        <v>594</v>
      </c>
      <c r="P414" s="640" t="s">
        <v>804</v>
      </c>
      <c r="Q414" s="640" t="s">
        <v>1055</v>
      </c>
      <c r="R414" s="640" t="s">
        <v>1285</v>
      </c>
      <c r="S414" s="640"/>
      <c r="T414" s="640" t="s">
        <v>1286</v>
      </c>
      <c r="U414" s="637" t="s">
        <v>1287</v>
      </c>
      <c r="V414" s="632"/>
      <c r="W414" s="641"/>
      <c r="X414" s="642"/>
      <c r="Y414" s="641"/>
      <c r="Z414" s="641"/>
      <c r="AA414" s="31" t="str">
        <f t="shared" si="6"/>
        <v/>
      </c>
      <c r="AB414" s="632"/>
      <c r="AC414" s="643"/>
      <c r="AD414" s="632"/>
      <c r="AE414" s="637" t="s">
        <v>1288</v>
      </c>
      <c r="AF414" s="641" t="s">
        <v>174</v>
      </c>
      <c r="AG414" s="644" t="s">
        <v>606</v>
      </c>
      <c r="AH414" s="637"/>
      <c r="AI414" s="637"/>
      <c r="AJ414" s="641"/>
      <c r="AK414" s="644"/>
    </row>
    <row r="415" spans="1:37" s="33" customFormat="1" ht="63" customHeight="1" x14ac:dyDescent="0.2">
      <c r="A415" s="631" t="s">
        <v>92</v>
      </c>
      <c r="B415" s="632">
        <v>81101510</v>
      </c>
      <c r="C415" s="633" t="s">
        <v>1316</v>
      </c>
      <c r="D415" s="634">
        <v>43281</v>
      </c>
      <c r="E415" s="635" t="s">
        <v>153</v>
      </c>
      <c r="F415" s="635" t="s">
        <v>587</v>
      </c>
      <c r="G415" s="635" t="s">
        <v>1284</v>
      </c>
      <c r="H415" s="636">
        <v>184000000</v>
      </c>
      <c r="I415" s="636">
        <v>184000000</v>
      </c>
      <c r="J415" s="635" t="s">
        <v>111</v>
      </c>
      <c r="K415" s="635" t="s">
        <v>45</v>
      </c>
      <c r="L415" s="637" t="s">
        <v>591</v>
      </c>
      <c r="M415" s="637" t="s">
        <v>592</v>
      </c>
      <c r="N415" s="638" t="s">
        <v>609</v>
      </c>
      <c r="O415" s="639" t="s">
        <v>594</v>
      </c>
      <c r="P415" s="640" t="s">
        <v>804</v>
      </c>
      <c r="Q415" s="640" t="s">
        <v>1055</v>
      </c>
      <c r="R415" s="640" t="s">
        <v>1285</v>
      </c>
      <c r="S415" s="640"/>
      <c r="T415" s="640" t="s">
        <v>1286</v>
      </c>
      <c r="U415" s="637" t="s">
        <v>1287</v>
      </c>
      <c r="V415" s="632"/>
      <c r="W415" s="641"/>
      <c r="X415" s="642"/>
      <c r="Y415" s="641"/>
      <c r="Z415" s="641"/>
      <c r="AA415" s="31" t="str">
        <f t="shared" si="6"/>
        <v/>
      </c>
      <c r="AB415" s="632"/>
      <c r="AC415" s="643"/>
      <c r="AD415" s="632"/>
      <c r="AE415" s="637" t="s">
        <v>912</v>
      </c>
      <c r="AF415" s="641" t="s">
        <v>47</v>
      </c>
      <c r="AG415" s="644" t="s">
        <v>618</v>
      </c>
      <c r="AH415" s="637"/>
      <c r="AI415" s="637"/>
      <c r="AJ415" s="641"/>
      <c r="AK415" s="644"/>
    </row>
    <row r="416" spans="1:37" s="33" customFormat="1" ht="63" customHeight="1" x14ac:dyDescent="0.2">
      <c r="A416" s="631" t="s">
        <v>92</v>
      </c>
      <c r="B416" s="632" t="s">
        <v>588</v>
      </c>
      <c r="C416" s="633" t="s">
        <v>1317</v>
      </c>
      <c r="D416" s="634">
        <v>43281</v>
      </c>
      <c r="E416" s="635" t="s">
        <v>153</v>
      </c>
      <c r="F416" s="635" t="s">
        <v>329</v>
      </c>
      <c r="G416" s="635" t="s">
        <v>1284</v>
      </c>
      <c r="H416" s="636">
        <v>1656000000</v>
      </c>
      <c r="I416" s="636">
        <v>1656000000</v>
      </c>
      <c r="J416" s="635" t="s">
        <v>111</v>
      </c>
      <c r="K416" s="635" t="s">
        <v>45</v>
      </c>
      <c r="L416" s="637" t="s">
        <v>591</v>
      </c>
      <c r="M416" s="637" t="s">
        <v>592</v>
      </c>
      <c r="N416" s="638" t="s">
        <v>609</v>
      </c>
      <c r="O416" s="639" t="s">
        <v>594</v>
      </c>
      <c r="P416" s="640" t="s">
        <v>804</v>
      </c>
      <c r="Q416" s="640" t="s">
        <v>1055</v>
      </c>
      <c r="R416" s="640" t="s">
        <v>1285</v>
      </c>
      <c r="S416" s="640"/>
      <c r="T416" s="640" t="s">
        <v>1286</v>
      </c>
      <c r="U416" s="637" t="s">
        <v>1287</v>
      </c>
      <c r="V416" s="632"/>
      <c r="W416" s="641"/>
      <c r="X416" s="642"/>
      <c r="Y416" s="641"/>
      <c r="Z416" s="641"/>
      <c r="AA416" s="31" t="str">
        <f t="shared" si="6"/>
        <v/>
      </c>
      <c r="AB416" s="632"/>
      <c r="AC416" s="643"/>
      <c r="AD416" s="632"/>
      <c r="AE416" s="637" t="s">
        <v>1288</v>
      </c>
      <c r="AF416" s="641" t="s">
        <v>174</v>
      </c>
      <c r="AG416" s="644" t="s">
        <v>606</v>
      </c>
      <c r="AH416" s="637"/>
      <c r="AI416" s="637"/>
      <c r="AJ416" s="641"/>
      <c r="AK416" s="644"/>
    </row>
    <row r="417" spans="1:37" s="33" customFormat="1" ht="63" customHeight="1" x14ac:dyDescent="0.2">
      <c r="A417" s="631" t="s">
        <v>92</v>
      </c>
      <c r="B417" s="632">
        <v>81101510</v>
      </c>
      <c r="C417" s="633" t="s">
        <v>1318</v>
      </c>
      <c r="D417" s="634">
        <v>43281</v>
      </c>
      <c r="E417" s="635" t="s">
        <v>153</v>
      </c>
      <c r="F417" s="635" t="s">
        <v>587</v>
      </c>
      <c r="G417" s="635" t="s">
        <v>1284</v>
      </c>
      <c r="H417" s="636">
        <v>184000000</v>
      </c>
      <c r="I417" s="636">
        <v>184000000</v>
      </c>
      <c r="J417" s="635" t="s">
        <v>111</v>
      </c>
      <c r="K417" s="635" t="s">
        <v>45</v>
      </c>
      <c r="L417" s="637" t="s">
        <v>591</v>
      </c>
      <c r="M417" s="637" t="s">
        <v>592</v>
      </c>
      <c r="N417" s="638" t="s">
        <v>609</v>
      </c>
      <c r="O417" s="639" t="s">
        <v>594</v>
      </c>
      <c r="P417" s="640" t="s">
        <v>804</v>
      </c>
      <c r="Q417" s="640" t="s">
        <v>1055</v>
      </c>
      <c r="R417" s="640" t="s">
        <v>1285</v>
      </c>
      <c r="S417" s="640"/>
      <c r="T417" s="640" t="s">
        <v>1286</v>
      </c>
      <c r="U417" s="637" t="s">
        <v>1287</v>
      </c>
      <c r="V417" s="632"/>
      <c r="W417" s="641"/>
      <c r="X417" s="642"/>
      <c r="Y417" s="641"/>
      <c r="Z417" s="641"/>
      <c r="AA417" s="31" t="str">
        <f t="shared" si="6"/>
        <v/>
      </c>
      <c r="AB417" s="632"/>
      <c r="AC417" s="643"/>
      <c r="AD417" s="632"/>
      <c r="AE417" s="637" t="s">
        <v>912</v>
      </c>
      <c r="AF417" s="641" t="s">
        <v>47</v>
      </c>
      <c r="AG417" s="644" t="s">
        <v>618</v>
      </c>
      <c r="AH417" s="637"/>
      <c r="AI417" s="637"/>
      <c r="AJ417" s="641"/>
      <c r="AK417" s="644"/>
    </row>
    <row r="418" spans="1:37" s="33" customFormat="1" ht="63" customHeight="1" x14ac:dyDescent="0.2">
      <c r="A418" s="631" t="s">
        <v>92</v>
      </c>
      <c r="B418" s="632" t="s">
        <v>588</v>
      </c>
      <c r="C418" s="633" t="s">
        <v>1319</v>
      </c>
      <c r="D418" s="634">
        <v>43281</v>
      </c>
      <c r="E418" s="635" t="s">
        <v>153</v>
      </c>
      <c r="F418" s="635" t="s">
        <v>329</v>
      </c>
      <c r="G418" s="635" t="s">
        <v>1284</v>
      </c>
      <c r="H418" s="636">
        <v>1656000000</v>
      </c>
      <c r="I418" s="636">
        <v>1656000000</v>
      </c>
      <c r="J418" s="635" t="s">
        <v>111</v>
      </c>
      <c r="K418" s="635" t="s">
        <v>45</v>
      </c>
      <c r="L418" s="637" t="s">
        <v>591</v>
      </c>
      <c r="M418" s="637" t="s">
        <v>592</v>
      </c>
      <c r="N418" s="638" t="s">
        <v>609</v>
      </c>
      <c r="O418" s="639" t="s">
        <v>594</v>
      </c>
      <c r="P418" s="640" t="s">
        <v>804</v>
      </c>
      <c r="Q418" s="640" t="s">
        <v>1055</v>
      </c>
      <c r="R418" s="640" t="s">
        <v>1285</v>
      </c>
      <c r="S418" s="640"/>
      <c r="T418" s="640" t="s">
        <v>1320</v>
      </c>
      <c r="U418" s="637" t="s">
        <v>1287</v>
      </c>
      <c r="V418" s="632"/>
      <c r="W418" s="641"/>
      <c r="X418" s="642"/>
      <c r="Y418" s="641"/>
      <c r="Z418" s="641"/>
      <c r="AA418" s="31" t="str">
        <f t="shared" si="6"/>
        <v/>
      </c>
      <c r="AB418" s="632"/>
      <c r="AC418" s="643"/>
      <c r="AD418" s="632"/>
      <c r="AE418" s="637" t="s">
        <v>1288</v>
      </c>
      <c r="AF418" s="641" t="s">
        <v>174</v>
      </c>
      <c r="AG418" s="644" t="s">
        <v>606</v>
      </c>
      <c r="AH418" s="637"/>
      <c r="AI418" s="637"/>
      <c r="AJ418" s="641"/>
      <c r="AK418" s="644"/>
    </row>
    <row r="419" spans="1:37" s="33" customFormat="1" ht="63" customHeight="1" x14ac:dyDescent="0.2">
      <c r="A419" s="631" t="s">
        <v>92</v>
      </c>
      <c r="B419" s="632">
        <v>81101510</v>
      </c>
      <c r="C419" s="633" t="s">
        <v>1321</v>
      </c>
      <c r="D419" s="634">
        <v>43281</v>
      </c>
      <c r="E419" s="635" t="s">
        <v>153</v>
      </c>
      <c r="F419" s="635" t="s">
        <v>587</v>
      </c>
      <c r="G419" s="635" t="s">
        <v>1284</v>
      </c>
      <c r="H419" s="636">
        <v>184000000</v>
      </c>
      <c r="I419" s="636">
        <v>184000000</v>
      </c>
      <c r="J419" s="635" t="s">
        <v>111</v>
      </c>
      <c r="K419" s="635" t="s">
        <v>45</v>
      </c>
      <c r="L419" s="637" t="s">
        <v>591</v>
      </c>
      <c r="M419" s="637" t="s">
        <v>592</v>
      </c>
      <c r="N419" s="638" t="s">
        <v>609</v>
      </c>
      <c r="O419" s="639" t="s">
        <v>594</v>
      </c>
      <c r="P419" s="640" t="s">
        <v>804</v>
      </c>
      <c r="Q419" s="640" t="s">
        <v>1055</v>
      </c>
      <c r="R419" s="640" t="s">
        <v>1285</v>
      </c>
      <c r="S419" s="640"/>
      <c r="T419" s="640" t="s">
        <v>1320</v>
      </c>
      <c r="U419" s="637" t="s">
        <v>1287</v>
      </c>
      <c r="V419" s="632"/>
      <c r="W419" s="641"/>
      <c r="X419" s="642"/>
      <c r="Y419" s="641"/>
      <c r="Z419" s="641"/>
      <c r="AA419" s="31" t="str">
        <f t="shared" si="6"/>
        <v/>
      </c>
      <c r="AB419" s="632"/>
      <c r="AC419" s="643"/>
      <c r="AD419" s="632"/>
      <c r="AE419" s="637" t="s">
        <v>912</v>
      </c>
      <c r="AF419" s="641" t="s">
        <v>47</v>
      </c>
      <c r="AG419" s="644" t="s">
        <v>618</v>
      </c>
      <c r="AH419" s="637"/>
      <c r="AI419" s="637"/>
      <c r="AJ419" s="641"/>
      <c r="AK419" s="644"/>
    </row>
    <row r="420" spans="1:37" s="33" customFormat="1" ht="63" customHeight="1" x14ac:dyDescent="0.2">
      <c r="A420" s="631" t="s">
        <v>92</v>
      </c>
      <c r="B420" s="632" t="s">
        <v>588</v>
      </c>
      <c r="C420" s="633" t="s">
        <v>1322</v>
      </c>
      <c r="D420" s="634">
        <v>43281</v>
      </c>
      <c r="E420" s="635" t="s">
        <v>153</v>
      </c>
      <c r="F420" s="635" t="s">
        <v>329</v>
      </c>
      <c r="G420" s="635" t="s">
        <v>1284</v>
      </c>
      <c r="H420" s="636">
        <v>1656000000</v>
      </c>
      <c r="I420" s="636">
        <v>1656000000</v>
      </c>
      <c r="J420" s="635" t="s">
        <v>111</v>
      </c>
      <c r="K420" s="635" t="s">
        <v>45</v>
      </c>
      <c r="L420" s="637" t="s">
        <v>591</v>
      </c>
      <c r="M420" s="637" t="s">
        <v>592</v>
      </c>
      <c r="N420" s="638" t="s">
        <v>609</v>
      </c>
      <c r="O420" s="639" t="s">
        <v>594</v>
      </c>
      <c r="P420" s="640" t="s">
        <v>804</v>
      </c>
      <c r="Q420" s="640" t="s">
        <v>1055</v>
      </c>
      <c r="R420" s="640" t="s">
        <v>1285</v>
      </c>
      <c r="S420" s="640"/>
      <c r="T420" s="640" t="s">
        <v>1320</v>
      </c>
      <c r="U420" s="637" t="s">
        <v>1287</v>
      </c>
      <c r="V420" s="632"/>
      <c r="W420" s="641"/>
      <c r="X420" s="642"/>
      <c r="Y420" s="641"/>
      <c r="Z420" s="641"/>
      <c r="AA420" s="31" t="str">
        <f t="shared" si="6"/>
        <v/>
      </c>
      <c r="AB420" s="632"/>
      <c r="AC420" s="643"/>
      <c r="AD420" s="632"/>
      <c r="AE420" s="637" t="s">
        <v>1288</v>
      </c>
      <c r="AF420" s="641" t="s">
        <v>174</v>
      </c>
      <c r="AG420" s="644" t="s">
        <v>606</v>
      </c>
      <c r="AH420" s="637"/>
      <c r="AI420" s="637"/>
      <c r="AJ420" s="641"/>
      <c r="AK420" s="644"/>
    </row>
    <row r="421" spans="1:37" s="33" customFormat="1" ht="63" customHeight="1" x14ac:dyDescent="0.2">
      <c r="A421" s="631" t="s">
        <v>92</v>
      </c>
      <c r="B421" s="632">
        <v>81101510</v>
      </c>
      <c r="C421" s="633" t="s">
        <v>1323</v>
      </c>
      <c r="D421" s="634">
        <v>43281</v>
      </c>
      <c r="E421" s="635" t="s">
        <v>153</v>
      </c>
      <c r="F421" s="635" t="s">
        <v>587</v>
      </c>
      <c r="G421" s="635" t="s">
        <v>1284</v>
      </c>
      <c r="H421" s="636">
        <v>184000000</v>
      </c>
      <c r="I421" s="636">
        <v>184000000</v>
      </c>
      <c r="J421" s="635" t="s">
        <v>111</v>
      </c>
      <c r="K421" s="635" t="s">
        <v>45</v>
      </c>
      <c r="L421" s="637" t="s">
        <v>591</v>
      </c>
      <c r="M421" s="637" t="s">
        <v>592</v>
      </c>
      <c r="N421" s="638" t="s">
        <v>609</v>
      </c>
      <c r="O421" s="639" t="s">
        <v>594</v>
      </c>
      <c r="P421" s="640" t="s">
        <v>804</v>
      </c>
      <c r="Q421" s="640" t="s">
        <v>1055</v>
      </c>
      <c r="R421" s="640" t="s">
        <v>1285</v>
      </c>
      <c r="S421" s="640"/>
      <c r="T421" s="640" t="s">
        <v>1320</v>
      </c>
      <c r="U421" s="637" t="s">
        <v>1287</v>
      </c>
      <c r="V421" s="632"/>
      <c r="W421" s="641"/>
      <c r="X421" s="642"/>
      <c r="Y421" s="641"/>
      <c r="Z421" s="641"/>
      <c r="AA421" s="31" t="str">
        <f t="shared" si="6"/>
        <v/>
      </c>
      <c r="AB421" s="632"/>
      <c r="AC421" s="643"/>
      <c r="AD421" s="632"/>
      <c r="AE421" s="637" t="s">
        <v>912</v>
      </c>
      <c r="AF421" s="641" t="s">
        <v>47</v>
      </c>
      <c r="AG421" s="644" t="s">
        <v>618</v>
      </c>
      <c r="AH421" s="637"/>
      <c r="AI421" s="637"/>
      <c r="AJ421" s="641"/>
      <c r="AK421" s="644"/>
    </row>
    <row r="422" spans="1:37" s="33" customFormat="1" ht="63" customHeight="1" x14ac:dyDescent="0.2">
      <c r="A422" s="631" t="s">
        <v>92</v>
      </c>
      <c r="B422" s="632" t="s">
        <v>588</v>
      </c>
      <c r="C422" s="633" t="s">
        <v>1324</v>
      </c>
      <c r="D422" s="634">
        <v>43281</v>
      </c>
      <c r="E422" s="635" t="s">
        <v>153</v>
      </c>
      <c r="F422" s="635" t="s">
        <v>329</v>
      </c>
      <c r="G422" s="635" t="s">
        <v>1284</v>
      </c>
      <c r="H422" s="636">
        <v>1656000000</v>
      </c>
      <c r="I422" s="636">
        <v>1656000000</v>
      </c>
      <c r="J422" s="635" t="s">
        <v>111</v>
      </c>
      <c r="K422" s="635" t="s">
        <v>45</v>
      </c>
      <c r="L422" s="637" t="s">
        <v>591</v>
      </c>
      <c r="M422" s="637" t="s">
        <v>592</v>
      </c>
      <c r="N422" s="638" t="s">
        <v>609</v>
      </c>
      <c r="O422" s="639" t="s">
        <v>594</v>
      </c>
      <c r="P422" s="640" t="s">
        <v>804</v>
      </c>
      <c r="Q422" s="640" t="s">
        <v>1055</v>
      </c>
      <c r="R422" s="640" t="s">
        <v>1056</v>
      </c>
      <c r="S422" s="640"/>
      <c r="T422" s="640" t="s">
        <v>976</v>
      </c>
      <c r="U422" s="637" t="s">
        <v>1287</v>
      </c>
      <c r="V422" s="632"/>
      <c r="W422" s="641"/>
      <c r="X422" s="642"/>
      <c r="Y422" s="641"/>
      <c r="Z422" s="641"/>
      <c r="AA422" s="31" t="str">
        <f t="shared" si="6"/>
        <v/>
      </c>
      <c r="AB422" s="632"/>
      <c r="AC422" s="643"/>
      <c r="AD422" s="632"/>
      <c r="AE422" s="637" t="s">
        <v>1288</v>
      </c>
      <c r="AF422" s="641" t="s">
        <v>174</v>
      </c>
      <c r="AG422" s="644" t="s">
        <v>606</v>
      </c>
      <c r="AH422" s="637"/>
      <c r="AI422" s="637"/>
      <c r="AJ422" s="641"/>
      <c r="AK422" s="644"/>
    </row>
    <row r="423" spans="1:37" s="33" customFormat="1" ht="63" customHeight="1" x14ac:dyDescent="0.2">
      <c r="A423" s="631" t="s">
        <v>92</v>
      </c>
      <c r="B423" s="632">
        <v>81101510</v>
      </c>
      <c r="C423" s="633" t="s">
        <v>1325</v>
      </c>
      <c r="D423" s="634">
        <v>43281</v>
      </c>
      <c r="E423" s="635" t="s">
        <v>153</v>
      </c>
      <c r="F423" s="635" t="s">
        <v>587</v>
      </c>
      <c r="G423" s="635" t="s">
        <v>1284</v>
      </c>
      <c r="H423" s="636">
        <v>184000000</v>
      </c>
      <c r="I423" s="636">
        <v>184000000</v>
      </c>
      <c r="J423" s="635" t="s">
        <v>111</v>
      </c>
      <c r="K423" s="635" t="s">
        <v>45</v>
      </c>
      <c r="L423" s="637" t="s">
        <v>591</v>
      </c>
      <c r="M423" s="637" t="s">
        <v>592</v>
      </c>
      <c r="N423" s="638" t="s">
        <v>609</v>
      </c>
      <c r="O423" s="639" t="s">
        <v>594</v>
      </c>
      <c r="P423" s="640" t="s">
        <v>804</v>
      </c>
      <c r="Q423" s="640" t="s">
        <v>1055</v>
      </c>
      <c r="R423" s="640" t="s">
        <v>1056</v>
      </c>
      <c r="S423" s="640"/>
      <c r="T423" s="640" t="s">
        <v>976</v>
      </c>
      <c r="U423" s="637" t="s">
        <v>1287</v>
      </c>
      <c r="V423" s="632"/>
      <c r="W423" s="641"/>
      <c r="X423" s="642"/>
      <c r="Y423" s="641"/>
      <c r="Z423" s="641"/>
      <c r="AA423" s="31" t="str">
        <f t="shared" si="6"/>
        <v/>
      </c>
      <c r="AB423" s="632"/>
      <c r="AC423" s="643"/>
      <c r="AD423" s="632"/>
      <c r="AE423" s="637" t="s">
        <v>912</v>
      </c>
      <c r="AF423" s="641" t="s">
        <v>47</v>
      </c>
      <c r="AG423" s="644" t="s">
        <v>618</v>
      </c>
      <c r="AH423" s="637"/>
      <c r="AI423" s="637"/>
      <c r="AJ423" s="641"/>
      <c r="AK423" s="644"/>
    </row>
    <row r="424" spans="1:37" s="33" customFormat="1" ht="63" customHeight="1" x14ac:dyDescent="0.2">
      <c r="A424" s="645" t="s">
        <v>92</v>
      </c>
      <c r="B424" s="646" t="s">
        <v>588</v>
      </c>
      <c r="C424" s="647" t="s">
        <v>1326</v>
      </c>
      <c r="D424" s="648">
        <v>43281</v>
      </c>
      <c r="E424" s="649" t="s">
        <v>153</v>
      </c>
      <c r="F424" s="649" t="s">
        <v>329</v>
      </c>
      <c r="G424" s="649" t="s">
        <v>1284</v>
      </c>
      <c r="H424" s="650">
        <v>3420000000</v>
      </c>
      <c r="I424" s="650">
        <v>3420000000</v>
      </c>
      <c r="J424" s="649" t="s">
        <v>111</v>
      </c>
      <c r="K424" s="649" t="s">
        <v>45</v>
      </c>
      <c r="L424" s="651" t="s">
        <v>591</v>
      </c>
      <c r="M424" s="651" t="s">
        <v>592</v>
      </c>
      <c r="N424" s="652" t="s">
        <v>609</v>
      </c>
      <c r="O424" s="653" t="s">
        <v>594</v>
      </c>
      <c r="P424" s="654" t="s">
        <v>621</v>
      </c>
      <c r="Q424" s="654" t="s">
        <v>939</v>
      </c>
      <c r="R424" s="654" t="s">
        <v>1327</v>
      </c>
      <c r="S424" s="654"/>
      <c r="T424" s="654" t="s">
        <v>624</v>
      </c>
      <c r="U424" s="646" t="s">
        <v>1287</v>
      </c>
      <c r="V424" s="655"/>
      <c r="W424" s="654"/>
      <c r="X424" s="648"/>
      <c r="Y424" s="654"/>
      <c r="Z424" s="654"/>
      <c r="AA424" s="31" t="str">
        <f t="shared" si="6"/>
        <v/>
      </c>
      <c r="AB424" s="646"/>
      <c r="AC424" s="656"/>
      <c r="AD424" s="656"/>
      <c r="AE424" s="646" t="s">
        <v>1328</v>
      </c>
      <c r="AF424" s="654" t="s">
        <v>174</v>
      </c>
      <c r="AG424" s="657" t="s">
        <v>606</v>
      </c>
      <c r="AH424" s="656"/>
      <c r="AI424" s="646"/>
      <c r="AJ424" s="654"/>
      <c r="AK424" s="657"/>
    </row>
    <row r="425" spans="1:37" s="33" customFormat="1" ht="63" customHeight="1" x14ac:dyDescent="0.2">
      <c r="A425" s="645" t="s">
        <v>92</v>
      </c>
      <c r="B425" s="646">
        <v>81101510</v>
      </c>
      <c r="C425" s="647" t="s">
        <v>1329</v>
      </c>
      <c r="D425" s="648">
        <v>43281</v>
      </c>
      <c r="E425" s="649" t="s">
        <v>153</v>
      </c>
      <c r="F425" s="649" t="s">
        <v>587</v>
      </c>
      <c r="G425" s="649" t="s">
        <v>1284</v>
      </c>
      <c r="H425" s="650">
        <v>380000000</v>
      </c>
      <c r="I425" s="650">
        <v>380000000</v>
      </c>
      <c r="J425" s="649" t="s">
        <v>111</v>
      </c>
      <c r="K425" s="649" t="s">
        <v>45</v>
      </c>
      <c r="L425" s="651" t="s">
        <v>591</v>
      </c>
      <c r="M425" s="651" t="s">
        <v>592</v>
      </c>
      <c r="N425" s="652" t="s">
        <v>609</v>
      </c>
      <c r="O425" s="653" t="s">
        <v>594</v>
      </c>
      <c r="P425" s="654" t="s">
        <v>621</v>
      </c>
      <c r="Q425" s="654" t="s">
        <v>939</v>
      </c>
      <c r="R425" s="654" t="s">
        <v>1327</v>
      </c>
      <c r="S425" s="654"/>
      <c r="T425" s="654" t="s">
        <v>624</v>
      </c>
      <c r="U425" s="646" t="s">
        <v>1287</v>
      </c>
      <c r="V425" s="655"/>
      <c r="W425" s="654"/>
      <c r="X425" s="648"/>
      <c r="Y425" s="654"/>
      <c r="Z425" s="654"/>
      <c r="AA425" s="31" t="str">
        <f t="shared" si="6"/>
        <v/>
      </c>
      <c r="AB425" s="646"/>
      <c r="AC425" s="656"/>
      <c r="AD425" s="656"/>
      <c r="AE425" s="646" t="s">
        <v>704</v>
      </c>
      <c r="AF425" s="654" t="s">
        <v>47</v>
      </c>
      <c r="AG425" s="657" t="s">
        <v>618</v>
      </c>
      <c r="AH425" s="656"/>
      <c r="AI425" s="646"/>
      <c r="AJ425" s="654"/>
      <c r="AK425" s="657"/>
    </row>
    <row r="426" spans="1:37" s="33" customFormat="1" ht="63" customHeight="1" x14ac:dyDescent="0.2">
      <c r="A426" s="645" t="s">
        <v>92</v>
      </c>
      <c r="B426" s="646" t="s">
        <v>588</v>
      </c>
      <c r="C426" s="647" t="s">
        <v>1330</v>
      </c>
      <c r="D426" s="648">
        <v>43281</v>
      </c>
      <c r="E426" s="649" t="s">
        <v>153</v>
      </c>
      <c r="F426" s="649" t="s">
        <v>329</v>
      </c>
      <c r="G426" s="649" t="s">
        <v>1284</v>
      </c>
      <c r="H426" s="650">
        <v>2053800000</v>
      </c>
      <c r="I426" s="650">
        <v>2053800000</v>
      </c>
      <c r="J426" s="649" t="s">
        <v>111</v>
      </c>
      <c r="K426" s="649" t="s">
        <v>45</v>
      </c>
      <c r="L426" s="651" t="s">
        <v>591</v>
      </c>
      <c r="M426" s="651" t="s">
        <v>592</v>
      </c>
      <c r="N426" s="652" t="s">
        <v>609</v>
      </c>
      <c r="O426" s="653" t="s">
        <v>594</v>
      </c>
      <c r="P426" s="654" t="s">
        <v>621</v>
      </c>
      <c r="Q426" s="654" t="s">
        <v>939</v>
      </c>
      <c r="R426" s="654" t="s">
        <v>1327</v>
      </c>
      <c r="S426" s="654"/>
      <c r="T426" s="654" t="s">
        <v>624</v>
      </c>
      <c r="U426" s="646" t="s">
        <v>1287</v>
      </c>
      <c r="V426" s="655"/>
      <c r="W426" s="654"/>
      <c r="X426" s="648"/>
      <c r="Y426" s="654"/>
      <c r="Z426" s="654"/>
      <c r="AA426" s="31" t="str">
        <f t="shared" si="6"/>
        <v/>
      </c>
      <c r="AB426" s="646"/>
      <c r="AC426" s="656"/>
      <c r="AD426" s="656"/>
      <c r="AE426" s="646" t="s">
        <v>1328</v>
      </c>
      <c r="AF426" s="654" t="s">
        <v>174</v>
      </c>
      <c r="AG426" s="657" t="s">
        <v>606</v>
      </c>
      <c r="AH426" s="656"/>
      <c r="AI426" s="646"/>
      <c r="AJ426" s="654"/>
      <c r="AK426" s="657"/>
    </row>
    <row r="427" spans="1:37" s="33" customFormat="1" ht="63" customHeight="1" x14ac:dyDescent="0.2">
      <c r="A427" s="645" t="s">
        <v>92</v>
      </c>
      <c r="B427" s="646">
        <v>81101510</v>
      </c>
      <c r="C427" s="647" t="s">
        <v>1331</v>
      </c>
      <c r="D427" s="648">
        <v>43281</v>
      </c>
      <c r="E427" s="649" t="s">
        <v>153</v>
      </c>
      <c r="F427" s="649" t="s">
        <v>587</v>
      </c>
      <c r="G427" s="649" t="s">
        <v>1284</v>
      </c>
      <c r="H427" s="650">
        <v>228200000</v>
      </c>
      <c r="I427" s="650">
        <v>228200000</v>
      </c>
      <c r="J427" s="649" t="s">
        <v>111</v>
      </c>
      <c r="K427" s="649" t="s">
        <v>45</v>
      </c>
      <c r="L427" s="651" t="s">
        <v>591</v>
      </c>
      <c r="M427" s="651" t="s">
        <v>592</v>
      </c>
      <c r="N427" s="652" t="s">
        <v>609</v>
      </c>
      <c r="O427" s="653" t="s">
        <v>594</v>
      </c>
      <c r="P427" s="654" t="s">
        <v>621</v>
      </c>
      <c r="Q427" s="654" t="s">
        <v>939</v>
      </c>
      <c r="R427" s="654" t="s">
        <v>1327</v>
      </c>
      <c r="S427" s="654"/>
      <c r="T427" s="654" t="s">
        <v>624</v>
      </c>
      <c r="U427" s="646" t="s">
        <v>1287</v>
      </c>
      <c r="V427" s="655"/>
      <c r="W427" s="654"/>
      <c r="X427" s="648"/>
      <c r="Y427" s="654"/>
      <c r="Z427" s="654"/>
      <c r="AA427" s="31" t="str">
        <f t="shared" si="6"/>
        <v/>
      </c>
      <c r="AB427" s="646"/>
      <c r="AC427" s="656"/>
      <c r="AD427" s="656"/>
      <c r="AE427" s="646" t="s">
        <v>704</v>
      </c>
      <c r="AF427" s="654" t="s">
        <v>47</v>
      </c>
      <c r="AG427" s="657" t="s">
        <v>618</v>
      </c>
      <c r="AH427" s="656"/>
      <c r="AI427" s="646"/>
      <c r="AJ427" s="654"/>
      <c r="AK427" s="657"/>
    </row>
    <row r="428" spans="1:37" s="33" customFormat="1" ht="63" customHeight="1" x14ac:dyDescent="0.2">
      <c r="A428" s="645" t="s">
        <v>92</v>
      </c>
      <c r="B428" s="646" t="s">
        <v>588</v>
      </c>
      <c r="C428" s="647" t="s">
        <v>1332</v>
      </c>
      <c r="D428" s="648">
        <v>43281</v>
      </c>
      <c r="E428" s="649" t="s">
        <v>153</v>
      </c>
      <c r="F428" s="649" t="s">
        <v>329</v>
      </c>
      <c r="G428" s="649" t="s">
        <v>1284</v>
      </c>
      <c r="H428" s="650">
        <v>1761300000</v>
      </c>
      <c r="I428" s="650">
        <v>1761300000</v>
      </c>
      <c r="J428" s="649" t="s">
        <v>111</v>
      </c>
      <c r="K428" s="649" t="s">
        <v>45</v>
      </c>
      <c r="L428" s="651" t="s">
        <v>591</v>
      </c>
      <c r="M428" s="651" t="s">
        <v>592</v>
      </c>
      <c r="N428" s="652" t="s">
        <v>609</v>
      </c>
      <c r="O428" s="653" t="s">
        <v>594</v>
      </c>
      <c r="P428" s="654" t="s">
        <v>621</v>
      </c>
      <c r="Q428" s="654" t="s">
        <v>939</v>
      </c>
      <c r="R428" s="654" t="s">
        <v>1327</v>
      </c>
      <c r="S428" s="654"/>
      <c r="T428" s="654" t="s">
        <v>624</v>
      </c>
      <c r="U428" s="646" t="s">
        <v>1287</v>
      </c>
      <c r="V428" s="655"/>
      <c r="W428" s="654"/>
      <c r="X428" s="648"/>
      <c r="Y428" s="654"/>
      <c r="Z428" s="654"/>
      <c r="AA428" s="31" t="str">
        <f t="shared" si="6"/>
        <v/>
      </c>
      <c r="AB428" s="646"/>
      <c r="AC428" s="656"/>
      <c r="AD428" s="656"/>
      <c r="AE428" s="646" t="s">
        <v>1328</v>
      </c>
      <c r="AF428" s="654" t="s">
        <v>174</v>
      </c>
      <c r="AG428" s="657" t="s">
        <v>606</v>
      </c>
      <c r="AH428" s="656"/>
      <c r="AI428" s="646"/>
      <c r="AJ428" s="654"/>
      <c r="AK428" s="657"/>
    </row>
    <row r="429" spans="1:37" s="33" customFormat="1" ht="63" customHeight="1" x14ac:dyDescent="0.2">
      <c r="A429" s="645" t="s">
        <v>92</v>
      </c>
      <c r="B429" s="646">
        <v>81101510</v>
      </c>
      <c r="C429" s="647" t="s">
        <v>1333</v>
      </c>
      <c r="D429" s="648">
        <v>43281</v>
      </c>
      <c r="E429" s="649" t="s">
        <v>153</v>
      </c>
      <c r="F429" s="649" t="s">
        <v>587</v>
      </c>
      <c r="G429" s="649" t="s">
        <v>1284</v>
      </c>
      <c r="H429" s="650">
        <v>195700000</v>
      </c>
      <c r="I429" s="650">
        <v>195700000</v>
      </c>
      <c r="J429" s="649" t="s">
        <v>111</v>
      </c>
      <c r="K429" s="649" t="s">
        <v>45</v>
      </c>
      <c r="L429" s="651" t="s">
        <v>591</v>
      </c>
      <c r="M429" s="651" t="s">
        <v>592</v>
      </c>
      <c r="N429" s="652" t="s">
        <v>609</v>
      </c>
      <c r="O429" s="653" t="s">
        <v>594</v>
      </c>
      <c r="P429" s="654" t="s">
        <v>621</v>
      </c>
      <c r="Q429" s="654" t="s">
        <v>939</v>
      </c>
      <c r="R429" s="654" t="s">
        <v>1327</v>
      </c>
      <c r="S429" s="654"/>
      <c r="T429" s="654" t="s">
        <v>624</v>
      </c>
      <c r="U429" s="646" t="s">
        <v>1287</v>
      </c>
      <c r="V429" s="655"/>
      <c r="W429" s="654"/>
      <c r="X429" s="648"/>
      <c r="Y429" s="654"/>
      <c r="Z429" s="654"/>
      <c r="AA429" s="31" t="str">
        <f t="shared" si="6"/>
        <v/>
      </c>
      <c r="AB429" s="646"/>
      <c r="AC429" s="656"/>
      <c r="AD429" s="656"/>
      <c r="AE429" s="646" t="s">
        <v>704</v>
      </c>
      <c r="AF429" s="654" t="s">
        <v>47</v>
      </c>
      <c r="AG429" s="657" t="s">
        <v>618</v>
      </c>
      <c r="AH429" s="656"/>
      <c r="AI429" s="646"/>
      <c r="AJ429" s="654"/>
      <c r="AK429" s="657"/>
    </row>
    <row r="430" spans="1:37" s="33" customFormat="1" ht="63" customHeight="1" x14ac:dyDescent="0.2">
      <c r="A430" s="645" t="s">
        <v>92</v>
      </c>
      <c r="B430" s="646" t="s">
        <v>588</v>
      </c>
      <c r="C430" s="647" t="s">
        <v>1334</v>
      </c>
      <c r="D430" s="648">
        <v>43281</v>
      </c>
      <c r="E430" s="649" t="s">
        <v>153</v>
      </c>
      <c r="F430" s="649" t="s">
        <v>329</v>
      </c>
      <c r="G430" s="649" t="s">
        <v>1284</v>
      </c>
      <c r="H430" s="650">
        <v>6660000000</v>
      </c>
      <c r="I430" s="650">
        <v>6660000000</v>
      </c>
      <c r="J430" s="649" t="s">
        <v>111</v>
      </c>
      <c r="K430" s="649" t="s">
        <v>45</v>
      </c>
      <c r="L430" s="651" t="s">
        <v>591</v>
      </c>
      <c r="M430" s="651" t="s">
        <v>592</v>
      </c>
      <c r="N430" s="652" t="s">
        <v>609</v>
      </c>
      <c r="O430" s="653" t="s">
        <v>594</v>
      </c>
      <c r="P430" s="654" t="s">
        <v>621</v>
      </c>
      <c r="Q430" s="654" t="s">
        <v>939</v>
      </c>
      <c r="R430" s="654" t="s">
        <v>1327</v>
      </c>
      <c r="S430" s="654"/>
      <c r="T430" s="654" t="s">
        <v>624</v>
      </c>
      <c r="U430" s="646" t="s">
        <v>1287</v>
      </c>
      <c r="V430" s="655"/>
      <c r="W430" s="654"/>
      <c r="X430" s="648"/>
      <c r="Y430" s="654"/>
      <c r="Z430" s="654"/>
      <c r="AA430" s="31" t="str">
        <f t="shared" si="6"/>
        <v/>
      </c>
      <c r="AB430" s="646"/>
      <c r="AC430" s="656"/>
      <c r="AD430" s="656"/>
      <c r="AE430" s="646" t="s">
        <v>1328</v>
      </c>
      <c r="AF430" s="654" t="s">
        <v>174</v>
      </c>
      <c r="AG430" s="657" t="s">
        <v>606</v>
      </c>
      <c r="AH430" s="656"/>
      <c r="AI430" s="646"/>
      <c r="AJ430" s="654"/>
      <c r="AK430" s="657"/>
    </row>
    <row r="431" spans="1:37" s="33" customFormat="1" ht="63" customHeight="1" x14ac:dyDescent="0.2">
      <c r="A431" s="645" t="s">
        <v>92</v>
      </c>
      <c r="B431" s="646">
        <v>81101510</v>
      </c>
      <c r="C431" s="647" t="s">
        <v>1335</v>
      </c>
      <c r="D431" s="648">
        <v>43281</v>
      </c>
      <c r="E431" s="649" t="s">
        <v>153</v>
      </c>
      <c r="F431" s="649" t="s">
        <v>587</v>
      </c>
      <c r="G431" s="649" t="s">
        <v>1284</v>
      </c>
      <c r="H431" s="650">
        <v>740000000</v>
      </c>
      <c r="I431" s="650">
        <v>740000000</v>
      </c>
      <c r="J431" s="649" t="s">
        <v>111</v>
      </c>
      <c r="K431" s="649" t="s">
        <v>45</v>
      </c>
      <c r="L431" s="651" t="s">
        <v>591</v>
      </c>
      <c r="M431" s="651" t="s">
        <v>592</v>
      </c>
      <c r="N431" s="652" t="s">
        <v>609</v>
      </c>
      <c r="O431" s="653" t="s">
        <v>594</v>
      </c>
      <c r="P431" s="654" t="s">
        <v>621</v>
      </c>
      <c r="Q431" s="654" t="s">
        <v>939</v>
      </c>
      <c r="R431" s="654" t="s">
        <v>1327</v>
      </c>
      <c r="S431" s="654"/>
      <c r="T431" s="654" t="s">
        <v>624</v>
      </c>
      <c r="U431" s="646" t="s">
        <v>1287</v>
      </c>
      <c r="V431" s="655"/>
      <c r="W431" s="654"/>
      <c r="X431" s="648"/>
      <c r="Y431" s="654"/>
      <c r="Z431" s="654"/>
      <c r="AA431" s="31" t="str">
        <f t="shared" si="6"/>
        <v/>
      </c>
      <c r="AB431" s="646"/>
      <c r="AC431" s="656"/>
      <c r="AD431" s="656"/>
      <c r="AE431" s="646" t="s">
        <v>704</v>
      </c>
      <c r="AF431" s="654" t="s">
        <v>47</v>
      </c>
      <c r="AG431" s="657" t="s">
        <v>618</v>
      </c>
      <c r="AH431" s="656"/>
      <c r="AI431" s="646"/>
      <c r="AJ431" s="654"/>
      <c r="AK431" s="657"/>
    </row>
    <row r="432" spans="1:37" s="33" customFormat="1" ht="63" customHeight="1" x14ac:dyDescent="0.2">
      <c r="A432" s="645" t="s">
        <v>92</v>
      </c>
      <c r="B432" s="646" t="s">
        <v>588</v>
      </c>
      <c r="C432" s="647" t="s">
        <v>1336</v>
      </c>
      <c r="D432" s="648">
        <v>43281</v>
      </c>
      <c r="E432" s="649" t="s">
        <v>153</v>
      </c>
      <c r="F432" s="649" t="s">
        <v>329</v>
      </c>
      <c r="G432" s="649" t="s">
        <v>1284</v>
      </c>
      <c r="H432" s="650">
        <v>1761300000</v>
      </c>
      <c r="I432" s="650">
        <v>1761300000</v>
      </c>
      <c r="J432" s="649" t="s">
        <v>111</v>
      </c>
      <c r="K432" s="649" t="s">
        <v>45</v>
      </c>
      <c r="L432" s="651" t="s">
        <v>591</v>
      </c>
      <c r="M432" s="651" t="s">
        <v>592</v>
      </c>
      <c r="N432" s="652" t="s">
        <v>609</v>
      </c>
      <c r="O432" s="653" t="s">
        <v>594</v>
      </c>
      <c r="P432" s="654" t="s">
        <v>621</v>
      </c>
      <c r="Q432" s="654" t="s">
        <v>939</v>
      </c>
      <c r="R432" s="654" t="s">
        <v>1327</v>
      </c>
      <c r="S432" s="654"/>
      <c r="T432" s="654" t="s">
        <v>624</v>
      </c>
      <c r="U432" s="646" t="s">
        <v>1287</v>
      </c>
      <c r="V432" s="655"/>
      <c r="W432" s="654"/>
      <c r="X432" s="648"/>
      <c r="Y432" s="654"/>
      <c r="Z432" s="654"/>
      <c r="AA432" s="31" t="str">
        <f t="shared" si="6"/>
        <v/>
      </c>
      <c r="AB432" s="646"/>
      <c r="AC432" s="656"/>
      <c r="AD432" s="656"/>
      <c r="AE432" s="646" t="s">
        <v>1328</v>
      </c>
      <c r="AF432" s="654" t="s">
        <v>174</v>
      </c>
      <c r="AG432" s="657" t="s">
        <v>606</v>
      </c>
      <c r="AH432" s="656"/>
      <c r="AI432" s="646"/>
      <c r="AJ432" s="654"/>
      <c r="AK432" s="657"/>
    </row>
    <row r="433" spans="1:37" s="33" customFormat="1" ht="63" customHeight="1" x14ac:dyDescent="0.2">
      <c r="A433" s="645" t="s">
        <v>92</v>
      </c>
      <c r="B433" s="646">
        <v>81101510</v>
      </c>
      <c r="C433" s="647" t="s">
        <v>1337</v>
      </c>
      <c r="D433" s="648">
        <v>43281</v>
      </c>
      <c r="E433" s="649" t="s">
        <v>153</v>
      </c>
      <c r="F433" s="649" t="s">
        <v>587</v>
      </c>
      <c r="G433" s="649" t="s">
        <v>1284</v>
      </c>
      <c r="H433" s="650">
        <v>195700000</v>
      </c>
      <c r="I433" s="650">
        <v>195700000</v>
      </c>
      <c r="J433" s="649" t="s">
        <v>111</v>
      </c>
      <c r="K433" s="649" t="s">
        <v>45</v>
      </c>
      <c r="L433" s="651" t="s">
        <v>591</v>
      </c>
      <c r="M433" s="651" t="s">
        <v>592</v>
      </c>
      <c r="N433" s="652" t="s">
        <v>609</v>
      </c>
      <c r="O433" s="653" t="s">
        <v>594</v>
      </c>
      <c r="P433" s="654" t="s">
        <v>621</v>
      </c>
      <c r="Q433" s="654" t="s">
        <v>939</v>
      </c>
      <c r="R433" s="654" t="s">
        <v>1327</v>
      </c>
      <c r="S433" s="654"/>
      <c r="T433" s="654" t="s">
        <v>624</v>
      </c>
      <c r="U433" s="646" t="s">
        <v>1287</v>
      </c>
      <c r="V433" s="655"/>
      <c r="W433" s="654"/>
      <c r="X433" s="648"/>
      <c r="Y433" s="654"/>
      <c r="Z433" s="654"/>
      <c r="AA433" s="31" t="str">
        <f t="shared" si="6"/>
        <v/>
      </c>
      <c r="AB433" s="646"/>
      <c r="AC433" s="656"/>
      <c r="AD433" s="656"/>
      <c r="AE433" s="646" t="s">
        <v>704</v>
      </c>
      <c r="AF433" s="654" t="s">
        <v>47</v>
      </c>
      <c r="AG433" s="657" t="s">
        <v>618</v>
      </c>
      <c r="AH433" s="656"/>
      <c r="AI433" s="646"/>
      <c r="AJ433" s="654"/>
      <c r="AK433" s="657"/>
    </row>
    <row r="434" spans="1:37" s="33" customFormat="1" ht="63" customHeight="1" x14ac:dyDescent="0.2">
      <c r="A434" s="645" t="s">
        <v>92</v>
      </c>
      <c r="B434" s="646" t="s">
        <v>588</v>
      </c>
      <c r="C434" s="647" t="s">
        <v>1338</v>
      </c>
      <c r="D434" s="648">
        <v>43281</v>
      </c>
      <c r="E434" s="649" t="s">
        <v>153</v>
      </c>
      <c r="F434" s="649" t="s">
        <v>329</v>
      </c>
      <c r="G434" s="649" t="s">
        <v>1284</v>
      </c>
      <c r="H434" s="650">
        <v>2053800000</v>
      </c>
      <c r="I434" s="650">
        <v>2053800000</v>
      </c>
      <c r="J434" s="649" t="s">
        <v>111</v>
      </c>
      <c r="K434" s="649" t="s">
        <v>45</v>
      </c>
      <c r="L434" s="651" t="s">
        <v>591</v>
      </c>
      <c r="M434" s="651" t="s">
        <v>592</v>
      </c>
      <c r="N434" s="652" t="s">
        <v>609</v>
      </c>
      <c r="O434" s="653" t="s">
        <v>594</v>
      </c>
      <c r="P434" s="654" t="s">
        <v>621</v>
      </c>
      <c r="Q434" s="654" t="s">
        <v>939</v>
      </c>
      <c r="R434" s="654" t="s">
        <v>1327</v>
      </c>
      <c r="S434" s="654"/>
      <c r="T434" s="654" t="s">
        <v>624</v>
      </c>
      <c r="U434" s="646" t="s">
        <v>1287</v>
      </c>
      <c r="V434" s="655"/>
      <c r="W434" s="654"/>
      <c r="X434" s="648"/>
      <c r="Y434" s="654"/>
      <c r="Z434" s="654"/>
      <c r="AA434" s="31" t="str">
        <f t="shared" si="6"/>
        <v/>
      </c>
      <c r="AB434" s="646"/>
      <c r="AC434" s="656"/>
      <c r="AD434" s="656"/>
      <c r="AE434" s="646" t="s">
        <v>1328</v>
      </c>
      <c r="AF434" s="654" t="s">
        <v>174</v>
      </c>
      <c r="AG434" s="657" t="s">
        <v>606</v>
      </c>
      <c r="AH434" s="656"/>
      <c r="AI434" s="646"/>
      <c r="AJ434" s="654"/>
      <c r="AK434" s="657"/>
    </row>
    <row r="435" spans="1:37" s="33" customFormat="1" ht="63" customHeight="1" x14ac:dyDescent="0.2">
      <c r="A435" s="645" t="s">
        <v>92</v>
      </c>
      <c r="B435" s="646">
        <v>81101510</v>
      </c>
      <c r="C435" s="647" t="s">
        <v>1339</v>
      </c>
      <c r="D435" s="648">
        <v>43281</v>
      </c>
      <c r="E435" s="649" t="s">
        <v>153</v>
      </c>
      <c r="F435" s="649" t="s">
        <v>587</v>
      </c>
      <c r="G435" s="649" t="s">
        <v>1284</v>
      </c>
      <c r="H435" s="650">
        <v>228200000</v>
      </c>
      <c r="I435" s="650">
        <v>228200000</v>
      </c>
      <c r="J435" s="649" t="s">
        <v>111</v>
      </c>
      <c r="K435" s="649" t="s">
        <v>45</v>
      </c>
      <c r="L435" s="651" t="s">
        <v>591</v>
      </c>
      <c r="M435" s="651" t="s">
        <v>592</v>
      </c>
      <c r="N435" s="652" t="s">
        <v>609</v>
      </c>
      <c r="O435" s="653" t="s">
        <v>594</v>
      </c>
      <c r="P435" s="654" t="s">
        <v>621</v>
      </c>
      <c r="Q435" s="654" t="s">
        <v>939</v>
      </c>
      <c r="R435" s="654" t="s">
        <v>1327</v>
      </c>
      <c r="S435" s="654"/>
      <c r="T435" s="654" t="s">
        <v>624</v>
      </c>
      <c r="U435" s="646" t="s">
        <v>1287</v>
      </c>
      <c r="V435" s="655"/>
      <c r="W435" s="654"/>
      <c r="X435" s="648"/>
      <c r="Y435" s="654"/>
      <c r="Z435" s="654"/>
      <c r="AA435" s="31" t="str">
        <f t="shared" si="6"/>
        <v/>
      </c>
      <c r="AB435" s="646"/>
      <c r="AC435" s="656"/>
      <c r="AD435" s="656"/>
      <c r="AE435" s="646" t="s">
        <v>704</v>
      </c>
      <c r="AF435" s="654" t="s">
        <v>47</v>
      </c>
      <c r="AG435" s="657" t="s">
        <v>618</v>
      </c>
      <c r="AH435" s="656"/>
      <c r="AI435" s="646"/>
      <c r="AJ435" s="654"/>
      <c r="AK435" s="657"/>
    </row>
    <row r="436" spans="1:37" s="33" customFormat="1" ht="63" customHeight="1" x14ac:dyDescent="0.2">
      <c r="A436" s="645" t="s">
        <v>92</v>
      </c>
      <c r="B436" s="646" t="s">
        <v>588</v>
      </c>
      <c r="C436" s="647" t="s">
        <v>1340</v>
      </c>
      <c r="D436" s="648">
        <v>43281</v>
      </c>
      <c r="E436" s="649" t="s">
        <v>153</v>
      </c>
      <c r="F436" s="649" t="s">
        <v>329</v>
      </c>
      <c r="G436" s="649" t="s">
        <v>1284</v>
      </c>
      <c r="H436" s="650">
        <v>1761300000</v>
      </c>
      <c r="I436" s="650">
        <v>1761300000</v>
      </c>
      <c r="J436" s="649" t="s">
        <v>111</v>
      </c>
      <c r="K436" s="649" t="s">
        <v>45</v>
      </c>
      <c r="L436" s="651" t="s">
        <v>591</v>
      </c>
      <c r="M436" s="651" t="s">
        <v>592</v>
      </c>
      <c r="N436" s="652" t="s">
        <v>609</v>
      </c>
      <c r="O436" s="653" t="s">
        <v>594</v>
      </c>
      <c r="P436" s="654" t="s">
        <v>621</v>
      </c>
      <c r="Q436" s="654" t="s">
        <v>939</v>
      </c>
      <c r="R436" s="654" t="s">
        <v>1327</v>
      </c>
      <c r="S436" s="654"/>
      <c r="T436" s="654" t="s">
        <v>624</v>
      </c>
      <c r="U436" s="646" t="s">
        <v>1287</v>
      </c>
      <c r="V436" s="655"/>
      <c r="W436" s="654"/>
      <c r="X436" s="648"/>
      <c r="Y436" s="654"/>
      <c r="Z436" s="654"/>
      <c r="AA436" s="31" t="str">
        <f t="shared" si="6"/>
        <v/>
      </c>
      <c r="AB436" s="646"/>
      <c r="AC436" s="656"/>
      <c r="AD436" s="656"/>
      <c r="AE436" s="646" t="s">
        <v>1328</v>
      </c>
      <c r="AF436" s="654" t="s">
        <v>174</v>
      </c>
      <c r="AG436" s="657" t="s">
        <v>606</v>
      </c>
      <c r="AH436" s="656"/>
      <c r="AI436" s="646"/>
      <c r="AJ436" s="654"/>
      <c r="AK436" s="657"/>
    </row>
    <row r="437" spans="1:37" s="33" customFormat="1" ht="63" customHeight="1" x14ac:dyDescent="0.2">
      <c r="A437" s="645" t="s">
        <v>92</v>
      </c>
      <c r="B437" s="646">
        <v>81101510</v>
      </c>
      <c r="C437" s="647" t="s">
        <v>1341</v>
      </c>
      <c r="D437" s="648">
        <v>43281</v>
      </c>
      <c r="E437" s="649" t="s">
        <v>153</v>
      </c>
      <c r="F437" s="649" t="s">
        <v>587</v>
      </c>
      <c r="G437" s="649" t="s">
        <v>1284</v>
      </c>
      <c r="H437" s="650">
        <v>195700000</v>
      </c>
      <c r="I437" s="650">
        <v>195700000</v>
      </c>
      <c r="J437" s="649" t="s">
        <v>111</v>
      </c>
      <c r="K437" s="649" t="s">
        <v>45</v>
      </c>
      <c r="L437" s="651" t="s">
        <v>591</v>
      </c>
      <c r="M437" s="651" t="s">
        <v>592</v>
      </c>
      <c r="N437" s="652" t="s">
        <v>609</v>
      </c>
      <c r="O437" s="653" t="s">
        <v>594</v>
      </c>
      <c r="P437" s="654" t="s">
        <v>621</v>
      </c>
      <c r="Q437" s="654" t="s">
        <v>939</v>
      </c>
      <c r="R437" s="654" t="s">
        <v>1327</v>
      </c>
      <c r="S437" s="654"/>
      <c r="T437" s="654" t="s">
        <v>624</v>
      </c>
      <c r="U437" s="646" t="s">
        <v>1287</v>
      </c>
      <c r="V437" s="655"/>
      <c r="W437" s="654"/>
      <c r="X437" s="648"/>
      <c r="Y437" s="654"/>
      <c r="Z437" s="654"/>
      <c r="AA437" s="31" t="str">
        <f t="shared" si="6"/>
        <v/>
      </c>
      <c r="AB437" s="646"/>
      <c r="AC437" s="656"/>
      <c r="AD437" s="656"/>
      <c r="AE437" s="646" t="s">
        <v>704</v>
      </c>
      <c r="AF437" s="654" t="s">
        <v>47</v>
      </c>
      <c r="AG437" s="657" t="s">
        <v>618</v>
      </c>
      <c r="AH437" s="656"/>
      <c r="AI437" s="646"/>
      <c r="AJ437" s="654"/>
      <c r="AK437" s="657"/>
    </row>
    <row r="438" spans="1:37" s="33" customFormat="1" ht="63" customHeight="1" x14ac:dyDescent="0.2">
      <c r="A438" s="645" t="s">
        <v>92</v>
      </c>
      <c r="B438" s="646" t="s">
        <v>588</v>
      </c>
      <c r="C438" s="647" t="s">
        <v>1342</v>
      </c>
      <c r="D438" s="648">
        <v>43281</v>
      </c>
      <c r="E438" s="649" t="s">
        <v>153</v>
      </c>
      <c r="F438" s="649" t="s">
        <v>329</v>
      </c>
      <c r="G438" s="649" t="s">
        <v>1284</v>
      </c>
      <c r="H438" s="650">
        <v>1761300000</v>
      </c>
      <c r="I438" s="650">
        <v>1761300000</v>
      </c>
      <c r="J438" s="649" t="s">
        <v>111</v>
      </c>
      <c r="K438" s="649" t="s">
        <v>45</v>
      </c>
      <c r="L438" s="651" t="s">
        <v>591</v>
      </c>
      <c r="M438" s="651" t="s">
        <v>592</v>
      </c>
      <c r="N438" s="652" t="s">
        <v>609</v>
      </c>
      <c r="O438" s="653" t="s">
        <v>594</v>
      </c>
      <c r="P438" s="654" t="s">
        <v>621</v>
      </c>
      <c r="Q438" s="654" t="s">
        <v>939</v>
      </c>
      <c r="R438" s="654" t="s">
        <v>1327</v>
      </c>
      <c r="S438" s="654"/>
      <c r="T438" s="654" t="s">
        <v>624</v>
      </c>
      <c r="U438" s="646" t="s">
        <v>1287</v>
      </c>
      <c r="V438" s="655"/>
      <c r="W438" s="654"/>
      <c r="X438" s="648"/>
      <c r="Y438" s="654"/>
      <c r="Z438" s="654"/>
      <c r="AA438" s="31" t="str">
        <f t="shared" si="6"/>
        <v/>
      </c>
      <c r="AB438" s="646"/>
      <c r="AC438" s="656"/>
      <c r="AD438" s="656"/>
      <c r="AE438" s="646" t="s">
        <v>1328</v>
      </c>
      <c r="AF438" s="654" t="s">
        <v>174</v>
      </c>
      <c r="AG438" s="657" t="s">
        <v>606</v>
      </c>
      <c r="AH438" s="656"/>
      <c r="AI438" s="646"/>
      <c r="AJ438" s="654"/>
      <c r="AK438" s="657"/>
    </row>
    <row r="439" spans="1:37" s="33" customFormat="1" ht="63" customHeight="1" x14ac:dyDescent="0.2">
      <c r="A439" s="645" t="s">
        <v>92</v>
      </c>
      <c r="B439" s="646">
        <v>81101510</v>
      </c>
      <c r="C439" s="647" t="s">
        <v>1343</v>
      </c>
      <c r="D439" s="648">
        <v>43281</v>
      </c>
      <c r="E439" s="649" t="s">
        <v>153</v>
      </c>
      <c r="F439" s="649" t="s">
        <v>587</v>
      </c>
      <c r="G439" s="649" t="s">
        <v>1284</v>
      </c>
      <c r="H439" s="650">
        <v>195700000</v>
      </c>
      <c r="I439" s="650">
        <v>195700000</v>
      </c>
      <c r="J439" s="649" t="s">
        <v>111</v>
      </c>
      <c r="K439" s="649" t="s">
        <v>45</v>
      </c>
      <c r="L439" s="651" t="s">
        <v>591</v>
      </c>
      <c r="M439" s="651" t="s">
        <v>592</v>
      </c>
      <c r="N439" s="652" t="s">
        <v>609</v>
      </c>
      <c r="O439" s="653" t="s">
        <v>594</v>
      </c>
      <c r="P439" s="654" t="s">
        <v>621</v>
      </c>
      <c r="Q439" s="654" t="s">
        <v>939</v>
      </c>
      <c r="R439" s="654" t="s">
        <v>1327</v>
      </c>
      <c r="S439" s="654"/>
      <c r="T439" s="654" t="s">
        <v>624</v>
      </c>
      <c r="U439" s="646" t="s">
        <v>1287</v>
      </c>
      <c r="V439" s="655"/>
      <c r="W439" s="654"/>
      <c r="X439" s="648"/>
      <c r="Y439" s="654"/>
      <c r="Z439" s="654"/>
      <c r="AA439" s="31" t="str">
        <f t="shared" si="6"/>
        <v/>
      </c>
      <c r="AB439" s="646"/>
      <c r="AC439" s="656"/>
      <c r="AD439" s="656"/>
      <c r="AE439" s="646" t="s">
        <v>704</v>
      </c>
      <c r="AF439" s="654" t="s">
        <v>47</v>
      </c>
      <c r="AG439" s="657" t="s">
        <v>618</v>
      </c>
      <c r="AH439" s="656"/>
      <c r="AI439" s="646"/>
      <c r="AJ439" s="654"/>
      <c r="AK439" s="657"/>
    </row>
    <row r="440" spans="1:37" s="33" customFormat="1" ht="63" customHeight="1" x14ac:dyDescent="0.2">
      <c r="A440" s="645" t="s">
        <v>92</v>
      </c>
      <c r="B440" s="646" t="s">
        <v>588</v>
      </c>
      <c r="C440" s="647" t="s">
        <v>1344</v>
      </c>
      <c r="D440" s="648">
        <v>43281</v>
      </c>
      <c r="E440" s="649" t="s">
        <v>153</v>
      </c>
      <c r="F440" s="649" t="s">
        <v>329</v>
      </c>
      <c r="G440" s="649" t="s">
        <v>1284</v>
      </c>
      <c r="H440" s="650">
        <v>2346300000</v>
      </c>
      <c r="I440" s="650">
        <v>2346300000</v>
      </c>
      <c r="J440" s="649" t="s">
        <v>111</v>
      </c>
      <c r="K440" s="649" t="s">
        <v>45</v>
      </c>
      <c r="L440" s="651" t="s">
        <v>591</v>
      </c>
      <c r="M440" s="651" t="s">
        <v>592</v>
      </c>
      <c r="N440" s="652" t="s">
        <v>609</v>
      </c>
      <c r="O440" s="653" t="s">
        <v>594</v>
      </c>
      <c r="P440" s="654" t="s">
        <v>621</v>
      </c>
      <c r="Q440" s="654" t="s">
        <v>939</v>
      </c>
      <c r="R440" s="654" t="s">
        <v>1345</v>
      </c>
      <c r="S440" s="654"/>
      <c r="T440" s="654" t="s">
        <v>624</v>
      </c>
      <c r="U440" s="646" t="s">
        <v>1287</v>
      </c>
      <c r="V440" s="655"/>
      <c r="W440" s="654"/>
      <c r="X440" s="648"/>
      <c r="Y440" s="654"/>
      <c r="Z440" s="654"/>
      <c r="AA440" s="31" t="str">
        <f t="shared" si="6"/>
        <v/>
      </c>
      <c r="AB440" s="646"/>
      <c r="AC440" s="656"/>
      <c r="AD440" s="656"/>
      <c r="AE440" s="646" t="s">
        <v>1328</v>
      </c>
      <c r="AF440" s="654" t="s">
        <v>174</v>
      </c>
      <c r="AG440" s="657" t="s">
        <v>606</v>
      </c>
      <c r="AH440" s="656"/>
      <c r="AI440" s="646"/>
      <c r="AJ440" s="654"/>
      <c r="AK440" s="657"/>
    </row>
    <row r="441" spans="1:37" s="33" customFormat="1" ht="63" customHeight="1" x14ac:dyDescent="0.2">
      <c r="A441" s="645" t="s">
        <v>92</v>
      </c>
      <c r="B441" s="646">
        <v>81101510</v>
      </c>
      <c r="C441" s="647" t="s">
        <v>1346</v>
      </c>
      <c r="D441" s="648">
        <v>43281</v>
      </c>
      <c r="E441" s="649" t="s">
        <v>153</v>
      </c>
      <c r="F441" s="649" t="s">
        <v>587</v>
      </c>
      <c r="G441" s="649" t="s">
        <v>1284</v>
      </c>
      <c r="H441" s="650">
        <v>260700000</v>
      </c>
      <c r="I441" s="650">
        <v>260700000</v>
      </c>
      <c r="J441" s="649" t="s">
        <v>111</v>
      </c>
      <c r="K441" s="649" t="s">
        <v>45</v>
      </c>
      <c r="L441" s="651" t="s">
        <v>591</v>
      </c>
      <c r="M441" s="651" t="s">
        <v>592</v>
      </c>
      <c r="N441" s="652" t="s">
        <v>609</v>
      </c>
      <c r="O441" s="653" t="s">
        <v>594</v>
      </c>
      <c r="P441" s="654" t="s">
        <v>621</v>
      </c>
      <c r="Q441" s="654" t="s">
        <v>939</v>
      </c>
      <c r="R441" s="654" t="s">
        <v>1345</v>
      </c>
      <c r="S441" s="654"/>
      <c r="T441" s="654" t="s">
        <v>624</v>
      </c>
      <c r="U441" s="646" t="s">
        <v>1287</v>
      </c>
      <c r="V441" s="655"/>
      <c r="W441" s="654"/>
      <c r="X441" s="648"/>
      <c r="Y441" s="654"/>
      <c r="Z441" s="654"/>
      <c r="AA441" s="31" t="str">
        <f t="shared" si="6"/>
        <v/>
      </c>
      <c r="AB441" s="646"/>
      <c r="AC441" s="656"/>
      <c r="AD441" s="656"/>
      <c r="AE441" s="646" t="s">
        <v>704</v>
      </c>
      <c r="AF441" s="654" t="s">
        <v>47</v>
      </c>
      <c r="AG441" s="657" t="s">
        <v>618</v>
      </c>
      <c r="AH441" s="656"/>
      <c r="AI441" s="646"/>
      <c r="AJ441" s="654"/>
      <c r="AK441" s="657"/>
    </row>
    <row r="442" spans="1:37" s="33" customFormat="1" ht="63" customHeight="1" x14ac:dyDescent="0.2">
      <c r="A442" s="645" t="s">
        <v>92</v>
      </c>
      <c r="B442" s="646" t="s">
        <v>588</v>
      </c>
      <c r="C442" s="647" t="s">
        <v>1347</v>
      </c>
      <c r="D442" s="648">
        <v>43281</v>
      </c>
      <c r="E442" s="649" t="s">
        <v>153</v>
      </c>
      <c r="F442" s="649" t="s">
        <v>329</v>
      </c>
      <c r="G442" s="649" t="s">
        <v>1284</v>
      </c>
      <c r="H442" s="650">
        <v>1761300000</v>
      </c>
      <c r="I442" s="650">
        <v>1761300000</v>
      </c>
      <c r="J442" s="649" t="s">
        <v>111</v>
      </c>
      <c r="K442" s="649" t="s">
        <v>45</v>
      </c>
      <c r="L442" s="651" t="s">
        <v>591</v>
      </c>
      <c r="M442" s="651" t="s">
        <v>592</v>
      </c>
      <c r="N442" s="652" t="s">
        <v>609</v>
      </c>
      <c r="O442" s="653" t="s">
        <v>594</v>
      </c>
      <c r="P442" s="654" t="s">
        <v>621</v>
      </c>
      <c r="Q442" s="654" t="s">
        <v>939</v>
      </c>
      <c r="R442" s="654" t="s">
        <v>1345</v>
      </c>
      <c r="S442" s="654"/>
      <c r="T442" s="654" t="s">
        <v>624</v>
      </c>
      <c r="U442" s="646" t="s">
        <v>1287</v>
      </c>
      <c r="V442" s="655"/>
      <c r="W442" s="654"/>
      <c r="X442" s="648"/>
      <c r="Y442" s="654"/>
      <c r="Z442" s="654"/>
      <c r="AA442" s="31" t="str">
        <f t="shared" si="6"/>
        <v/>
      </c>
      <c r="AB442" s="646"/>
      <c r="AC442" s="656"/>
      <c r="AD442" s="656"/>
      <c r="AE442" s="646" t="s">
        <v>1328</v>
      </c>
      <c r="AF442" s="654" t="s">
        <v>174</v>
      </c>
      <c r="AG442" s="657" t="s">
        <v>606</v>
      </c>
      <c r="AH442" s="656"/>
      <c r="AI442" s="646"/>
      <c r="AJ442" s="654"/>
      <c r="AK442" s="657"/>
    </row>
    <row r="443" spans="1:37" s="33" customFormat="1" ht="63" customHeight="1" x14ac:dyDescent="0.2">
      <c r="A443" s="645" t="s">
        <v>92</v>
      </c>
      <c r="B443" s="646">
        <v>81101510</v>
      </c>
      <c r="C443" s="647" t="s">
        <v>1348</v>
      </c>
      <c r="D443" s="648">
        <v>43281</v>
      </c>
      <c r="E443" s="649" t="s">
        <v>153</v>
      </c>
      <c r="F443" s="649" t="s">
        <v>587</v>
      </c>
      <c r="G443" s="649" t="s">
        <v>1284</v>
      </c>
      <c r="H443" s="650">
        <v>195700000</v>
      </c>
      <c r="I443" s="650">
        <v>195700000</v>
      </c>
      <c r="J443" s="649" t="s">
        <v>111</v>
      </c>
      <c r="K443" s="649" t="s">
        <v>45</v>
      </c>
      <c r="L443" s="651" t="s">
        <v>591</v>
      </c>
      <c r="M443" s="651" t="s">
        <v>592</v>
      </c>
      <c r="N443" s="652" t="s">
        <v>609</v>
      </c>
      <c r="O443" s="653" t="s">
        <v>594</v>
      </c>
      <c r="P443" s="654" t="s">
        <v>621</v>
      </c>
      <c r="Q443" s="654" t="s">
        <v>939</v>
      </c>
      <c r="R443" s="654" t="s">
        <v>1345</v>
      </c>
      <c r="S443" s="654"/>
      <c r="T443" s="654" t="s">
        <v>624</v>
      </c>
      <c r="U443" s="646" t="s">
        <v>1287</v>
      </c>
      <c r="V443" s="655"/>
      <c r="W443" s="654"/>
      <c r="X443" s="648"/>
      <c r="Y443" s="654"/>
      <c r="Z443" s="654"/>
      <c r="AA443" s="31" t="str">
        <f t="shared" si="6"/>
        <v/>
      </c>
      <c r="AB443" s="646"/>
      <c r="AC443" s="656"/>
      <c r="AD443" s="656"/>
      <c r="AE443" s="646" t="s">
        <v>704</v>
      </c>
      <c r="AF443" s="654" t="s">
        <v>47</v>
      </c>
      <c r="AG443" s="657" t="s">
        <v>618</v>
      </c>
      <c r="AH443" s="656"/>
      <c r="AI443" s="646"/>
      <c r="AJ443" s="654"/>
      <c r="AK443" s="657"/>
    </row>
    <row r="444" spans="1:37" s="33" customFormat="1" ht="63" customHeight="1" x14ac:dyDescent="0.2">
      <c r="A444" s="645" t="s">
        <v>92</v>
      </c>
      <c r="B444" s="646" t="s">
        <v>588</v>
      </c>
      <c r="C444" s="647" t="s">
        <v>1349</v>
      </c>
      <c r="D444" s="648">
        <v>43281</v>
      </c>
      <c r="E444" s="649" t="s">
        <v>153</v>
      </c>
      <c r="F444" s="649" t="s">
        <v>329</v>
      </c>
      <c r="G444" s="649" t="s">
        <v>1284</v>
      </c>
      <c r="H444" s="650">
        <v>2700000000</v>
      </c>
      <c r="I444" s="650">
        <v>2700000000</v>
      </c>
      <c r="J444" s="649" t="s">
        <v>111</v>
      </c>
      <c r="K444" s="649" t="s">
        <v>45</v>
      </c>
      <c r="L444" s="651" t="s">
        <v>591</v>
      </c>
      <c r="M444" s="651" t="s">
        <v>592</v>
      </c>
      <c r="N444" s="652" t="s">
        <v>609</v>
      </c>
      <c r="O444" s="653" t="s">
        <v>594</v>
      </c>
      <c r="P444" s="654" t="s">
        <v>621</v>
      </c>
      <c r="Q444" s="654" t="s">
        <v>939</v>
      </c>
      <c r="R444" s="654" t="s">
        <v>1327</v>
      </c>
      <c r="S444" s="654"/>
      <c r="T444" s="654" t="s">
        <v>624</v>
      </c>
      <c r="U444" s="646" t="s">
        <v>1287</v>
      </c>
      <c r="V444" s="655"/>
      <c r="W444" s="654"/>
      <c r="X444" s="648"/>
      <c r="Y444" s="654"/>
      <c r="Z444" s="654"/>
      <c r="AA444" s="31" t="str">
        <f t="shared" si="6"/>
        <v/>
      </c>
      <c r="AB444" s="646"/>
      <c r="AC444" s="656"/>
      <c r="AD444" s="656"/>
      <c r="AE444" s="646" t="s">
        <v>1328</v>
      </c>
      <c r="AF444" s="654" t="s">
        <v>174</v>
      </c>
      <c r="AG444" s="657" t="s">
        <v>606</v>
      </c>
      <c r="AH444" s="656"/>
      <c r="AI444" s="646"/>
      <c r="AJ444" s="654"/>
      <c r="AK444" s="657"/>
    </row>
    <row r="445" spans="1:37" s="33" customFormat="1" ht="63" customHeight="1" x14ac:dyDescent="0.2">
      <c r="A445" s="645" t="s">
        <v>92</v>
      </c>
      <c r="B445" s="646">
        <v>81101510</v>
      </c>
      <c r="C445" s="647" t="s">
        <v>1350</v>
      </c>
      <c r="D445" s="648">
        <v>43281</v>
      </c>
      <c r="E445" s="649" t="s">
        <v>153</v>
      </c>
      <c r="F445" s="649" t="s">
        <v>587</v>
      </c>
      <c r="G445" s="649" t="s">
        <v>1284</v>
      </c>
      <c r="H445" s="650">
        <v>300000000</v>
      </c>
      <c r="I445" s="650">
        <v>300000000</v>
      </c>
      <c r="J445" s="649" t="s">
        <v>111</v>
      </c>
      <c r="K445" s="649" t="s">
        <v>45</v>
      </c>
      <c r="L445" s="651" t="s">
        <v>591</v>
      </c>
      <c r="M445" s="651" t="s">
        <v>592</v>
      </c>
      <c r="N445" s="652" t="s">
        <v>609</v>
      </c>
      <c r="O445" s="653" t="s">
        <v>594</v>
      </c>
      <c r="P445" s="654" t="s">
        <v>621</v>
      </c>
      <c r="Q445" s="654" t="s">
        <v>939</v>
      </c>
      <c r="R445" s="654" t="s">
        <v>1327</v>
      </c>
      <c r="S445" s="654"/>
      <c r="T445" s="654" t="s">
        <v>624</v>
      </c>
      <c r="U445" s="646" t="s">
        <v>1287</v>
      </c>
      <c r="V445" s="655"/>
      <c r="W445" s="654"/>
      <c r="X445" s="648"/>
      <c r="Y445" s="654"/>
      <c r="Z445" s="654"/>
      <c r="AA445" s="31" t="str">
        <f t="shared" si="6"/>
        <v/>
      </c>
      <c r="AB445" s="646"/>
      <c r="AC445" s="656"/>
      <c r="AD445" s="656"/>
      <c r="AE445" s="646" t="s">
        <v>704</v>
      </c>
      <c r="AF445" s="654" t="s">
        <v>47</v>
      </c>
      <c r="AG445" s="657" t="s">
        <v>618</v>
      </c>
      <c r="AH445" s="656"/>
      <c r="AI445" s="646"/>
      <c r="AJ445" s="654"/>
      <c r="AK445" s="657"/>
    </row>
    <row r="446" spans="1:37" s="33" customFormat="1" ht="63" customHeight="1" x14ac:dyDescent="0.2">
      <c r="A446" s="645" t="s">
        <v>92</v>
      </c>
      <c r="B446" s="646" t="s">
        <v>588</v>
      </c>
      <c r="C446" s="647" t="s">
        <v>1351</v>
      </c>
      <c r="D446" s="648">
        <v>43281</v>
      </c>
      <c r="E446" s="649" t="s">
        <v>153</v>
      </c>
      <c r="F446" s="649" t="s">
        <v>329</v>
      </c>
      <c r="G446" s="649" t="s">
        <v>1284</v>
      </c>
      <c r="H446" s="650">
        <v>1771209563.4000001</v>
      </c>
      <c r="I446" s="650">
        <v>1771209563.4000001</v>
      </c>
      <c r="J446" s="649" t="s">
        <v>111</v>
      </c>
      <c r="K446" s="649" t="s">
        <v>45</v>
      </c>
      <c r="L446" s="651" t="s">
        <v>591</v>
      </c>
      <c r="M446" s="651" t="s">
        <v>592</v>
      </c>
      <c r="N446" s="652" t="s">
        <v>609</v>
      </c>
      <c r="O446" s="653" t="s">
        <v>594</v>
      </c>
      <c r="P446" s="654" t="s">
        <v>621</v>
      </c>
      <c r="Q446" s="654" t="s">
        <v>939</v>
      </c>
      <c r="R446" s="654" t="s">
        <v>623</v>
      </c>
      <c r="S446" s="654"/>
      <c r="T446" s="654" t="s">
        <v>624</v>
      </c>
      <c r="U446" s="646" t="s">
        <v>1287</v>
      </c>
      <c r="V446" s="655"/>
      <c r="W446" s="654"/>
      <c r="X446" s="648"/>
      <c r="Y446" s="654"/>
      <c r="Z446" s="654"/>
      <c r="AA446" s="31" t="str">
        <f t="shared" si="6"/>
        <v/>
      </c>
      <c r="AB446" s="646"/>
      <c r="AC446" s="656"/>
      <c r="AD446" s="656"/>
      <c r="AE446" s="646" t="s">
        <v>1328</v>
      </c>
      <c r="AF446" s="654" t="s">
        <v>174</v>
      </c>
      <c r="AG446" s="657" t="s">
        <v>606</v>
      </c>
      <c r="AH446" s="656"/>
      <c r="AI446" s="646"/>
      <c r="AJ446" s="654"/>
      <c r="AK446" s="657"/>
    </row>
    <row r="447" spans="1:37" s="33" customFormat="1" ht="63" customHeight="1" x14ac:dyDescent="0.2">
      <c r="A447" s="645" t="s">
        <v>92</v>
      </c>
      <c r="B447" s="646">
        <v>81101510</v>
      </c>
      <c r="C447" s="647" t="s">
        <v>1352</v>
      </c>
      <c r="D447" s="648">
        <v>43281</v>
      </c>
      <c r="E447" s="649" t="s">
        <v>153</v>
      </c>
      <c r="F447" s="649" t="s">
        <v>587</v>
      </c>
      <c r="G447" s="649" t="s">
        <v>1284</v>
      </c>
      <c r="H447" s="650">
        <v>196801062.60000002</v>
      </c>
      <c r="I447" s="650">
        <v>196801062.60000002</v>
      </c>
      <c r="J447" s="649" t="s">
        <v>111</v>
      </c>
      <c r="K447" s="649" t="s">
        <v>45</v>
      </c>
      <c r="L447" s="651" t="s">
        <v>591</v>
      </c>
      <c r="M447" s="651" t="s">
        <v>592</v>
      </c>
      <c r="N447" s="652" t="s">
        <v>609</v>
      </c>
      <c r="O447" s="653" t="s">
        <v>594</v>
      </c>
      <c r="P447" s="654" t="s">
        <v>621</v>
      </c>
      <c r="Q447" s="654" t="s">
        <v>939</v>
      </c>
      <c r="R447" s="654" t="s">
        <v>623</v>
      </c>
      <c r="S447" s="654"/>
      <c r="T447" s="654" t="s">
        <v>624</v>
      </c>
      <c r="U447" s="646" t="s">
        <v>1287</v>
      </c>
      <c r="V447" s="655"/>
      <c r="W447" s="654"/>
      <c r="X447" s="648"/>
      <c r="Y447" s="654"/>
      <c r="Z447" s="654"/>
      <c r="AA447" s="31" t="str">
        <f t="shared" si="6"/>
        <v/>
      </c>
      <c r="AB447" s="646"/>
      <c r="AC447" s="656"/>
      <c r="AD447" s="656"/>
      <c r="AE447" s="646" t="s">
        <v>704</v>
      </c>
      <c r="AF447" s="654" t="s">
        <v>47</v>
      </c>
      <c r="AG447" s="657" t="s">
        <v>618</v>
      </c>
      <c r="AH447" s="656"/>
      <c r="AI447" s="646"/>
      <c r="AJ447" s="654"/>
      <c r="AK447" s="657"/>
    </row>
    <row r="448" spans="1:37" s="33" customFormat="1" ht="63" customHeight="1" x14ac:dyDescent="0.2">
      <c r="A448" s="392" t="s">
        <v>92</v>
      </c>
      <c r="B448" s="260">
        <v>81101510</v>
      </c>
      <c r="C448" s="410" t="s">
        <v>1353</v>
      </c>
      <c r="D448" s="418">
        <v>42809</v>
      </c>
      <c r="E448" s="393" t="s">
        <v>1354</v>
      </c>
      <c r="F448" s="393" t="s">
        <v>587</v>
      </c>
      <c r="G448" s="393" t="s">
        <v>928</v>
      </c>
      <c r="H448" s="545">
        <f>1470000000+703136238</f>
        <v>2173136238</v>
      </c>
      <c r="I448" s="545">
        <v>703136238</v>
      </c>
      <c r="J448" s="393" t="s">
        <v>111</v>
      </c>
      <c r="K448" s="393" t="s">
        <v>45</v>
      </c>
      <c r="L448" s="424" t="s">
        <v>591</v>
      </c>
      <c r="M448" s="424" t="s">
        <v>592</v>
      </c>
      <c r="N448" s="415" t="s">
        <v>609</v>
      </c>
      <c r="O448" s="425" t="s">
        <v>594</v>
      </c>
      <c r="P448" s="417" t="s">
        <v>725</v>
      </c>
      <c r="Q448" s="417" t="s">
        <v>1002</v>
      </c>
      <c r="R448" s="417" t="s">
        <v>1355</v>
      </c>
      <c r="S448" s="417" t="s">
        <v>1356</v>
      </c>
      <c r="T448" s="417" t="s">
        <v>1357</v>
      </c>
      <c r="U448" s="260" t="s">
        <v>1358</v>
      </c>
      <c r="V448" s="402">
        <v>6985</v>
      </c>
      <c r="W448" s="417" t="s">
        <v>1359</v>
      </c>
      <c r="X448" s="418">
        <v>42879.705555555556</v>
      </c>
      <c r="Y448" s="417" t="s">
        <v>1360</v>
      </c>
      <c r="Z448" s="417">
        <v>4600007123</v>
      </c>
      <c r="AA448" s="31">
        <f t="shared" si="6"/>
        <v>1</v>
      </c>
      <c r="AB448" s="260" t="s">
        <v>1361</v>
      </c>
      <c r="AC448" s="408" t="s">
        <v>1223</v>
      </c>
      <c r="AD448" s="408" t="s">
        <v>1362</v>
      </c>
      <c r="AE448" s="260" t="s">
        <v>1363</v>
      </c>
      <c r="AF448" s="417" t="s">
        <v>47</v>
      </c>
      <c r="AG448" s="423" t="s">
        <v>1030</v>
      </c>
      <c r="AH448" s="408"/>
      <c r="AI448" s="260"/>
      <c r="AJ448" s="417"/>
      <c r="AK448" s="423"/>
    </row>
    <row r="449" spans="1:37" s="33" customFormat="1" ht="63" customHeight="1" x14ac:dyDescent="0.2">
      <c r="A449" s="519" t="s">
        <v>92</v>
      </c>
      <c r="B449" s="520" t="s">
        <v>1364</v>
      </c>
      <c r="C449" s="521" t="s">
        <v>1365</v>
      </c>
      <c r="D449" s="522">
        <v>43191</v>
      </c>
      <c r="E449" s="520" t="s">
        <v>914</v>
      </c>
      <c r="F449" s="520" t="s">
        <v>112</v>
      </c>
      <c r="G449" s="520" t="s">
        <v>116</v>
      </c>
      <c r="H449" s="523">
        <v>6000000</v>
      </c>
      <c r="I449" s="523">
        <v>6000000</v>
      </c>
      <c r="J449" s="520" t="s">
        <v>111</v>
      </c>
      <c r="K449" s="520" t="s">
        <v>45</v>
      </c>
      <c r="L449" s="525" t="s">
        <v>591</v>
      </c>
      <c r="M449" s="525" t="s">
        <v>592</v>
      </c>
      <c r="N449" s="526" t="s">
        <v>609</v>
      </c>
      <c r="O449" s="527" t="s">
        <v>594</v>
      </c>
      <c r="P449" s="528" t="s">
        <v>725</v>
      </c>
      <c r="Q449" s="528" t="s">
        <v>1002</v>
      </c>
      <c r="R449" s="528" t="s">
        <v>1003</v>
      </c>
      <c r="S449" s="528">
        <v>180036001</v>
      </c>
      <c r="T449" s="528" t="s">
        <v>1004</v>
      </c>
      <c r="U449" s="520" t="s">
        <v>1005</v>
      </c>
      <c r="V449" s="529"/>
      <c r="W449" s="528"/>
      <c r="X449" s="530"/>
      <c r="Y449" s="528"/>
      <c r="Z449" s="528"/>
      <c r="AA449" s="31" t="str">
        <f t="shared" si="6"/>
        <v/>
      </c>
      <c r="AB449" s="520"/>
      <c r="AC449" s="520"/>
      <c r="AD449" s="520" t="s">
        <v>1366</v>
      </c>
      <c r="AE449" s="528" t="s">
        <v>1081</v>
      </c>
      <c r="AF449" s="528" t="s">
        <v>47</v>
      </c>
      <c r="AG449" s="528" t="s">
        <v>618</v>
      </c>
      <c r="AH449" s="520"/>
      <c r="AI449" s="528"/>
      <c r="AJ449" s="528"/>
      <c r="AK449" s="528"/>
    </row>
    <row r="450" spans="1:37" s="33" customFormat="1" ht="63" customHeight="1" x14ac:dyDescent="0.2">
      <c r="A450" s="519" t="s">
        <v>92</v>
      </c>
      <c r="B450" s="520" t="s">
        <v>1364</v>
      </c>
      <c r="C450" s="521" t="s">
        <v>1367</v>
      </c>
      <c r="D450" s="522">
        <v>43191</v>
      </c>
      <c r="E450" s="520" t="s">
        <v>914</v>
      </c>
      <c r="F450" s="520" t="s">
        <v>112</v>
      </c>
      <c r="G450" s="520" t="s">
        <v>116</v>
      </c>
      <c r="H450" s="523">
        <v>8000000</v>
      </c>
      <c r="I450" s="523">
        <v>8000000</v>
      </c>
      <c r="J450" s="520" t="s">
        <v>111</v>
      </c>
      <c r="K450" s="520" t="s">
        <v>45</v>
      </c>
      <c r="L450" s="525" t="s">
        <v>591</v>
      </c>
      <c r="M450" s="525" t="s">
        <v>592</v>
      </c>
      <c r="N450" s="526" t="s">
        <v>609</v>
      </c>
      <c r="O450" s="527" t="s">
        <v>594</v>
      </c>
      <c r="P450" s="528" t="s">
        <v>725</v>
      </c>
      <c r="Q450" s="528" t="s">
        <v>1002</v>
      </c>
      <c r="R450" s="528" t="s">
        <v>1003</v>
      </c>
      <c r="S450" s="528">
        <v>180036001</v>
      </c>
      <c r="T450" s="528" t="s">
        <v>1004</v>
      </c>
      <c r="U450" s="520" t="s">
        <v>1005</v>
      </c>
      <c r="V450" s="529"/>
      <c r="W450" s="528"/>
      <c r="X450" s="530"/>
      <c r="Y450" s="528"/>
      <c r="Z450" s="528"/>
      <c r="AA450" s="31" t="str">
        <f t="shared" si="6"/>
        <v/>
      </c>
      <c r="AB450" s="520"/>
      <c r="AC450" s="520"/>
      <c r="AD450" s="520" t="s">
        <v>1366</v>
      </c>
      <c r="AE450" s="528" t="s">
        <v>1081</v>
      </c>
      <c r="AF450" s="528" t="s">
        <v>47</v>
      </c>
      <c r="AG450" s="528" t="s">
        <v>618</v>
      </c>
      <c r="AH450" s="520"/>
      <c r="AI450" s="528"/>
      <c r="AJ450" s="528"/>
      <c r="AK450" s="528"/>
    </row>
    <row r="451" spans="1:37" s="33" customFormat="1" ht="63" customHeight="1" x14ac:dyDescent="0.2">
      <c r="A451" s="519" t="s">
        <v>92</v>
      </c>
      <c r="B451" s="520" t="s">
        <v>1368</v>
      </c>
      <c r="C451" s="521" t="s">
        <v>1369</v>
      </c>
      <c r="D451" s="522">
        <v>43191</v>
      </c>
      <c r="E451" s="520" t="s">
        <v>914</v>
      </c>
      <c r="F451" s="520" t="s">
        <v>112</v>
      </c>
      <c r="G451" s="520" t="s">
        <v>116</v>
      </c>
      <c r="H451" s="523">
        <v>16000000</v>
      </c>
      <c r="I451" s="523">
        <v>16000000</v>
      </c>
      <c r="J451" s="520" t="s">
        <v>111</v>
      </c>
      <c r="K451" s="520" t="s">
        <v>45</v>
      </c>
      <c r="L451" s="525" t="s">
        <v>591</v>
      </c>
      <c r="M451" s="525" t="s">
        <v>592</v>
      </c>
      <c r="N451" s="526" t="s">
        <v>609</v>
      </c>
      <c r="O451" s="527" t="s">
        <v>594</v>
      </c>
      <c r="P451" s="528" t="s">
        <v>725</v>
      </c>
      <c r="Q451" s="528" t="s">
        <v>1002</v>
      </c>
      <c r="R451" s="528" t="s">
        <v>1003</v>
      </c>
      <c r="S451" s="528">
        <v>180036001</v>
      </c>
      <c r="T451" s="528" t="s">
        <v>1004</v>
      </c>
      <c r="U451" s="520" t="s">
        <v>1005</v>
      </c>
      <c r="V451" s="529"/>
      <c r="W451" s="528"/>
      <c r="X451" s="530"/>
      <c r="Y451" s="528"/>
      <c r="Z451" s="528"/>
      <c r="AA451" s="31" t="str">
        <f t="shared" si="6"/>
        <v/>
      </c>
      <c r="AB451" s="520"/>
      <c r="AC451" s="520"/>
      <c r="AD451" s="520" t="s">
        <v>1366</v>
      </c>
      <c r="AE451" s="528" t="s">
        <v>1081</v>
      </c>
      <c r="AF451" s="528" t="s">
        <v>47</v>
      </c>
      <c r="AG451" s="528" t="s">
        <v>618</v>
      </c>
      <c r="AH451" s="520"/>
      <c r="AI451" s="528"/>
      <c r="AJ451" s="528"/>
      <c r="AK451" s="528"/>
    </row>
    <row r="452" spans="1:37" s="33" customFormat="1" ht="63" customHeight="1" x14ac:dyDescent="0.2">
      <c r="A452" s="519" t="s">
        <v>92</v>
      </c>
      <c r="B452" s="520" t="s">
        <v>1370</v>
      </c>
      <c r="C452" s="521" t="s">
        <v>1371</v>
      </c>
      <c r="D452" s="522">
        <v>43191</v>
      </c>
      <c r="E452" s="520" t="s">
        <v>914</v>
      </c>
      <c r="F452" s="520" t="s">
        <v>112</v>
      </c>
      <c r="G452" s="520" t="s">
        <v>116</v>
      </c>
      <c r="H452" s="523">
        <v>1500000</v>
      </c>
      <c r="I452" s="523">
        <v>1500000</v>
      </c>
      <c r="J452" s="520" t="s">
        <v>111</v>
      </c>
      <c r="K452" s="520" t="s">
        <v>45</v>
      </c>
      <c r="L452" s="525" t="s">
        <v>591</v>
      </c>
      <c r="M452" s="525" t="s">
        <v>592</v>
      </c>
      <c r="N452" s="526" t="s">
        <v>609</v>
      </c>
      <c r="O452" s="527" t="s">
        <v>594</v>
      </c>
      <c r="P452" s="528" t="s">
        <v>725</v>
      </c>
      <c r="Q452" s="528" t="s">
        <v>1002</v>
      </c>
      <c r="R452" s="528" t="s">
        <v>1003</v>
      </c>
      <c r="S452" s="528">
        <v>180036001</v>
      </c>
      <c r="T452" s="528" t="s">
        <v>1004</v>
      </c>
      <c r="U452" s="520" t="s">
        <v>1005</v>
      </c>
      <c r="V452" s="529"/>
      <c r="W452" s="528"/>
      <c r="X452" s="530"/>
      <c r="Y452" s="528"/>
      <c r="Z452" s="528"/>
      <c r="AA452" s="31" t="str">
        <f t="shared" si="6"/>
        <v/>
      </c>
      <c r="AB452" s="520"/>
      <c r="AC452" s="520"/>
      <c r="AD452" s="520" t="s">
        <v>1366</v>
      </c>
      <c r="AE452" s="528" t="s">
        <v>1081</v>
      </c>
      <c r="AF452" s="528" t="s">
        <v>47</v>
      </c>
      <c r="AG452" s="528" t="s">
        <v>618</v>
      </c>
      <c r="AH452" s="520"/>
      <c r="AI452" s="528"/>
      <c r="AJ452" s="528"/>
      <c r="AK452" s="528"/>
    </row>
    <row r="453" spans="1:37" s="33" customFormat="1" ht="63" customHeight="1" x14ac:dyDescent="0.2">
      <c r="A453" s="519" t="s">
        <v>92</v>
      </c>
      <c r="B453" s="520" t="s">
        <v>1372</v>
      </c>
      <c r="C453" s="521" t="s">
        <v>1373</v>
      </c>
      <c r="D453" s="522">
        <v>43191</v>
      </c>
      <c r="E453" s="520" t="s">
        <v>914</v>
      </c>
      <c r="F453" s="520" t="s">
        <v>112</v>
      </c>
      <c r="G453" s="520" t="s">
        <v>116</v>
      </c>
      <c r="H453" s="523">
        <v>350000</v>
      </c>
      <c r="I453" s="523">
        <v>350000</v>
      </c>
      <c r="J453" s="520" t="s">
        <v>111</v>
      </c>
      <c r="K453" s="520" t="s">
        <v>45</v>
      </c>
      <c r="L453" s="525" t="s">
        <v>591</v>
      </c>
      <c r="M453" s="525" t="s">
        <v>592</v>
      </c>
      <c r="N453" s="526" t="s">
        <v>609</v>
      </c>
      <c r="O453" s="527" t="s">
        <v>594</v>
      </c>
      <c r="P453" s="528" t="s">
        <v>725</v>
      </c>
      <c r="Q453" s="528" t="s">
        <v>1002</v>
      </c>
      <c r="R453" s="528" t="s">
        <v>1003</v>
      </c>
      <c r="S453" s="528">
        <v>180036001</v>
      </c>
      <c r="T453" s="528" t="s">
        <v>1004</v>
      </c>
      <c r="U453" s="520" t="s">
        <v>1005</v>
      </c>
      <c r="V453" s="529"/>
      <c r="W453" s="528"/>
      <c r="X453" s="530"/>
      <c r="Y453" s="528"/>
      <c r="Z453" s="528"/>
      <c r="AA453" s="31" t="str">
        <f t="shared" si="6"/>
        <v/>
      </c>
      <c r="AB453" s="520"/>
      <c r="AC453" s="520"/>
      <c r="AD453" s="520" t="s">
        <v>1366</v>
      </c>
      <c r="AE453" s="528" t="s">
        <v>1081</v>
      </c>
      <c r="AF453" s="528" t="s">
        <v>47</v>
      </c>
      <c r="AG453" s="528" t="s">
        <v>618</v>
      </c>
      <c r="AH453" s="520"/>
      <c r="AI453" s="528"/>
      <c r="AJ453" s="528"/>
      <c r="AK453" s="528"/>
    </row>
    <row r="454" spans="1:37" s="33" customFormat="1" ht="63" customHeight="1" x14ac:dyDescent="0.2">
      <c r="A454" s="519" t="s">
        <v>92</v>
      </c>
      <c r="B454" s="520" t="s">
        <v>1372</v>
      </c>
      <c r="C454" s="521" t="s">
        <v>1374</v>
      </c>
      <c r="D454" s="522">
        <v>43191</v>
      </c>
      <c r="E454" s="520" t="s">
        <v>914</v>
      </c>
      <c r="F454" s="520" t="s">
        <v>112</v>
      </c>
      <c r="G454" s="520" t="s">
        <v>116</v>
      </c>
      <c r="H454" s="523">
        <v>380000</v>
      </c>
      <c r="I454" s="523">
        <v>380000</v>
      </c>
      <c r="J454" s="520" t="s">
        <v>111</v>
      </c>
      <c r="K454" s="520" t="s">
        <v>45</v>
      </c>
      <c r="L454" s="525" t="s">
        <v>591</v>
      </c>
      <c r="M454" s="525" t="s">
        <v>592</v>
      </c>
      <c r="N454" s="526" t="s">
        <v>609</v>
      </c>
      <c r="O454" s="527" t="s">
        <v>594</v>
      </c>
      <c r="P454" s="528" t="s">
        <v>725</v>
      </c>
      <c r="Q454" s="528" t="s">
        <v>1002</v>
      </c>
      <c r="R454" s="528" t="s">
        <v>1003</v>
      </c>
      <c r="S454" s="528">
        <v>180036001</v>
      </c>
      <c r="T454" s="528" t="s">
        <v>1004</v>
      </c>
      <c r="U454" s="520" t="s">
        <v>1005</v>
      </c>
      <c r="V454" s="529"/>
      <c r="W454" s="528"/>
      <c r="X454" s="530"/>
      <c r="Y454" s="528"/>
      <c r="Z454" s="528"/>
      <c r="AA454" s="31" t="str">
        <f t="shared" si="6"/>
        <v/>
      </c>
      <c r="AB454" s="520"/>
      <c r="AC454" s="520"/>
      <c r="AD454" s="520" t="s">
        <v>1366</v>
      </c>
      <c r="AE454" s="528" t="s">
        <v>1081</v>
      </c>
      <c r="AF454" s="528" t="s">
        <v>47</v>
      </c>
      <c r="AG454" s="528" t="s">
        <v>618</v>
      </c>
      <c r="AH454" s="520"/>
      <c r="AI454" s="528"/>
      <c r="AJ454" s="528"/>
      <c r="AK454" s="528"/>
    </row>
    <row r="455" spans="1:37" s="33" customFormat="1" ht="63" customHeight="1" x14ac:dyDescent="0.2">
      <c r="A455" s="507" t="s">
        <v>92</v>
      </c>
      <c r="B455" s="508">
        <v>81112501</v>
      </c>
      <c r="C455" s="509" t="s">
        <v>1375</v>
      </c>
      <c r="D455" s="510">
        <v>43191</v>
      </c>
      <c r="E455" s="508" t="s">
        <v>914</v>
      </c>
      <c r="F455" s="508" t="s">
        <v>112</v>
      </c>
      <c r="G455" s="508" t="s">
        <v>116</v>
      </c>
      <c r="H455" s="511">
        <v>20000000</v>
      </c>
      <c r="I455" s="511">
        <v>20000000</v>
      </c>
      <c r="J455" s="508" t="s">
        <v>111</v>
      </c>
      <c r="K455" s="508" t="s">
        <v>45</v>
      </c>
      <c r="L455" s="512" t="s">
        <v>591</v>
      </c>
      <c r="M455" s="512" t="s">
        <v>592</v>
      </c>
      <c r="N455" s="513" t="s">
        <v>609</v>
      </c>
      <c r="O455" s="514" t="s">
        <v>594</v>
      </c>
      <c r="P455" s="512" t="s">
        <v>725</v>
      </c>
      <c r="Q455" s="512" t="s">
        <v>1002</v>
      </c>
      <c r="R455" s="512" t="s">
        <v>1003</v>
      </c>
      <c r="S455" s="512">
        <v>180036001</v>
      </c>
      <c r="T455" s="512" t="s">
        <v>1004</v>
      </c>
      <c r="U455" s="508" t="s">
        <v>1005</v>
      </c>
      <c r="V455" s="514"/>
      <c r="W455" s="512"/>
      <c r="X455" s="515"/>
      <c r="Y455" s="512"/>
      <c r="Z455" s="512"/>
      <c r="AA455" s="31" t="str">
        <f t="shared" si="6"/>
        <v/>
      </c>
      <c r="AB455" s="508"/>
      <c r="AC455" s="508"/>
      <c r="AD455" s="509" t="s">
        <v>1013</v>
      </c>
      <c r="AE455" s="517" t="s">
        <v>1007</v>
      </c>
      <c r="AF455" s="517" t="s">
        <v>47</v>
      </c>
      <c r="AG455" s="518" t="s">
        <v>618</v>
      </c>
      <c r="AH455" s="516"/>
      <c r="AI455" s="517"/>
      <c r="AJ455" s="517"/>
      <c r="AK455" s="518"/>
    </row>
    <row r="456" spans="1:37" s="33" customFormat="1" ht="63" customHeight="1" x14ac:dyDescent="0.2">
      <c r="A456" s="467" t="s">
        <v>92</v>
      </c>
      <c r="B456" s="468" t="s">
        <v>2823</v>
      </c>
      <c r="C456" s="469" t="s">
        <v>2841</v>
      </c>
      <c r="D456" s="470">
        <v>43235</v>
      </c>
      <c r="E456" s="471" t="s">
        <v>153</v>
      </c>
      <c r="F456" s="471" t="s">
        <v>190</v>
      </c>
      <c r="G456" s="471" t="s">
        <v>928</v>
      </c>
      <c r="H456" s="472">
        <v>274199856</v>
      </c>
      <c r="I456" s="658">
        <v>274199856</v>
      </c>
      <c r="J456" s="471" t="s">
        <v>111</v>
      </c>
      <c r="K456" s="471" t="s">
        <v>45</v>
      </c>
      <c r="L456" s="468" t="s">
        <v>591</v>
      </c>
      <c r="M456" s="468" t="s">
        <v>592</v>
      </c>
      <c r="N456" s="474" t="s">
        <v>609</v>
      </c>
      <c r="O456" s="475" t="s">
        <v>594</v>
      </c>
      <c r="P456" s="476" t="s">
        <v>621</v>
      </c>
      <c r="Q456" s="476" t="s">
        <v>952</v>
      </c>
      <c r="R456" s="476" t="s">
        <v>953</v>
      </c>
      <c r="S456" s="476">
        <v>180115001</v>
      </c>
      <c r="T456" s="476" t="s">
        <v>954</v>
      </c>
      <c r="U456" s="477" t="s">
        <v>955</v>
      </c>
      <c r="V456" s="478"/>
      <c r="W456" s="471" t="s">
        <v>2842</v>
      </c>
      <c r="X456" s="479"/>
      <c r="Y456" s="480" t="s">
        <v>586</v>
      </c>
      <c r="Z456" s="468"/>
      <c r="AA456" s="31">
        <f t="shared" si="6"/>
        <v>0</v>
      </c>
      <c r="AB456" s="477"/>
      <c r="AC456" s="477"/>
      <c r="AD456" s="479"/>
      <c r="AE456" s="477" t="s">
        <v>2843</v>
      </c>
      <c r="AF456" s="479" t="s">
        <v>47</v>
      </c>
      <c r="AG456" s="483" t="s">
        <v>618</v>
      </c>
      <c r="AH456" s="476"/>
      <c r="AI456" s="477"/>
      <c r="AJ456" s="479"/>
      <c r="AK456" s="483"/>
    </row>
    <row r="457" spans="1:37" s="33" customFormat="1" ht="63" customHeight="1" x14ac:dyDescent="0.25">
      <c r="A457" s="659" t="s">
        <v>93</v>
      </c>
      <c r="B457" s="660">
        <v>50193000</v>
      </c>
      <c r="C457" s="661" t="s">
        <v>1376</v>
      </c>
      <c r="D457" s="662">
        <v>43049</v>
      </c>
      <c r="E457" s="661" t="s">
        <v>1377</v>
      </c>
      <c r="F457" s="663" t="s">
        <v>144</v>
      </c>
      <c r="G457" s="664" t="s">
        <v>116</v>
      </c>
      <c r="H457" s="665">
        <v>200439664</v>
      </c>
      <c r="I457" s="665">
        <v>200439664</v>
      </c>
      <c r="J457" s="661" t="s">
        <v>48</v>
      </c>
      <c r="K457" s="661" t="s">
        <v>1378</v>
      </c>
      <c r="L457" s="666" t="s">
        <v>1379</v>
      </c>
      <c r="M457" s="666" t="s">
        <v>1380</v>
      </c>
      <c r="N457" s="667">
        <v>3835465</v>
      </c>
      <c r="O457" s="666" t="s">
        <v>1381</v>
      </c>
      <c r="P457" s="668" t="s">
        <v>1382</v>
      </c>
      <c r="Q457" s="669" t="s">
        <v>1383</v>
      </c>
      <c r="R457" s="664" t="s">
        <v>1384</v>
      </c>
      <c r="S457" s="670" t="s">
        <v>1385</v>
      </c>
      <c r="T457" s="664" t="s">
        <v>1383</v>
      </c>
      <c r="U457" s="667" t="s">
        <v>1386</v>
      </c>
      <c r="V457" s="671" t="s">
        <v>1387</v>
      </c>
      <c r="W457" s="671" t="s">
        <v>1387</v>
      </c>
      <c r="X457" s="672">
        <v>43050</v>
      </c>
      <c r="Y457" s="673">
        <v>2017060093032</v>
      </c>
      <c r="Z457" s="671" t="s">
        <v>1387</v>
      </c>
      <c r="AA457" s="31">
        <f t="shared" si="6"/>
        <v>1</v>
      </c>
      <c r="AB457" s="671" t="s">
        <v>1388</v>
      </c>
      <c r="AC457" s="667" t="s">
        <v>84</v>
      </c>
      <c r="AD457" s="667" t="s">
        <v>45</v>
      </c>
      <c r="AE457" s="674" t="s">
        <v>1389</v>
      </c>
      <c r="AF457" s="664" t="s">
        <v>47</v>
      </c>
      <c r="AG457" s="675" t="s">
        <v>1390</v>
      </c>
    </row>
    <row r="458" spans="1:37" s="33" customFormat="1" ht="63" customHeight="1" x14ac:dyDescent="0.25">
      <c r="A458" s="659" t="s">
        <v>93</v>
      </c>
      <c r="B458" s="660">
        <v>50193000</v>
      </c>
      <c r="C458" s="661" t="s">
        <v>1391</v>
      </c>
      <c r="D458" s="662">
        <v>43049</v>
      </c>
      <c r="E458" s="661" t="s">
        <v>1377</v>
      </c>
      <c r="F458" s="663" t="s">
        <v>144</v>
      </c>
      <c r="G458" s="664" t="s">
        <v>116</v>
      </c>
      <c r="H458" s="665">
        <v>30905890</v>
      </c>
      <c r="I458" s="665">
        <v>30905890</v>
      </c>
      <c r="J458" s="661" t="s">
        <v>48</v>
      </c>
      <c r="K458" s="661" t="s">
        <v>1378</v>
      </c>
      <c r="L458" s="666" t="s">
        <v>1379</v>
      </c>
      <c r="M458" s="666" t="s">
        <v>1380</v>
      </c>
      <c r="N458" s="667">
        <v>3835465</v>
      </c>
      <c r="O458" s="666" t="s">
        <v>1381</v>
      </c>
      <c r="P458" s="668" t="s">
        <v>1382</v>
      </c>
      <c r="Q458" s="669" t="s">
        <v>1383</v>
      </c>
      <c r="R458" s="664" t="s">
        <v>1384</v>
      </c>
      <c r="S458" s="670" t="s">
        <v>1385</v>
      </c>
      <c r="T458" s="664" t="s">
        <v>1383</v>
      </c>
      <c r="U458" s="667" t="s">
        <v>1386</v>
      </c>
      <c r="V458" s="671" t="s">
        <v>1392</v>
      </c>
      <c r="W458" s="671" t="s">
        <v>1392</v>
      </c>
      <c r="X458" s="672">
        <v>43050</v>
      </c>
      <c r="Y458" s="673">
        <v>2017060093032</v>
      </c>
      <c r="Z458" s="671" t="s">
        <v>1392</v>
      </c>
      <c r="AA458" s="31">
        <f t="shared" si="6"/>
        <v>1</v>
      </c>
      <c r="AB458" s="671" t="s">
        <v>1393</v>
      </c>
      <c r="AC458" s="667" t="s">
        <v>84</v>
      </c>
      <c r="AD458" s="667" t="s">
        <v>45</v>
      </c>
      <c r="AE458" s="674" t="s">
        <v>1389</v>
      </c>
      <c r="AF458" s="664" t="s">
        <v>47</v>
      </c>
      <c r="AG458" s="675" t="s">
        <v>1390</v>
      </c>
    </row>
    <row r="459" spans="1:37" s="33" customFormat="1" ht="63" customHeight="1" x14ac:dyDescent="0.25">
      <c r="A459" s="659" t="s">
        <v>93</v>
      </c>
      <c r="B459" s="660">
        <v>50193000</v>
      </c>
      <c r="C459" s="661" t="s">
        <v>1394</v>
      </c>
      <c r="D459" s="662">
        <v>43049</v>
      </c>
      <c r="E459" s="661" t="s">
        <v>1377</v>
      </c>
      <c r="F459" s="663" t="s">
        <v>144</v>
      </c>
      <c r="G459" s="664" t="s">
        <v>116</v>
      </c>
      <c r="H459" s="665">
        <v>62579730</v>
      </c>
      <c r="I459" s="665">
        <v>62579730</v>
      </c>
      <c r="J459" s="661" t="s">
        <v>48</v>
      </c>
      <c r="K459" s="661" t="s">
        <v>1378</v>
      </c>
      <c r="L459" s="666" t="s">
        <v>1379</v>
      </c>
      <c r="M459" s="666" t="s">
        <v>1380</v>
      </c>
      <c r="N459" s="667">
        <v>3835465</v>
      </c>
      <c r="O459" s="666" t="s">
        <v>1381</v>
      </c>
      <c r="P459" s="668" t="s">
        <v>1382</v>
      </c>
      <c r="Q459" s="669" t="s">
        <v>1383</v>
      </c>
      <c r="R459" s="664" t="s">
        <v>1384</v>
      </c>
      <c r="S459" s="670" t="s">
        <v>1385</v>
      </c>
      <c r="T459" s="664" t="s">
        <v>1383</v>
      </c>
      <c r="U459" s="667" t="s">
        <v>1386</v>
      </c>
      <c r="V459" s="671" t="s">
        <v>1395</v>
      </c>
      <c r="W459" s="671" t="s">
        <v>1395</v>
      </c>
      <c r="X459" s="672">
        <v>43050</v>
      </c>
      <c r="Y459" s="673">
        <v>2017060093032</v>
      </c>
      <c r="Z459" s="671" t="s">
        <v>1395</v>
      </c>
      <c r="AA459" s="31">
        <f t="shared" si="6"/>
        <v>1</v>
      </c>
      <c r="AB459" s="671" t="s">
        <v>1396</v>
      </c>
      <c r="AC459" s="667" t="s">
        <v>84</v>
      </c>
      <c r="AD459" s="667" t="s">
        <v>45</v>
      </c>
      <c r="AE459" s="674" t="s">
        <v>1389</v>
      </c>
      <c r="AF459" s="664" t="s">
        <v>47</v>
      </c>
      <c r="AG459" s="675" t="s">
        <v>1390</v>
      </c>
    </row>
    <row r="460" spans="1:37" s="33" customFormat="1" ht="63" customHeight="1" x14ac:dyDescent="0.25">
      <c r="A460" s="659" t="s">
        <v>93</v>
      </c>
      <c r="B460" s="660">
        <v>50193000</v>
      </c>
      <c r="C460" s="661" t="s">
        <v>1397</v>
      </c>
      <c r="D460" s="662">
        <v>43049</v>
      </c>
      <c r="E460" s="661" t="s">
        <v>1377</v>
      </c>
      <c r="F460" s="663" t="s">
        <v>144</v>
      </c>
      <c r="G460" s="664" t="s">
        <v>116</v>
      </c>
      <c r="H460" s="665">
        <v>299911360</v>
      </c>
      <c r="I460" s="665">
        <v>299911360</v>
      </c>
      <c r="J460" s="661" t="s">
        <v>48</v>
      </c>
      <c r="K460" s="661" t="s">
        <v>1378</v>
      </c>
      <c r="L460" s="666" t="s">
        <v>1379</v>
      </c>
      <c r="M460" s="666" t="s">
        <v>1380</v>
      </c>
      <c r="N460" s="667">
        <v>3835465</v>
      </c>
      <c r="O460" s="666" t="s">
        <v>1381</v>
      </c>
      <c r="P460" s="668" t="s">
        <v>1382</v>
      </c>
      <c r="Q460" s="669" t="s">
        <v>1383</v>
      </c>
      <c r="R460" s="664" t="s">
        <v>1384</v>
      </c>
      <c r="S460" s="670" t="s">
        <v>1385</v>
      </c>
      <c r="T460" s="664" t="s">
        <v>1383</v>
      </c>
      <c r="U460" s="667" t="s">
        <v>1386</v>
      </c>
      <c r="V460" s="671" t="s">
        <v>1398</v>
      </c>
      <c r="W460" s="671" t="s">
        <v>1398</v>
      </c>
      <c r="X460" s="672">
        <v>43050</v>
      </c>
      <c r="Y460" s="673">
        <v>2017060093032</v>
      </c>
      <c r="Z460" s="671" t="s">
        <v>1398</v>
      </c>
      <c r="AA460" s="31">
        <f t="shared" ref="AA460:AA523" si="7">+IF(AND(W460="",X460="",Y460="",Z460=""),"",IF(AND(W460&lt;&gt;"",X460="",Y460="",Z460=""),0%,IF(AND(W460&lt;&gt;"",X460&lt;&gt;"",Y460="",Z460=""),33%,IF(AND(W460&lt;&gt;"",X460&lt;&gt;"",Y460&lt;&gt;"",Z460=""),66%,IF(AND(W460&lt;&gt;"",X460&lt;&gt;"",Y460&lt;&gt;"",Z460&lt;&gt;""),100%,"Información incompleta")))))</f>
        <v>1</v>
      </c>
      <c r="AB460" s="671" t="s">
        <v>1399</v>
      </c>
      <c r="AC460" s="667" t="s">
        <v>84</v>
      </c>
      <c r="AD460" s="667" t="s">
        <v>45</v>
      </c>
      <c r="AE460" s="674" t="s">
        <v>1389</v>
      </c>
      <c r="AF460" s="664" t="s">
        <v>47</v>
      </c>
      <c r="AG460" s="675" t="s">
        <v>1390</v>
      </c>
    </row>
    <row r="461" spans="1:37" s="33" customFormat="1" ht="63" customHeight="1" x14ac:dyDescent="0.25">
      <c r="A461" s="659" t="s">
        <v>93</v>
      </c>
      <c r="B461" s="660">
        <v>50193000</v>
      </c>
      <c r="C461" s="661" t="s">
        <v>1400</v>
      </c>
      <c r="D461" s="662">
        <v>43049</v>
      </c>
      <c r="E461" s="661" t="s">
        <v>1377</v>
      </c>
      <c r="F461" s="663" t="s">
        <v>144</v>
      </c>
      <c r="G461" s="664" t="s">
        <v>116</v>
      </c>
      <c r="H461" s="665">
        <v>158130390</v>
      </c>
      <c r="I461" s="665">
        <v>158130390</v>
      </c>
      <c r="J461" s="661" t="s">
        <v>48</v>
      </c>
      <c r="K461" s="661" t="s">
        <v>1378</v>
      </c>
      <c r="L461" s="666" t="s">
        <v>1379</v>
      </c>
      <c r="M461" s="666" t="s">
        <v>1380</v>
      </c>
      <c r="N461" s="667">
        <v>3835465</v>
      </c>
      <c r="O461" s="666" t="s">
        <v>1381</v>
      </c>
      <c r="P461" s="668" t="s">
        <v>1382</v>
      </c>
      <c r="Q461" s="669" t="s">
        <v>1383</v>
      </c>
      <c r="R461" s="664" t="s">
        <v>1384</v>
      </c>
      <c r="S461" s="670" t="s">
        <v>1385</v>
      </c>
      <c r="T461" s="664" t="s">
        <v>1383</v>
      </c>
      <c r="U461" s="667" t="s">
        <v>1386</v>
      </c>
      <c r="V461" s="671" t="s">
        <v>1401</v>
      </c>
      <c r="W461" s="671" t="s">
        <v>1401</v>
      </c>
      <c r="X461" s="672">
        <v>43050</v>
      </c>
      <c r="Y461" s="673">
        <v>2017060093032</v>
      </c>
      <c r="Z461" s="671" t="s">
        <v>1401</v>
      </c>
      <c r="AA461" s="31">
        <f t="shared" si="7"/>
        <v>1</v>
      </c>
      <c r="AB461" s="671" t="s">
        <v>1402</v>
      </c>
      <c r="AC461" s="667" t="s">
        <v>84</v>
      </c>
      <c r="AD461" s="667" t="s">
        <v>45</v>
      </c>
      <c r="AE461" s="674" t="s">
        <v>1389</v>
      </c>
      <c r="AF461" s="664" t="s">
        <v>47</v>
      </c>
      <c r="AG461" s="675" t="s">
        <v>1390</v>
      </c>
    </row>
    <row r="462" spans="1:37" s="33" customFormat="1" ht="63" customHeight="1" x14ac:dyDescent="0.25">
      <c r="A462" s="659" t="s">
        <v>93</v>
      </c>
      <c r="B462" s="660">
        <v>50193000</v>
      </c>
      <c r="C462" s="661" t="s">
        <v>1403</v>
      </c>
      <c r="D462" s="662">
        <v>43049</v>
      </c>
      <c r="E462" s="661" t="s">
        <v>1377</v>
      </c>
      <c r="F462" s="663" t="s">
        <v>144</v>
      </c>
      <c r="G462" s="664" t="s">
        <v>116</v>
      </c>
      <c r="H462" s="665">
        <v>340180100</v>
      </c>
      <c r="I462" s="665">
        <v>340180100</v>
      </c>
      <c r="J462" s="661" t="s">
        <v>48</v>
      </c>
      <c r="K462" s="661" t="s">
        <v>1378</v>
      </c>
      <c r="L462" s="666" t="s">
        <v>1379</v>
      </c>
      <c r="M462" s="666" t="s">
        <v>1380</v>
      </c>
      <c r="N462" s="667">
        <v>3835465</v>
      </c>
      <c r="O462" s="666" t="s">
        <v>1381</v>
      </c>
      <c r="P462" s="668" t="s">
        <v>1382</v>
      </c>
      <c r="Q462" s="669" t="s">
        <v>1383</v>
      </c>
      <c r="R462" s="664" t="s">
        <v>1384</v>
      </c>
      <c r="S462" s="670" t="s">
        <v>1385</v>
      </c>
      <c r="T462" s="664" t="s">
        <v>1383</v>
      </c>
      <c r="U462" s="667" t="s">
        <v>1386</v>
      </c>
      <c r="V462" s="671" t="s">
        <v>1404</v>
      </c>
      <c r="W462" s="671" t="s">
        <v>1404</v>
      </c>
      <c r="X462" s="672">
        <v>43050</v>
      </c>
      <c r="Y462" s="673">
        <v>2017060093032</v>
      </c>
      <c r="Z462" s="671" t="s">
        <v>1404</v>
      </c>
      <c r="AA462" s="31">
        <f t="shared" si="7"/>
        <v>1</v>
      </c>
      <c r="AB462" s="671" t="s">
        <v>1405</v>
      </c>
      <c r="AC462" s="667" t="s">
        <v>84</v>
      </c>
      <c r="AD462" s="667" t="s">
        <v>45</v>
      </c>
      <c r="AE462" s="674" t="s">
        <v>1389</v>
      </c>
      <c r="AF462" s="664" t="s">
        <v>47</v>
      </c>
      <c r="AG462" s="675" t="s">
        <v>1390</v>
      </c>
    </row>
    <row r="463" spans="1:37" s="33" customFormat="1" ht="63" customHeight="1" x14ac:dyDescent="0.25">
      <c r="A463" s="659" t="s">
        <v>93</v>
      </c>
      <c r="B463" s="660">
        <v>50193000</v>
      </c>
      <c r="C463" s="661" t="s">
        <v>1406</v>
      </c>
      <c r="D463" s="662">
        <v>43049</v>
      </c>
      <c r="E463" s="661" t="s">
        <v>1377</v>
      </c>
      <c r="F463" s="663" t="s">
        <v>144</v>
      </c>
      <c r="G463" s="664" t="s">
        <v>116</v>
      </c>
      <c r="H463" s="665">
        <v>64881920</v>
      </c>
      <c r="I463" s="665">
        <v>64881920</v>
      </c>
      <c r="J463" s="661" t="s">
        <v>48</v>
      </c>
      <c r="K463" s="661" t="s">
        <v>1378</v>
      </c>
      <c r="L463" s="666" t="s">
        <v>1379</v>
      </c>
      <c r="M463" s="666" t="s">
        <v>1380</v>
      </c>
      <c r="N463" s="667">
        <v>3835465</v>
      </c>
      <c r="O463" s="666" t="s">
        <v>1381</v>
      </c>
      <c r="P463" s="668" t="s">
        <v>1382</v>
      </c>
      <c r="Q463" s="669" t="s">
        <v>1383</v>
      </c>
      <c r="R463" s="664" t="s">
        <v>1384</v>
      </c>
      <c r="S463" s="670" t="s">
        <v>1385</v>
      </c>
      <c r="T463" s="664" t="s">
        <v>1383</v>
      </c>
      <c r="U463" s="667" t="s">
        <v>1386</v>
      </c>
      <c r="V463" s="671" t="s">
        <v>1407</v>
      </c>
      <c r="W463" s="671" t="s">
        <v>1407</v>
      </c>
      <c r="X463" s="672">
        <v>43050</v>
      </c>
      <c r="Y463" s="673">
        <v>2017060093032</v>
      </c>
      <c r="Z463" s="671" t="s">
        <v>1407</v>
      </c>
      <c r="AA463" s="31">
        <f t="shared" si="7"/>
        <v>1</v>
      </c>
      <c r="AB463" s="671" t="s">
        <v>1408</v>
      </c>
      <c r="AC463" s="667" t="s">
        <v>84</v>
      </c>
      <c r="AD463" s="667" t="s">
        <v>45</v>
      </c>
      <c r="AE463" s="674" t="s">
        <v>1389</v>
      </c>
      <c r="AF463" s="664" t="s">
        <v>47</v>
      </c>
      <c r="AG463" s="675" t="s">
        <v>1390</v>
      </c>
    </row>
    <row r="464" spans="1:37" s="33" customFormat="1" ht="63" customHeight="1" x14ac:dyDescent="0.25">
      <c r="A464" s="659" t="s">
        <v>93</v>
      </c>
      <c r="B464" s="660">
        <v>50193000</v>
      </c>
      <c r="C464" s="661" t="s">
        <v>1409</v>
      </c>
      <c r="D464" s="662">
        <v>43049</v>
      </c>
      <c r="E464" s="661" t="s">
        <v>1377</v>
      </c>
      <c r="F464" s="663" t="s">
        <v>144</v>
      </c>
      <c r="G464" s="664" t="s">
        <v>116</v>
      </c>
      <c r="H464" s="665">
        <v>172725070</v>
      </c>
      <c r="I464" s="665">
        <v>172725070</v>
      </c>
      <c r="J464" s="661" t="s">
        <v>48</v>
      </c>
      <c r="K464" s="661" t="s">
        <v>1378</v>
      </c>
      <c r="L464" s="666" t="s">
        <v>1379</v>
      </c>
      <c r="M464" s="666" t="s">
        <v>1380</v>
      </c>
      <c r="N464" s="667">
        <v>3835465</v>
      </c>
      <c r="O464" s="666" t="s">
        <v>1381</v>
      </c>
      <c r="P464" s="668" t="s">
        <v>1382</v>
      </c>
      <c r="Q464" s="669" t="s">
        <v>1383</v>
      </c>
      <c r="R464" s="664" t="s">
        <v>1384</v>
      </c>
      <c r="S464" s="670" t="s">
        <v>1385</v>
      </c>
      <c r="T464" s="664" t="s">
        <v>1383</v>
      </c>
      <c r="U464" s="667" t="s">
        <v>1386</v>
      </c>
      <c r="V464" s="671" t="s">
        <v>1410</v>
      </c>
      <c r="W464" s="671" t="s">
        <v>1410</v>
      </c>
      <c r="X464" s="672">
        <v>43050</v>
      </c>
      <c r="Y464" s="673">
        <v>2017060093032</v>
      </c>
      <c r="Z464" s="671" t="s">
        <v>1410</v>
      </c>
      <c r="AA464" s="31">
        <f t="shared" si="7"/>
        <v>1</v>
      </c>
      <c r="AB464" s="671" t="s">
        <v>1411</v>
      </c>
      <c r="AC464" s="667" t="s">
        <v>84</v>
      </c>
      <c r="AD464" s="667" t="s">
        <v>45</v>
      </c>
      <c r="AE464" s="674" t="s">
        <v>1389</v>
      </c>
      <c r="AF464" s="664" t="s">
        <v>47</v>
      </c>
      <c r="AG464" s="675" t="s">
        <v>1390</v>
      </c>
    </row>
    <row r="465" spans="1:33" s="33" customFormat="1" ht="63" customHeight="1" x14ac:dyDescent="0.25">
      <c r="A465" s="659" t="s">
        <v>93</v>
      </c>
      <c r="B465" s="660">
        <v>50193000</v>
      </c>
      <c r="C465" s="661" t="s">
        <v>1412</v>
      </c>
      <c r="D465" s="662">
        <v>43049</v>
      </c>
      <c r="E465" s="661" t="s">
        <v>1377</v>
      </c>
      <c r="F465" s="663" t="s">
        <v>144</v>
      </c>
      <c r="G465" s="664" t="s">
        <v>116</v>
      </c>
      <c r="H465" s="665">
        <v>213463872</v>
      </c>
      <c r="I465" s="665">
        <v>213463872</v>
      </c>
      <c r="J465" s="661" t="s">
        <v>48</v>
      </c>
      <c r="K465" s="661" t="s">
        <v>1378</v>
      </c>
      <c r="L465" s="666" t="s">
        <v>1379</v>
      </c>
      <c r="M465" s="666" t="s">
        <v>1380</v>
      </c>
      <c r="N465" s="667">
        <v>3835465</v>
      </c>
      <c r="O465" s="666" t="s">
        <v>1381</v>
      </c>
      <c r="P465" s="668" t="s">
        <v>1382</v>
      </c>
      <c r="Q465" s="669" t="s">
        <v>1383</v>
      </c>
      <c r="R465" s="664" t="s">
        <v>1384</v>
      </c>
      <c r="S465" s="670" t="s">
        <v>1385</v>
      </c>
      <c r="T465" s="664" t="s">
        <v>1383</v>
      </c>
      <c r="U465" s="667" t="s">
        <v>1386</v>
      </c>
      <c r="V465" s="671" t="s">
        <v>1413</v>
      </c>
      <c r="W465" s="671" t="s">
        <v>1413</v>
      </c>
      <c r="X465" s="672">
        <v>43050</v>
      </c>
      <c r="Y465" s="673">
        <v>2017060093032</v>
      </c>
      <c r="Z465" s="671" t="s">
        <v>1413</v>
      </c>
      <c r="AA465" s="31">
        <f t="shared" si="7"/>
        <v>1</v>
      </c>
      <c r="AB465" s="671" t="s">
        <v>1414</v>
      </c>
      <c r="AC465" s="667" t="s">
        <v>84</v>
      </c>
      <c r="AD465" s="667" t="s">
        <v>45</v>
      </c>
      <c r="AE465" s="674" t="s">
        <v>1389</v>
      </c>
      <c r="AF465" s="664" t="s">
        <v>47</v>
      </c>
      <c r="AG465" s="675" t="s">
        <v>1390</v>
      </c>
    </row>
    <row r="466" spans="1:33" s="33" customFormat="1" ht="63" customHeight="1" x14ac:dyDescent="0.25">
      <c r="A466" s="659" t="s">
        <v>93</v>
      </c>
      <c r="B466" s="660">
        <v>50193000</v>
      </c>
      <c r="C466" s="661" t="s">
        <v>1415</v>
      </c>
      <c r="D466" s="662">
        <v>43049</v>
      </c>
      <c r="E466" s="661" t="s">
        <v>1377</v>
      </c>
      <c r="F466" s="663" t="s">
        <v>144</v>
      </c>
      <c r="G466" s="664" t="s">
        <v>116</v>
      </c>
      <c r="H466" s="665">
        <v>88056590</v>
      </c>
      <c r="I466" s="665">
        <v>88056590</v>
      </c>
      <c r="J466" s="661" t="s">
        <v>48</v>
      </c>
      <c r="K466" s="661" t="s">
        <v>1378</v>
      </c>
      <c r="L466" s="666" t="s">
        <v>1379</v>
      </c>
      <c r="M466" s="666" t="s">
        <v>1380</v>
      </c>
      <c r="N466" s="667">
        <v>3835465</v>
      </c>
      <c r="O466" s="666" t="s">
        <v>1381</v>
      </c>
      <c r="P466" s="668" t="s">
        <v>1382</v>
      </c>
      <c r="Q466" s="669" t="s">
        <v>1383</v>
      </c>
      <c r="R466" s="664" t="s">
        <v>1384</v>
      </c>
      <c r="S466" s="670" t="s">
        <v>1385</v>
      </c>
      <c r="T466" s="664" t="s">
        <v>1383</v>
      </c>
      <c r="U466" s="667" t="s">
        <v>1386</v>
      </c>
      <c r="V466" s="671" t="s">
        <v>1416</v>
      </c>
      <c r="W466" s="671" t="s">
        <v>1416</v>
      </c>
      <c r="X466" s="672">
        <v>43050</v>
      </c>
      <c r="Y466" s="673">
        <v>2017060093032</v>
      </c>
      <c r="Z466" s="671" t="s">
        <v>1416</v>
      </c>
      <c r="AA466" s="31">
        <f t="shared" si="7"/>
        <v>1</v>
      </c>
      <c r="AB466" s="671" t="s">
        <v>1417</v>
      </c>
      <c r="AC466" s="667" t="s">
        <v>84</v>
      </c>
      <c r="AD466" s="667" t="s">
        <v>45</v>
      </c>
      <c r="AE466" s="674" t="s">
        <v>1389</v>
      </c>
      <c r="AF466" s="664" t="s">
        <v>47</v>
      </c>
      <c r="AG466" s="675" t="s">
        <v>1390</v>
      </c>
    </row>
    <row r="467" spans="1:33" s="33" customFormat="1" ht="63" customHeight="1" x14ac:dyDescent="0.25">
      <c r="A467" s="659" t="s">
        <v>93</v>
      </c>
      <c r="B467" s="660">
        <v>50193000</v>
      </c>
      <c r="C467" s="661" t="s">
        <v>1418</v>
      </c>
      <c r="D467" s="662">
        <v>43049</v>
      </c>
      <c r="E467" s="661" t="s">
        <v>1377</v>
      </c>
      <c r="F467" s="663" t="s">
        <v>144</v>
      </c>
      <c r="G467" s="664" t="s">
        <v>116</v>
      </c>
      <c r="H467" s="665">
        <v>597407150</v>
      </c>
      <c r="I467" s="665">
        <v>597407150</v>
      </c>
      <c r="J467" s="661" t="s">
        <v>48</v>
      </c>
      <c r="K467" s="661" t="s">
        <v>1378</v>
      </c>
      <c r="L467" s="666" t="s">
        <v>1379</v>
      </c>
      <c r="M467" s="666" t="s">
        <v>1380</v>
      </c>
      <c r="N467" s="667">
        <v>3835465</v>
      </c>
      <c r="O467" s="666" t="s">
        <v>1381</v>
      </c>
      <c r="P467" s="668" t="s">
        <v>1382</v>
      </c>
      <c r="Q467" s="669" t="s">
        <v>1383</v>
      </c>
      <c r="R467" s="664" t="s">
        <v>1384</v>
      </c>
      <c r="S467" s="670" t="s">
        <v>1385</v>
      </c>
      <c r="T467" s="664" t="s">
        <v>1383</v>
      </c>
      <c r="U467" s="667" t="s">
        <v>1386</v>
      </c>
      <c r="V467" s="671" t="s">
        <v>1419</v>
      </c>
      <c r="W467" s="671" t="s">
        <v>1419</v>
      </c>
      <c r="X467" s="672">
        <v>43050</v>
      </c>
      <c r="Y467" s="673">
        <v>2017060093032</v>
      </c>
      <c r="Z467" s="671" t="s">
        <v>1419</v>
      </c>
      <c r="AA467" s="31">
        <f t="shared" si="7"/>
        <v>1</v>
      </c>
      <c r="AB467" s="671" t="s">
        <v>1420</v>
      </c>
      <c r="AC467" s="667" t="s">
        <v>84</v>
      </c>
      <c r="AD467" s="667" t="s">
        <v>45</v>
      </c>
      <c r="AE467" s="674" t="s">
        <v>1389</v>
      </c>
      <c r="AF467" s="664" t="s">
        <v>47</v>
      </c>
      <c r="AG467" s="675" t="s">
        <v>1390</v>
      </c>
    </row>
    <row r="468" spans="1:33" s="33" customFormat="1" ht="63" customHeight="1" x14ac:dyDescent="0.25">
      <c r="A468" s="659" t="s">
        <v>93</v>
      </c>
      <c r="B468" s="660">
        <v>50193000</v>
      </c>
      <c r="C468" s="661" t="s">
        <v>1421</v>
      </c>
      <c r="D468" s="662">
        <v>43049</v>
      </c>
      <c r="E468" s="661" t="s">
        <v>1377</v>
      </c>
      <c r="F468" s="663" t="s">
        <v>144</v>
      </c>
      <c r="G468" s="664" t="s">
        <v>116</v>
      </c>
      <c r="H468" s="665">
        <v>152287462</v>
      </c>
      <c r="I468" s="665">
        <v>152287462</v>
      </c>
      <c r="J468" s="661" t="s">
        <v>48</v>
      </c>
      <c r="K468" s="661" t="s">
        <v>1378</v>
      </c>
      <c r="L468" s="666" t="s">
        <v>1379</v>
      </c>
      <c r="M468" s="666" t="s">
        <v>1380</v>
      </c>
      <c r="N468" s="667">
        <v>3835465</v>
      </c>
      <c r="O468" s="666" t="s">
        <v>1381</v>
      </c>
      <c r="P468" s="668" t="s">
        <v>1382</v>
      </c>
      <c r="Q468" s="669" t="s">
        <v>1383</v>
      </c>
      <c r="R468" s="664" t="s">
        <v>1384</v>
      </c>
      <c r="S468" s="670" t="s">
        <v>1385</v>
      </c>
      <c r="T468" s="664" t="s">
        <v>1383</v>
      </c>
      <c r="U468" s="667" t="s">
        <v>1386</v>
      </c>
      <c r="V468" s="671" t="s">
        <v>1422</v>
      </c>
      <c r="W468" s="671" t="s">
        <v>1422</v>
      </c>
      <c r="X468" s="672">
        <v>43050</v>
      </c>
      <c r="Y468" s="673">
        <v>2017060093032</v>
      </c>
      <c r="Z468" s="671" t="s">
        <v>1422</v>
      </c>
      <c r="AA468" s="31">
        <f t="shared" si="7"/>
        <v>1</v>
      </c>
      <c r="AB468" s="671" t="s">
        <v>1423</v>
      </c>
      <c r="AC468" s="667" t="s">
        <v>84</v>
      </c>
      <c r="AD468" s="667" t="s">
        <v>45</v>
      </c>
      <c r="AE468" s="674" t="s">
        <v>1389</v>
      </c>
      <c r="AF468" s="664" t="s">
        <v>47</v>
      </c>
      <c r="AG468" s="675" t="s">
        <v>1390</v>
      </c>
    </row>
    <row r="469" spans="1:33" s="33" customFormat="1" ht="63" customHeight="1" x14ac:dyDescent="0.25">
      <c r="A469" s="659" t="s">
        <v>93</v>
      </c>
      <c r="B469" s="660">
        <v>50193000</v>
      </c>
      <c r="C469" s="661" t="s">
        <v>1424</v>
      </c>
      <c r="D469" s="662">
        <v>43049</v>
      </c>
      <c r="E469" s="661" t="s">
        <v>1377</v>
      </c>
      <c r="F469" s="663" t="s">
        <v>144</v>
      </c>
      <c r="G469" s="664" t="s">
        <v>116</v>
      </c>
      <c r="H469" s="665">
        <v>26311930</v>
      </c>
      <c r="I469" s="665">
        <v>26311930</v>
      </c>
      <c r="J469" s="661" t="s">
        <v>48</v>
      </c>
      <c r="K469" s="661" t="s">
        <v>1378</v>
      </c>
      <c r="L469" s="666" t="s">
        <v>1379</v>
      </c>
      <c r="M469" s="666" t="s">
        <v>1380</v>
      </c>
      <c r="N469" s="667">
        <v>3835465</v>
      </c>
      <c r="O469" s="666" t="s">
        <v>1381</v>
      </c>
      <c r="P469" s="668" t="s">
        <v>1382</v>
      </c>
      <c r="Q469" s="669" t="s">
        <v>1383</v>
      </c>
      <c r="R469" s="664" t="s">
        <v>1384</v>
      </c>
      <c r="S469" s="670" t="s">
        <v>1385</v>
      </c>
      <c r="T469" s="664" t="s">
        <v>1383</v>
      </c>
      <c r="U469" s="667" t="s">
        <v>1386</v>
      </c>
      <c r="V469" s="671" t="s">
        <v>1425</v>
      </c>
      <c r="W469" s="671" t="s">
        <v>1425</v>
      </c>
      <c r="X469" s="672">
        <v>43050</v>
      </c>
      <c r="Y469" s="673">
        <v>2017060093032</v>
      </c>
      <c r="Z469" s="671" t="s">
        <v>1425</v>
      </c>
      <c r="AA469" s="31">
        <f t="shared" si="7"/>
        <v>1</v>
      </c>
      <c r="AB469" s="671" t="s">
        <v>1426</v>
      </c>
      <c r="AC469" s="667" t="s">
        <v>84</v>
      </c>
      <c r="AD469" s="667" t="s">
        <v>45</v>
      </c>
      <c r="AE469" s="674" t="s">
        <v>1389</v>
      </c>
      <c r="AF469" s="664" t="s">
        <v>47</v>
      </c>
      <c r="AG469" s="675" t="s">
        <v>1390</v>
      </c>
    </row>
    <row r="470" spans="1:33" s="33" customFormat="1" ht="63" customHeight="1" x14ac:dyDescent="0.25">
      <c r="A470" s="659" t="s">
        <v>93</v>
      </c>
      <c r="B470" s="660">
        <v>50193000</v>
      </c>
      <c r="C470" s="661" t="s">
        <v>1427</v>
      </c>
      <c r="D470" s="662">
        <v>43049</v>
      </c>
      <c r="E470" s="661" t="s">
        <v>1377</v>
      </c>
      <c r="F470" s="663" t="s">
        <v>144</v>
      </c>
      <c r="G470" s="664" t="s">
        <v>116</v>
      </c>
      <c r="H470" s="665">
        <v>335739080</v>
      </c>
      <c r="I470" s="665">
        <v>335739080</v>
      </c>
      <c r="J470" s="661" t="s">
        <v>48</v>
      </c>
      <c r="K470" s="661" t="s">
        <v>1378</v>
      </c>
      <c r="L470" s="666" t="s">
        <v>1379</v>
      </c>
      <c r="M470" s="666" t="s">
        <v>1380</v>
      </c>
      <c r="N470" s="667">
        <v>3835465</v>
      </c>
      <c r="O470" s="666" t="s">
        <v>1381</v>
      </c>
      <c r="P470" s="668" t="s">
        <v>1382</v>
      </c>
      <c r="Q470" s="669" t="s">
        <v>1383</v>
      </c>
      <c r="R470" s="664" t="s">
        <v>1384</v>
      </c>
      <c r="S470" s="670" t="s">
        <v>1385</v>
      </c>
      <c r="T470" s="664" t="s">
        <v>1383</v>
      </c>
      <c r="U470" s="667" t="s">
        <v>1386</v>
      </c>
      <c r="V470" s="671" t="s">
        <v>1428</v>
      </c>
      <c r="W470" s="671" t="s">
        <v>1428</v>
      </c>
      <c r="X470" s="672">
        <v>43050</v>
      </c>
      <c r="Y470" s="673">
        <v>2017060093032</v>
      </c>
      <c r="Z470" s="671" t="s">
        <v>1428</v>
      </c>
      <c r="AA470" s="31">
        <f t="shared" si="7"/>
        <v>1</v>
      </c>
      <c r="AB470" s="671" t="s">
        <v>1429</v>
      </c>
      <c r="AC470" s="667" t="s">
        <v>84</v>
      </c>
      <c r="AD470" s="667" t="s">
        <v>45</v>
      </c>
      <c r="AE470" s="674" t="s">
        <v>1389</v>
      </c>
      <c r="AF470" s="664" t="s">
        <v>47</v>
      </c>
      <c r="AG470" s="675" t="s">
        <v>1390</v>
      </c>
    </row>
    <row r="471" spans="1:33" s="33" customFormat="1" ht="63" customHeight="1" x14ac:dyDescent="0.25">
      <c r="A471" s="659" t="s">
        <v>93</v>
      </c>
      <c r="B471" s="660">
        <v>50193000</v>
      </c>
      <c r="C471" s="661" t="s">
        <v>1430</v>
      </c>
      <c r="D471" s="662">
        <v>43049</v>
      </c>
      <c r="E471" s="661" t="s">
        <v>1377</v>
      </c>
      <c r="F471" s="663" t="s">
        <v>144</v>
      </c>
      <c r="G471" s="664" t="s">
        <v>116</v>
      </c>
      <c r="H471" s="665">
        <v>169132096</v>
      </c>
      <c r="I471" s="665">
        <v>169132096</v>
      </c>
      <c r="J471" s="661" t="s">
        <v>48</v>
      </c>
      <c r="K471" s="661" t="s">
        <v>1378</v>
      </c>
      <c r="L471" s="666" t="s">
        <v>1379</v>
      </c>
      <c r="M471" s="666" t="s">
        <v>1380</v>
      </c>
      <c r="N471" s="667">
        <v>3835465</v>
      </c>
      <c r="O471" s="666" t="s">
        <v>1381</v>
      </c>
      <c r="P471" s="668" t="s">
        <v>1382</v>
      </c>
      <c r="Q471" s="669" t="s">
        <v>1383</v>
      </c>
      <c r="R471" s="664" t="s">
        <v>1384</v>
      </c>
      <c r="S471" s="670" t="s">
        <v>1385</v>
      </c>
      <c r="T471" s="664" t="s">
        <v>1383</v>
      </c>
      <c r="U471" s="667" t="s">
        <v>1386</v>
      </c>
      <c r="V471" s="671" t="s">
        <v>1431</v>
      </c>
      <c r="W471" s="671" t="s">
        <v>1431</v>
      </c>
      <c r="X471" s="672">
        <v>43050</v>
      </c>
      <c r="Y471" s="673">
        <v>2017060093032</v>
      </c>
      <c r="Z471" s="671" t="s">
        <v>1431</v>
      </c>
      <c r="AA471" s="31">
        <f t="shared" si="7"/>
        <v>1</v>
      </c>
      <c r="AB471" s="671" t="s">
        <v>1432</v>
      </c>
      <c r="AC471" s="667" t="s">
        <v>84</v>
      </c>
      <c r="AD471" s="667" t="s">
        <v>45</v>
      </c>
      <c r="AE471" s="674" t="s">
        <v>1389</v>
      </c>
      <c r="AF471" s="664" t="s">
        <v>47</v>
      </c>
      <c r="AG471" s="675" t="s">
        <v>1390</v>
      </c>
    </row>
    <row r="472" spans="1:33" s="33" customFormat="1" ht="63" customHeight="1" x14ac:dyDescent="0.25">
      <c r="A472" s="659" t="s">
        <v>93</v>
      </c>
      <c r="B472" s="660">
        <v>50193000</v>
      </c>
      <c r="C472" s="661" t="s">
        <v>1433</v>
      </c>
      <c r="D472" s="662">
        <v>43049</v>
      </c>
      <c r="E472" s="661" t="s">
        <v>1377</v>
      </c>
      <c r="F472" s="663" t="s">
        <v>144</v>
      </c>
      <c r="G472" s="664" t="s">
        <v>116</v>
      </c>
      <c r="H472" s="665">
        <v>85899680</v>
      </c>
      <c r="I472" s="665">
        <v>85899680</v>
      </c>
      <c r="J472" s="661" t="s">
        <v>48</v>
      </c>
      <c r="K472" s="661" t="s">
        <v>1378</v>
      </c>
      <c r="L472" s="666" t="s">
        <v>1379</v>
      </c>
      <c r="M472" s="666" t="s">
        <v>1380</v>
      </c>
      <c r="N472" s="667">
        <v>3835465</v>
      </c>
      <c r="O472" s="666" t="s">
        <v>1381</v>
      </c>
      <c r="P472" s="668" t="s">
        <v>1382</v>
      </c>
      <c r="Q472" s="669" t="s">
        <v>1383</v>
      </c>
      <c r="R472" s="664" t="s">
        <v>1384</v>
      </c>
      <c r="S472" s="670" t="s">
        <v>1385</v>
      </c>
      <c r="T472" s="664" t="s">
        <v>1383</v>
      </c>
      <c r="U472" s="667" t="s">
        <v>1386</v>
      </c>
      <c r="V472" s="671" t="s">
        <v>1434</v>
      </c>
      <c r="W472" s="671" t="s">
        <v>1434</v>
      </c>
      <c r="X472" s="672">
        <v>43050</v>
      </c>
      <c r="Y472" s="673">
        <v>2017060093032</v>
      </c>
      <c r="Z472" s="671" t="s">
        <v>1434</v>
      </c>
      <c r="AA472" s="31">
        <f t="shared" si="7"/>
        <v>1</v>
      </c>
      <c r="AB472" s="671" t="s">
        <v>1435</v>
      </c>
      <c r="AC472" s="667" t="s">
        <v>84</v>
      </c>
      <c r="AD472" s="667" t="s">
        <v>45</v>
      </c>
      <c r="AE472" s="674" t="s">
        <v>1389</v>
      </c>
      <c r="AF472" s="664" t="s">
        <v>47</v>
      </c>
      <c r="AG472" s="675" t="s">
        <v>1390</v>
      </c>
    </row>
    <row r="473" spans="1:33" s="33" customFormat="1" ht="63" customHeight="1" x14ac:dyDescent="0.25">
      <c r="A473" s="659" t="s">
        <v>93</v>
      </c>
      <c r="B473" s="660">
        <v>50193000</v>
      </c>
      <c r="C473" s="661" t="s">
        <v>1436</v>
      </c>
      <c r="D473" s="662">
        <v>43049</v>
      </c>
      <c r="E473" s="661" t="s">
        <v>1377</v>
      </c>
      <c r="F473" s="663" t="s">
        <v>144</v>
      </c>
      <c r="G473" s="664" t="s">
        <v>116</v>
      </c>
      <c r="H473" s="665">
        <v>232816656</v>
      </c>
      <c r="I473" s="665">
        <v>232816656</v>
      </c>
      <c r="J473" s="661" t="s">
        <v>48</v>
      </c>
      <c r="K473" s="661" t="s">
        <v>1378</v>
      </c>
      <c r="L473" s="666" t="s">
        <v>1379</v>
      </c>
      <c r="M473" s="666" t="s">
        <v>1380</v>
      </c>
      <c r="N473" s="667">
        <v>3835465</v>
      </c>
      <c r="O473" s="666" t="s">
        <v>1381</v>
      </c>
      <c r="P473" s="668" t="s">
        <v>1382</v>
      </c>
      <c r="Q473" s="669" t="s">
        <v>1383</v>
      </c>
      <c r="R473" s="664" t="s">
        <v>1384</v>
      </c>
      <c r="S473" s="670" t="s">
        <v>1385</v>
      </c>
      <c r="T473" s="664" t="s">
        <v>1383</v>
      </c>
      <c r="U473" s="667" t="s">
        <v>1386</v>
      </c>
      <c r="V473" s="671" t="s">
        <v>1437</v>
      </c>
      <c r="W473" s="671" t="s">
        <v>1437</v>
      </c>
      <c r="X473" s="672">
        <v>43050</v>
      </c>
      <c r="Y473" s="673">
        <v>2017060093032</v>
      </c>
      <c r="Z473" s="671" t="s">
        <v>1437</v>
      </c>
      <c r="AA473" s="31">
        <f t="shared" si="7"/>
        <v>1</v>
      </c>
      <c r="AB473" s="671" t="s">
        <v>1438</v>
      </c>
      <c r="AC473" s="667" t="s">
        <v>84</v>
      </c>
      <c r="AD473" s="667" t="s">
        <v>45</v>
      </c>
      <c r="AE473" s="674" t="s">
        <v>1389</v>
      </c>
      <c r="AF473" s="664" t="s">
        <v>47</v>
      </c>
      <c r="AG473" s="675" t="s">
        <v>1390</v>
      </c>
    </row>
    <row r="474" spans="1:33" s="33" customFormat="1" ht="63" customHeight="1" x14ac:dyDescent="0.25">
      <c r="A474" s="659" t="s">
        <v>93</v>
      </c>
      <c r="B474" s="660">
        <v>50193000</v>
      </c>
      <c r="C474" s="661" t="s">
        <v>1439</v>
      </c>
      <c r="D474" s="662">
        <v>43049</v>
      </c>
      <c r="E474" s="661" t="s">
        <v>1377</v>
      </c>
      <c r="F474" s="663" t="s">
        <v>144</v>
      </c>
      <c r="G474" s="664" t="s">
        <v>116</v>
      </c>
      <c r="H474" s="665">
        <v>200000000</v>
      </c>
      <c r="I474" s="665">
        <v>200000000</v>
      </c>
      <c r="J474" s="661" t="s">
        <v>48</v>
      </c>
      <c r="K474" s="661" t="s">
        <v>1378</v>
      </c>
      <c r="L474" s="666" t="s">
        <v>1379</v>
      </c>
      <c r="M474" s="666" t="s">
        <v>1380</v>
      </c>
      <c r="N474" s="667">
        <v>3835465</v>
      </c>
      <c r="O474" s="666" t="s">
        <v>1381</v>
      </c>
      <c r="P474" s="668" t="s">
        <v>1382</v>
      </c>
      <c r="Q474" s="669" t="s">
        <v>1383</v>
      </c>
      <c r="R474" s="664" t="s">
        <v>1384</v>
      </c>
      <c r="S474" s="670" t="s">
        <v>1385</v>
      </c>
      <c r="T474" s="664" t="s">
        <v>1383</v>
      </c>
      <c r="U474" s="667" t="s">
        <v>1386</v>
      </c>
      <c r="V474" s="671" t="s">
        <v>1440</v>
      </c>
      <c r="W474" s="671" t="s">
        <v>1440</v>
      </c>
      <c r="X474" s="672">
        <v>43050</v>
      </c>
      <c r="Y474" s="673">
        <v>2017060093032</v>
      </c>
      <c r="Z474" s="671" t="s">
        <v>1440</v>
      </c>
      <c r="AA474" s="31">
        <f t="shared" si="7"/>
        <v>1</v>
      </c>
      <c r="AB474" s="671" t="s">
        <v>1441</v>
      </c>
      <c r="AC474" s="667" t="s">
        <v>84</v>
      </c>
      <c r="AD474" s="667" t="s">
        <v>45</v>
      </c>
      <c r="AE474" s="674" t="s">
        <v>1389</v>
      </c>
      <c r="AF474" s="664" t="s">
        <v>47</v>
      </c>
      <c r="AG474" s="675" t="s">
        <v>1390</v>
      </c>
    </row>
    <row r="475" spans="1:33" s="33" customFormat="1" ht="63" customHeight="1" x14ac:dyDescent="0.25">
      <c r="A475" s="659" t="s">
        <v>93</v>
      </c>
      <c r="B475" s="660">
        <v>50193000</v>
      </c>
      <c r="C475" s="661" t="s">
        <v>1442</v>
      </c>
      <c r="D475" s="662">
        <v>43049</v>
      </c>
      <c r="E475" s="661" t="s">
        <v>1377</v>
      </c>
      <c r="F475" s="663" t="s">
        <v>144</v>
      </c>
      <c r="G475" s="664" t="s">
        <v>116</v>
      </c>
      <c r="H475" s="665">
        <v>87632768</v>
      </c>
      <c r="I475" s="665">
        <v>87632768</v>
      </c>
      <c r="J475" s="661" t="s">
        <v>48</v>
      </c>
      <c r="K475" s="661" t="s">
        <v>1378</v>
      </c>
      <c r="L475" s="666" t="s">
        <v>1379</v>
      </c>
      <c r="M475" s="666" t="s">
        <v>1380</v>
      </c>
      <c r="N475" s="667">
        <v>3835465</v>
      </c>
      <c r="O475" s="666" t="s">
        <v>1381</v>
      </c>
      <c r="P475" s="668" t="s">
        <v>1382</v>
      </c>
      <c r="Q475" s="669" t="s">
        <v>1383</v>
      </c>
      <c r="R475" s="664" t="s">
        <v>1384</v>
      </c>
      <c r="S475" s="670" t="s">
        <v>1385</v>
      </c>
      <c r="T475" s="664" t="s">
        <v>1383</v>
      </c>
      <c r="U475" s="667" t="s">
        <v>1386</v>
      </c>
      <c r="V475" s="671" t="s">
        <v>1443</v>
      </c>
      <c r="W475" s="671" t="s">
        <v>1443</v>
      </c>
      <c r="X475" s="672">
        <v>43050</v>
      </c>
      <c r="Y475" s="673">
        <v>2017060093032</v>
      </c>
      <c r="Z475" s="671" t="s">
        <v>1443</v>
      </c>
      <c r="AA475" s="31">
        <f t="shared" si="7"/>
        <v>1</v>
      </c>
      <c r="AB475" s="671" t="s">
        <v>1444</v>
      </c>
      <c r="AC475" s="667" t="s">
        <v>84</v>
      </c>
      <c r="AD475" s="667" t="s">
        <v>45</v>
      </c>
      <c r="AE475" s="674" t="s">
        <v>1389</v>
      </c>
      <c r="AF475" s="664" t="s">
        <v>47</v>
      </c>
      <c r="AG475" s="675" t="s">
        <v>1390</v>
      </c>
    </row>
    <row r="476" spans="1:33" s="33" customFormat="1" ht="63" customHeight="1" x14ac:dyDescent="0.25">
      <c r="A476" s="659" t="s">
        <v>93</v>
      </c>
      <c r="B476" s="660">
        <v>50193000</v>
      </c>
      <c r="C476" s="661" t="s">
        <v>1445</v>
      </c>
      <c r="D476" s="662">
        <v>43049</v>
      </c>
      <c r="E476" s="661" t="s">
        <v>1377</v>
      </c>
      <c r="F476" s="663" t="s">
        <v>144</v>
      </c>
      <c r="G476" s="664" t="s">
        <v>116</v>
      </c>
      <c r="H476" s="665">
        <v>450488010</v>
      </c>
      <c r="I476" s="665">
        <v>450488010</v>
      </c>
      <c r="J476" s="661" t="s">
        <v>48</v>
      </c>
      <c r="K476" s="661" t="s">
        <v>1378</v>
      </c>
      <c r="L476" s="666" t="s">
        <v>1379</v>
      </c>
      <c r="M476" s="666" t="s">
        <v>1380</v>
      </c>
      <c r="N476" s="667">
        <v>3835465</v>
      </c>
      <c r="O476" s="666" t="s">
        <v>1381</v>
      </c>
      <c r="P476" s="668" t="s">
        <v>1382</v>
      </c>
      <c r="Q476" s="669" t="s">
        <v>1383</v>
      </c>
      <c r="R476" s="664" t="s">
        <v>1384</v>
      </c>
      <c r="S476" s="670" t="s">
        <v>1385</v>
      </c>
      <c r="T476" s="664" t="s">
        <v>1383</v>
      </c>
      <c r="U476" s="667" t="s">
        <v>1386</v>
      </c>
      <c r="V476" s="671" t="s">
        <v>1446</v>
      </c>
      <c r="W476" s="671" t="s">
        <v>1446</v>
      </c>
      <c r="X476" s="672">
        <v>43050</v>
      </c>
      <c r="Y476" s="673">
        <v>2017060093032</v>
      </c>
      <c r="Z476" s="671" t="s">
        <v>1446</v>
      </c>
      <c r="AA476" s="31">
        <f t="shared" si="7"/>
        <v>1</v>
      </c>
      <c r="AB476" s="671" t="s">
        <v>1447</v>
      </c>
      <c r="AC476" s="667" t="s">
        <v>84</v>
      </c>
      <c r="AD476" s="667" t="s">
        <v>45</v>
      </c>
      <c r="AE476" s="674" t="s">
        <v>1389</v>
      </c>
      <c r="AF476" s="664" t="s">
        <v>47</v>
      </c>
      <c r="AG476" s="675" t="s">
        <v>1390</v>
      </c>
    </row>
    <row r="477" spans="1:33" s="33" customFormat="1" ht="63" customHeight="1" x14ac:dyDescent="0.25">
      <c r="A477" s="659" t="s">
        <v>93</v>
      </c>
      <c r="B477" s="660">
        <v>50193000</v>
      </c>
      <c r="C477" s="661" t="s">
        <v>1448</v>
      </c>
      <c r="D477" s="662">
        <v>43049</v>
      </c>
      <c r="E477" s="661" t="s">
        <v>1377</v>
      </c>
      <c r="F477" s="663" t="s">
        <v>144</v>
      </c>
      <c r="G477" s="664" t="s">
        <v>116</v>
      </c>
      <c r="H477" s="665">
        <v>138542510</v>
      </c>
      <c r="I477" s="665">
        <v>138542510</v>
      </c>
      <c r="J477" s="661" t="s">
        <v>48</v>
      </c>
      <c r="K477" s="661" t="s">
        <v>1378</v>
      </c>
      <c r="L477" s="666" t="s">
        <v>1379</v>
      </c>
      <c r="M477" s="666" t="s">
        <v>1380</v>
      </c>
      <c r="N477" s="667">
        <v>3835465</v>
      </c>
      <c r="O477" s="666" t="s">
        <v>1381</v>
      </c>
      <c r="P477" s="668" t="s">
        <v>1382</v>
      </c>
      <c r="Q477" s="669" t="s">
        <v>1383</v>
      </c>
      <c r="R477" s="664" t="s">
        <v>1384</v>
      </c>
      <c r="S477" s="670" t="s">
        <v>1385</v>
      </c>
      <c r="T477" s="664" t="s">
        <v>1383</v>
      </c>
      <c r="U477" s="667" t="s">
        <v>1386</v>
      </c>
      <c r="V477" s="671" t="s">
        <v>1449</v>
      </c>
      <c r="W477" s="671" t="s">
        <v>1449</v>
      </c>
      <c r="X477" s="672">
        <v>43050</v>
      </c>
      <c r="Y477" s="673">
        <v>2017060093032</v>
      </c>
      <c r="Z477" s="671" t="s">
        <v>1449</v>
      </c>
      <c r="AA477" s="31">
        <f t="shared" si="7"/>
        <v>1</v>
      </c>
      <c r="AB477" s="671" t="s">
        <v>1450</v>
      </c>
      <c r="AC477" s="667" t="s">
        <v>84</v>
      </c>
      <c r="AD477" s="667" t="s">
        <v>45</v>
      </c>
      <c r="AE477" s="674" t="s">
        <v>1389</v>
      </c>
      <c r="AF477" s="664" t="s">
        <v>47</v>
      </c>
      <c r="AG477" s="675" t="s">
        <v>1390</v>
      </c>
    </row>
    <row r="478" spans="1:33" s="33" customFormat="1" ht="63" customHeight="1" x14ac:dyDescent="0.25">
      <c r="A478" s="659" t="s">
        <v>93</v>
      </c>
      <c r="B478" s="660">
        <v>50193000</v>
      </c>
      <c r="C478" s="661" t="s">
        <v>1451</v>
      </c>
      <c r="D478" s="662">
        <v>43049</v>
      </c>
      <c r="E478" s="661" t="s">
        <v>1377</v>
      </c>
      <c r="F478" s="663" t="s">
        <v>144</v>
      </c>
      <c r="G478" s="664" t="s">
        <v>116</v>
      </c>
      <c r="H478" s="665">
        <v>299245280</v>
      </c>
      <c r="I478" s="665">
        <v>299245280</v>
      </c>
      <c r="J478" s="661" t="s">
        <v>48</v>
      </c>
      <c r="K478" s="661" t="s">
        <v>1378</v>
      </c>
      <c r="L478" s="666" t="s">
        <v>1379</v>
      </c>
      <c r="M478" s="666" t="s">
        <v>1380</v>
      </c>
      <c r="N478" s="667">
        <v>3835465</v>
      </c>
      <c r="O478" s="666" t="s">
        <v>1381</v>
      </c>
      <c r="P478" s="668" t="s">
        <v>1382</v>
      </c>
      <c r="Q478" s="669" t="s">
        <v>1383</v>
      </c>
      <c r="R478" s="664" t="s">
        <v>1384</v>
      </c>
      <c r="S478" s="670" t="s">
        <v>1385</v>
      </c>
      <c r="T478" s="664" t="s">
        <v>1383</v>
      </c>
      <c r="U478" s="667" t="s">
        <v>1386</v>
      </c>
      <c r="V478" s="671" t="s">
        <v>1452</v>
      </c>
      <c r="W478" s="671" t="s">
        <v>1452</v>
      </c>
      <c r="X478" s="672">
        <v>43050</v>
      </c>
      <c r="Y478" s="673">
        <v>2017060093032</v>
      </c>
      <c r="Z478" s="671" t="s">
        <v>1452</v>
      </c>
      <c r="AA478" s="31">
        <f t="shared" si="7"/>
        <v>1</v>
      </c>
      <c r="AB478" s="671" t="s">
        <v>1453</v>
      </c>
      <c r="AC478" s="667" t="s">
        <v>84</v>
      </c>
      <c r="AD478" s="667" t="s">
        <v>45</v>
      </c>
      <c r="AE478" s="674" t="s">
        <v>1389</v>
      </c>
      <c r="AF478" s="664" t="s">
        <v>47</v>
      </c>
      <c r="AG478" s="675" t="s">
        <v>1390</v>
      </c>
    </row>
    <row r="479" spans="1:33" s="33" customFormat="1" ht="63" customHeight="1" x14ac:dyDescent="0.25">
      <c r="A479" s="659" t="s">
        <v>93</v>
      </c>
      <c r="B479" s="660">
        <v>50193000</v>
      </c>
      <c r="C479" s="661" t="s">
        <v>1454</v>
      </c>
      <c r="D479" s="662">
        <v>43049</v>
      </c>
      <c r="E479" s="661" t="s">
        <v>1377</v>
      </c>
      <c r="F479" s="663" t="s">
        <v>144</v>
      </c>
      <c r="G479" s="664" t="s">
        <v>116</v>
      </c>
      <c r="H479" s="665">
        <v>185588592</v>
      </c>
      <c r="I479" s="665">
        <v>185588592</v>
      </c>
      <c r="J479" s="661" t="s">
        <v>48</v>
      </c>
      <c r="K479" s="661" t="s">
        <v>1378</v>
      </c>
      <c r="L479" s="666" t="s">
        <v>1379</v>
      </c>
      <c r="M479" s="666" t="s">
        <v>1380</v>
      </c>
      <c r="N479" s="667">
        <v>3835465</v>
      </c>
      <c r="O479" s="666" t="s">
        <v>1381</v>
      </c>
      <c r="P479" s="668" t="s">
        <v>1382</v>
      </c>
      <c r="Q479" s="669" t="s">
        <v>1383</v>
      </c>
      <c r="R479" s="664" t="s">
        <v>1384</v>
      </c>
      <c r="S479" s="670" t="s">
        <v>1385</v>
      </c>
      <c r="T479" s="664" t="s">
        <v>1383</v>
      </c>
      <c r="U479" s="667" t="s">
        <v>1386</v>
      </c>
      <c r="V479" s="671" t="s">
        <v>1455</v>
      </c>
      <c r="W479" s="671" t="s">
        <v>1455</v>
      </c>
      <c r="X479" s="672">
        <v>43050</v>
      </c>
      <c r="Y479" s="673">
        <v>2017060093032</v>
      </c>
      <c r="Z479" s="671" t="s">
        <v>1455</v>
      </c>
      <c r="AA479" s="31">
        <f t="shared" si="7"/>
        <v>1</v>
      </c>
      <c r="AB479" s="671" t="s">
        <v>1456</v>
      </c>
      <c r="AC479" s="667" t="s">
        <v>84</v>
      </c>
      <c r="AD479" s="667" t="s">
        <v>45</v>
      </c>
      <c r="AE479" s="674" t="s">
        <v>1389</v>
      </c>
      <c r="AF479" s="664" t="s">
        <v>47</v>
      </c>
      <c r="AG479" s="675" t="s">
        <v>1390</v>
      </c>
    </row>
    <row r="480" spans="1:33" s="33" customFormat="1" ht="63" customHeight="1" x14ac:dyDescent="0.25">
      <c r="A480" s="659" t="s">
        <v>93</v>
      </c>
      <c r="B480" s="660">
        <v>50193000</v>
      </c>
      <c r="C480" s="661" t="s">
        <v>1457</v>
      </c>
      <c r="D480" s="662">
        <v>43049</v>
      </c>
      <c r="E480" s="661" t="s">
        <v>1377</v>
      </c>
      <c r="F480" s="663" t="s">
        <v>144</v>
      </c>
      <c r="G480" s="664" t="s">
        <v>116</v>
      </c>
      <c r="H480" s="665">
        <v>182420642</v>
      </c>
      <c r="I480" s="665">
        <v>182420642</v>
      </c>
      <c r="J480" s="661" t="s">
        <v>48</v>
      </c>
      <c r="K480" s="661" t="s">
        <v>1378</v>
      </c>
      <c r="L480" s="666" t="s">
        <v>1379</v>
      </c>
      <c r="M480" s="666" t="s">
        <v>1380</v>
      </c>
      <c r="N480" s="667">
        <v>3835465</v>
      </c>
      <c r="O480" s="666" t="s">
        <v>1381</v>
      </c>
      <c r="P480" s="668" t="s">
        <v>1382</v>
      </c>
      <c r="Q480" s="669" t="s">
        <v>1383</v>
      </c>
      <c r="R480" s="664" t="s">
        <v>1384</v>
      </c>
      <c r="S480" s="670" t="s">
        <v>1385</v>
      </c>
      <c r="T480" s="664" t="s">
        <v>1383</v>
      </c>
      <c r="U480" s="667" t="s">
        <v>1386</v>
      </c>
      <c r="V480" s="671" t="s">
        <v>1458</v>
      </c>
      <c r="W480" s="671" t="s">
        <v>1458</v>
      </c>
      <c r="X480" s="672">
        <v>43050</v>
      </c>
      <c r="Y480" s="673">
        <v>2017060093032</v>
      </c>
      <c r="Z480" s="671" t="s">
        <v>1458</v>
      </c>
      <c r="AA480" s="31">
        <f t="shared" si="7"/>
        <v>1</v>
      </c>
      <c r="AB480" s="671" t="s">
        <v>1459</v>
      </c>
      <c r="AC480" s="667" t="s">
        <v>84</v>
      </c>
      <c r="AD480" s="667" t="s">
        <v>45</v>
      </c>
      <c r="AE480" s="674" t="s">
        <v>1389</v>
      </c>
      <c r="AF480" s="664" t="s">
        <v>47</v>
      </c>
      <c r="AG480" s="675" t="s">
        <v>1390</v>
      </c>
    </row>
    <row r="481" spans="1:33" s="33" customFormat="1" ht="63" customHeight="1" x14ac:dyDescent="0.25">
      <c r="A481" s="659" t="s">
        <v>93</v>
      </c>
      <c r="B481" s="660">
        <v>50193000</v>
      </c>
      <c r="C481" s="661" t="s">
        <v>1460</v>
      </c>
      <c r="D481" s="662">
        <v>43049</v>
      </c>
      <c r="E481" s="661" t="s">
        <v>1377</v>
      </c>
      <c r="F481" s="663" t="s">
        <v>144</v>
      </c>
      <c r="G481" s="664" t="s">
        <v>116</v>
      </c>
      <c r="H481" s="665">
        <v>41493808</v>
      </c>
      <c r="I481" s="665">
        <v>41493808</v>
      </c>
      <c r="J481" s="661" t="s">
        <v>48</v>
      </c>
      <c r="K481" s="661" t="s">
        <v>1378</v>
      </c>
      <c r="L481" s="666" t="s">
        <v>1379</v>
      </c>
      <c r="M481" s="666" t="s">
        <v>1380</v>
      </c>
      <c r="N481" s="667">
        <v>3835465</v>
      </c>
      <c r="O481" s="666" t="s">
        <v>1381</v>
      </c>
      <c r="P481" s="668" t="s">
        <v>1382</v>
      </c>
      <c r="Q481" s="669" t="s">
        <v>1383</v>
      </c>
      <c r="R481" s="664" t="s">
        <v>1384</v>
      </c>
      <c r="S481" s="670" t="s">
        <v>1385</v>
      </c>
      <c r="T481" s="664" t="s">
        <v>1383</v>
      </c>
      <c r="U481" s="667" t="s">
        <v>1386</v>
      </c>
      <c r="V481" s="671" t="s">
        <v>1461</v>
      </c>
      <c r="W481" s="671" t="s">
        <v>1461</v>
      </c>
      <c r="X481" s="672">
        <v>43050</v>
      </c>
      <c r="Y481" s="673">
        <v>2017060093032</v>
      </c>
      <c r="Z481" s="671" t="s">
        <v>1461</v>
      </c>
      <c r="AA481" s="31">
        <f t="shared" si="7"/>
        <v>1</v>
      </c>
      <c r="AB481" s="671" t="s">
        <v>1462</v>
      </c>
      <c r="AC481" s="667" t="s">
        <v>84</v>
      </c>
      <c r="AD481" s="667" t="s">
        <v>45</v>
      </c>
      <c r="AE481" s="674" t="s">
        <v>1389</v>
      </c>
      <c r="AF481" s="664" t="s">
        <v>47</v>
      </c>
      <c r="AG481" s="675" t="s">
        <v>1390</v>
      </c>
    </row>
    <row r="482" spans="1:33" s="33" customFormat="1" ht="63" customHeight="1" x14ac:dyDescent="0.25">
      <c r="A482" s="659" t="s">
        <v>93</v>
      </c>
      <c r="B482" s="660">
        <v>50193000</v>
      </c>
      <c r="C482" s="661" t="s">
        <v>1463</v>
      </c>
      <c r="D482" s="662">
        <v>43049</v>
      </c>
      <c r="E482" s="661" t="s">
        <v>1377</v>
      </c>
      <c r="F482" s="663" t="s">
        <v>144</v>
      </c>
      <c r="G482" s="664" t="s">
        <v>116</v>
      </c>
      <c r="H482" s="665">
        <v>44168140</v>
      </c>
      <c r="I482" s="665">
        <v>44168140</v>
      </c>
      <c r="J482" s="661" t="s">
        <v>48</v>
      </c>
      <c r="K482" s="661" t="s">
        <v>1378</v>
      </c>
      <c r="L482" s="666" t="s">
        <v>1379</v>
      </c>
      <c r="M482" s="666" t="s">
        <v>1380</v>
      </c>
      <c r="N482" s="667">
        <v>3835465</v>
      </c>
      <c r="O482" s="666" t="s">
        <v>1381</v>
      </c>
      <c r="P482" s="668" t="s">
        <v>1382</v>
      </c>
      <c r="Q482" s="669" t="s">
        <v>1383</v>
      </c>
      <c r="R482" s="664" t="s">
        <v>1384</v>
      </c>
      <c r="S482" s="670" t="s">
        <v>1385</v>
      </c>
      <c r="T482" s="664" t="s">
        <v>1383</v>
      </c>
      <c r="U482" s="667" t="s">
        <v>1386</v>
      </c>
      <c r="V482" s="671" t="s">
        <v>1464</v>
      </c>
      <c r="W482" s="671" t="s">
        <v>1464</v>
      </c>
      <c r="X482" s="672">
        <v>43050</v>
      </c>
      <c r="Y482" s="673">
        <v>2017060093032</v>
      </c>
      <c r="Z482" s="671" t="s">
        <v>1464</v>
      </c>
      <c r="AA482" s="31">
        <f t="shared" si="7"/>
        <v>1</v>
      </c>
      <c r="AB482" s="671" t="s">
        <v>1465</v>
      </c>
      <c r="AC482" s="667" t="s">
        <v>84</v>
      </c>
      <c r="AD482" s="667" t="s">
        <v>45</v>
      </c>
      <c r="AE482" s="674" t="s">
        <v>1389</v>
      </c>
      <c r="AF482" s="664" t="s">
        <v>47</v>
      </c>
      <c r="AG482" s="675" t="s">
        <v>1390</v>
      </c>
    </row>
    <row r="483" spans="1:33" s="33" customFormat="1" ht="63" customHeight="1" x14ac:dyDescent="0.25">
      <c r="A483" s="659" t="s">
        <v>93</v>
      </c>
      <c r="B483" s="660">
        <v>50193000</v>
      </c>
      <c r="C483" s="661" t="s">
        <v>1466</v>
      </c>
      <c r="D483" s="662">
        <v>43049</v>
      </c>
      <c r="E483" s="661" t="s">
        <v>1377</v>
      </c>
      <c r="F483" s="663" t="s">
        <v>144</v>
      </c>
      <c r="G483" s="664" t="s">
        <v>116</v>
      </c>
      <c r="H483" s="665">
        <v>942050050</v>
      </c>
      <c r="I483" s="665">
        <v>942050050</v>
      </c>
      <c r="J483" s="661" t="s">
        <v>48</v>
      </c>
      <c r="K483" s="661" t="s">
        <v>1378</v>
      </c>
      <c r="L483" s="666" t="s">
        <v>1379</v>
      </c>
      <c r="M483" s="666" t="s">
        <v>1380</v>
      </c>
      <c r="N483" s="667">
        <v>3835465</v>
      </c>
      <c r="O483" s="666" t="s">
        <v>1381</v>
      </c>
      <c r="P483" s="668" t="s">
        <v>1382</v>
      </c>
      <c r="Q483" s="669" t="s">
        <v>1383</v>
      </c>
      <c r="R483" s="664" t="s">
        <v>1384</v>
      </c>
      <c r="S483" s="670" t="s">
        <v>1385</v>
      </c>
      <c r="T483" s="664" t="s">
        <v>1383</v>
      </c>
      <c r="U483" s="667" t="s">
        <v>1386</v>
      </c>
      <c r="V483" s="671" t="s">
        <v>1467</v>
      </c>
      <c r="W483" s="671" t="s">
        <v>1467</v>
      </c>
      <c r="X483" s="672">
        <v>43050</v>
      </c>
      <c r="Y483" s="673">
        <v>2017060093032</v>
      </c>
      <c r="Z483" s="671" t="s">
        <v>1467</v>
      </c>
      <c r="AA483" s="31">
        <f t="shared" si="7"/>
        <v>1</v>
      </c>
      <c r="AB483" s="671" t="s">
        <v>1468</v>
      </c>
      <c r="AC483" s="667" t="s">
        <v>84</v>
      </c>
      <c r="AD483" s="667" t="s">
        <v>45</v>
      </c>
      <c r="AE483" s="674" t="s">
        <v>1389</v>
      </c>
      <c r="AF483" s="664" t="s">
        <v>47</v>
      </c>
      <c r="AG483" s="675" t="s">
        <v>1390</v>
      </c>
    </row>
    <row r="484" spans="1:33" s="33" customFormat="1" ht="63" customHeight="1" x14ac:dyDescent="0.25">
      <c r="A484" s="659" t="s">
        <v>93</v>
      </c>
      <c r="B484" s="660">
        <v>50193000</v>
      </c>
      <c r="C484" s="661" t="s">
        <v>1469</v>
      </c>
      <c r="D484" s="662">
        <v>43049</v>
      </c>
      <c r="E484" s="661" t="s">
        <v>1377</v>
      </c>
      <c r="F484" s="663" t="s">
        <v>144</v>
      </c>
      <c r="G484" s="664" t="s">
        <v>116</v>
      </c>
      <c r="H484" s="665">
        <v>507511488</v>
      </c>
      <c r="I484" s="665">
        <v>507511488</v>
      </c>
      <c r="J484" s="661" t="s">
        <v>48</v>
      </c>
      <c r="K484" s="661" t="s">
        <v>1378</v>
      </c>
      <c r="L484" s="666" t="s">
        <v>1379</v>
      </c>
      <c r="M484" s="666" t="s">
        <v>1380</v>
      </c>
      <c r="N484" s="667">
        <v>3835465</v>
      </c>
      <c r="O484" s="666" t="s">
        <v>1381</v>
      </c>
      <c r="P484" s="668" t="s">
        <v>1382</v>
      </c>
      <c r="Q484" s="669" t="s">
        <v>1383</v>
      </c>
      <c r="R484" s="664" t="s">
        <v>1384</v>
      </c>
      <c r="S484" s="670" t="s">
        <v>1385</v>
      </c>
      <c r="T484" s="664" t="s">
        <v>1383</v>
      </c>
      <c r="U484" s="667" t="s">
        <v>1386</v>
      </c>
      <c r="V484" s="671" t="s">
        <v>1470</v>
      </c>
      <c r="W484" s="671" t="s">
        <v>1470</v>
      </c>
      <c r="X484" s="672">
        <v>43050</v>
      </c>
      <c r="Y484" s="673">
        <v>2017060093032</v>
      </c>
      <c r="Z484" s="671" t="s">
        <v>1470</v>
      </c>
      <c r="AA484" s="31">
        <f t="shared" si="7"/>
        <v>1</v>
      </c>
      <c r="AB484" s="671" t="s">
        <v>1471</v>
      </c>
      <c r="AC484" s="667" t="s">
        <v>84</v>
      </c>
      <c r="AD484" s="667" t="s">
        <v>45</v>
      </c>
      <c r="AE484" s="674" t="s">
        <v>1389</v>
      </c>
      <c r="AF484" s="664" t="s">
        <v>47</v>
      </c>
      <c r="AG484" s="675" t="s">
        <v>1390</v>
      </c>
    </row>
    <row r="485" spans="1:33" s="33" customFormat="1" ht="63" customHeight="1" x14ac:dyDescent="0.25">
      <c r="A485" s="659" t="s">
        <v>93</v>
      </c>
      <c r="B485" s="660">
        <v>50193000</v>
      </c>
      <c r="C485" s="661" t="s">
        <v>1472</v>
      </c>
      <c r="D485" s="662">
        <v>43049</v>
      </c>
      <c r="E485" s="661" t="s">
        <v>1377</v>
      </c>
      <c r="F485" s="663" t="s">
        <v>144</v>
      </c>
      <c r="G485" s="664" t="s">
        <v>116</v>
      </c>
      <c r="H485" s="665">
        <v>28736090</v>
      </c>
      <c r="I485" s="665">
        <v>28736090</v>
      </c>
      <c r="J485" s="661" t="s">
        <v>48</v>
      </c>
      <c r="K485" s="661" t="s">
        <v>1378</v>
      </c>
      <c r="L485" s="666" t="s">
        <v>1379</v>
      </c>
      <c r="M485" s="666" t="s">
        <v>1380</v>
      </c>
      <c r="N485" s="667">
        <v>3835465</v>
      </c>
      <c r="O485" s="666" t="s">
        <v>1381</v>
      </c>
      <c r="P485" s="668" t="s">
        <v>1382</v>
      </c>
      <c r="Q485" s="669" t="s">
        <v>1383</v>
      </c>
      <c r="R485" s="664" t="s">
        <v>1384</v>
      </c>
      <c r="S485" s="670" t="s">
        <v>1385</v>
      </c>
      <c r="T485" s="664" t="s">
        <v>1383</v>
      </c>
      <c r="U485" s="667" t="s">
        <v>1386</v>
      </c>
      <c r="V485" s="671" t="s">
        <v>1473</v>
      </c>
      <c r="W485" s="671" t="s">
        <v>1473</v>
      </c>
      <c r="X485" s="672">
        <v>43050</v>
      </c>
      <c r="Y485" s="673">
        <v>2017060093032</v>
      </c>
      <c r="Z485" s="671" t="s">
        <v>1473</v>
      </c>
      <c r="AA485" s="31">
        <f t="shared" si="7"/>
        <v>1</v>
      </c>
      <c r="AB485" s="671" t="s">
        <v>1474</v>
      </c>
      <c r="AC485" s="667" t="s">
        <v>84</v>
      </c>
      <c r="AD485" s="667" t="s">
        <v>45</v>
      </c>
      <c r="AE485" s="674" t="s">
        <v>1389</v>
      </c>
      <c r="AF485" s="664" t="s">
        <v>47</v>
      </c>
      <c r="AG485" s="675" t="s">
        <v>1390</v>
      </c>
    </row>
    <row r="486" spans="1:33" s="33" customFormat="1" ht="63" customHeight="1" x14ac:dyDescent="0.25">
      <c r="A486" s="659" t="s">
        <v>93</v>
      </c>
      <c r="B486" s="660">
        <v>50193000</v>
      </c>
      <c r="C486" s="661" t="s">
        <v>1475</v>
      </c>
      <c r="D486" s="662">
        <v>43049</v>
      </c>
      <c r="E486" s="661" t="s">
        <v>1377</v>
      </c>
      <c r="F486" s="663" t="s">
        <v>144</v>
      </c>
      <c r="G486" s="664" t="s">
        <v>116</v>
      </c>
      <c r="H486" s="665">
        <v>826351230</v>
      </c>
      <c r="I486" s="665">
        <v>826351230</v>
      </c>
      <c r="J486" s="661" t="s">
        <v>48</v>
      </c>
      <c r="K486" s="661" t="s">
        <v>1378</v>
      </c>
      <c r="L486" s="666" t="s">
        <v>1379</v>
      </c>
      <c r="M486" s="666" t="s">
        <v>1380</v>
      </c>
      <c r="N486" s="667">
        <v>3835465</v>
      </c>
      <c r="O486" s="666" t="s">
        <v>1381</v>
      </c>
      <c r="P486" s="668" t="s">
        <v>1382</v>
      </c>
      <c r="Q486" s="669" t="s">
        <v>1383</v>
      </c>
      <c r="R486" s="664" t="s">
        <v>1384</v>
      </c>
      <c r="S486" s="670" t="s">
        <v>1385</v>
      </c>
      <c r="T486" s="664" t="s">
        <v>1383</v>
      </c>
      <c r="U486" s="667" t="s">
        <v>1386</v>
      </c>
      <c r="V486" s="671" t="s">
        <v>1476</v>
      </c>
      <c r="W486" s="671" t="s">
        <v>1476</v>
      </c>
      <c r="X486" s="672">
        <v>43050</v>
      </c>
      <c r="Y486" s="673">
        <v>2017060093032</v>
      </c>
      <c r="Z486" s="671" t="s">
        <v>1476</v>
      </c>
      <c r="AA486" s="31">
        <f t="shared" si="7"/>
        <v>1</v>
      </c>
      <c r="AB486" s="671" t="s">
        <v>1477</v>
      </c>
      <c r="AC486" s="667" t="s">
        <v>84</v>
      </c>
      <c r="AD486" s="667" t="s">
        <v>45</v>
      </c>
      <c r="AE486" s="674" t="s">
        <v>1389</v>
      </c>
      <c r="AF486" s="664" t="s">
        <v>47</v>
      </c>
      <c r="AG486" s="675" t="s">
        <v>1390</v>
      </c>
    </row>
    <row r="487" spans="1:33" s="33" customFormat="1" ht="63" customHeight="1" x14ac:dyDescent="0.25">
      <c r="A487" s="659" t="s">
        <v>93</v>
      </c>
      <c r="B487" s="660">
        <v>50193000</v>
      </c>
      <c r="C487" s="661" t="s">
        <v>1478</v>
      </c>
      <c r="D487" s="662">
        <v>43049</v>
      </c>
      <c r="E487" s="661" t="s">
        <v>1377</v>
      </c>
      <c r="F487" s="663" t="s">
        <v>144</v>
      </c>
      <c r="G487" s="664" t="s">
        <v>116</v>
      </c>
      <c r="H487" s="665">
        <v>777647230</v>
      </c>
      <c r="I487" s="665">
        <v>777647230</v>
      </c>
      <c r="J487" s="661" t="s">
        <v>48</v>
      </c>
      <c r="K487" s="661" t="s">
        <v>1378</v>
      </c>
      <c r="L487" s="666" t="s">
        <v>1379</v>
      </c>
      <c r="M487" s="666" t="s">
        <v>1380</v>
      </c>
      <c r="N487" s="667">
        <v>3835465</v>
      </c>
      <c r="O487" s="666" t="s">
        <v>1381</v>
      </c>
      <c r="P487" s="668" t="s">
        <v>1382</v>
      </c>
      <c r="Q487" s="669" t="s">
        <v>1383</v>
      </c>
      <c r="R487" s="664" t="s">
        <v>1384</v>
      </c>
      <c r="S487" s="670" t="s">
        <v>1385</v>
      </c>
      <c r="T487" s="664" t="s">
        <v>1383</v>
      </c>
      <c r="U487" s="667" t="s">
        <v>1386</v>
      </c>
      <c r="V487" s="671" t="s">
        <v>1479</v>
      </c>
      <c r="W487" s="671" t="s">
        <v>1479</v>
      </c>
      <c r="X487" s="672">
        <v>43050</v>
      </c>
      <c r="Y487" s="673">
        <v>2017060093032</v>
      </c>
      <c r="Z487" s="671" t="s">
        <v>1479</v>
      </c>
      <c r="AA487" s="31">
        <f t="shared" si="7"/>
        <v>1</v>
      </c>
      <c r="AB487" s="671" t="s">
        <v>1480</v>
      </c>
      <c r="AC487" s="667" t="s">
        <v>84</v>
      </c>
      <c r="AD487" s="667" t="s">
        <v>45</v>
      </c>
      <c r="AE487" s="674" t="s">
        <v>1389</v>
      </c>
      <c r="AF487" s="664" t="s">
        <v>47</v>
      </c>
      <c r="AG487" s="675" t="s">
        <v>1390</v>
      </c>
    </row>
    <row r="488" spans="1:33" s="33" customFormat="1" ht="63" customHeight="1" x14ac:dyDescent="0.25">
      <c r="A488" s="659" t="s">
        <v>93</v>
      </c>
      <c r="B488" s="660">
        <v>50193000</v>
      </c>
      <c r="C488" s="661" t="s">
        <v>1481</v>
      </c>
      <c r="D488" s="662">
        <v>43049</v>
      </c>
      <c r="E488" s="661" t="s">
        <v>1377</v>
      </c>
      <c r="F488" s="663" t="s">
        <v>144</v>
      </c>
      <c r="G488" s="664" t="s">
        <v>116</v>
      </c>
      <c r="H488" s="665">
        <v>50070328</v>
      </c>
      <c r="I488" s="665">
        <v>50070328</v>
      </c>
      <c r="J488" s="661" t="s">
        <v>48</v>
      </c>
      <c r="K488" s="661" t="s">
        <v>1378</v>
      </c>
      <c r="L488" s="666" t="s">
        <v>1379</v>
      </c>
      <c r="M488" s="666" t="s">
        <v>1380</v>
      </c>
      <c r="N488" s="667">
        <v>3835465</v>
      </c>
      <c r="O488" s="666" t="s">
        <v>1381</v>
      </c>
      <c r="P488" s="668" t="s">
        <v>1382</v>
      </c>
      <c r="Q488" s="669" t="s">
        <v>1383</v>
      </c>
      <c r="R488" s="664" t="s">
        <v>1384</v>
      </c>
      <c r="S488" s="670" t="s">
        <v>1385</v>
      </c>
      <c r="T488" s="664" t="s">
        <v>1383</v>
      </c>
      <c r="U488" s="667" t="s">
        <v>1386</v>
      </c>
      <c r="V488" s="671" t="s">
        <v>1482</v>
      </c>
      <c r="W488" s="671" t="s">
        <v>1482</v>
      </c>
      <c r="X488" s="672">
        <v>43050</v>
      </c>
      <c r="Y488" s="673">
        <v>2017060093032</v>
      </c>
      <c r="Z488" s="671" t="s">
        <v>1482</v>
      </c>
      <c r="AA488" s="31">
        <f t="shared" si="7"/>
        <v>1</v>
      </c>
      <c r="AB488" s="671" t="s">
        <v>1483</v>
      </c>
      <c r="AC488" s="667" t="s">
        <v>84</v>
      </c>
      <c r="AD488" s="667" t="s">
        <v>45</v>
      </c>
      <c r="AE488" s="674" t="s">
        <v>1389</v>
      </c>
      <c r="AF488" s="664" t="s">
        <v>47</v>
      </c>
      <c r="AG488" s="675" t="s">
        <v>1390</v>
      </c>
    </row>
    <row r="489" spans="1:33" s="33" customFormat="1" ht="63" customHeight="1" x14ac:dyDescent="0.25">
      <c r="A489" s="659" t="s">
        <v>93</v>
      </c>
      <c r="B489" s="660">
        <v>50193000</v>
      </c>
      <c r="C489" s="661" t="s">
        <v>1484</v>
      </c>
      <c r="D489" s="662">
        <v>43049</v>
      </c>
      <c r="E489" s="661" t="s">
        <v>1377</v>
      </c>
      <c r="F489" s="663" t="s">
        <v>144</v>
      </c>
      <c r="G489" s="664" t="s">
        <v>116</v>
      </c>
      <c r="H489" s="665">
        <v>145522240</v>
      </c>
      <c r="I489" s="665">
        <v>145522240</v>
      </c>
      <c r="J489" s="661" t="s">
        <v>48</v>
      </c>
      <c r="K489" s="661" t="s">
        <v>1378</v>
      </c>
      <c r="L489" s="666" t="s">
        <v>1379</v>
      </c>
      <c r="M489" s="666" t="s">
        <v>1380</v>
      </c>
      <c r="N489" s="667">
        <v>3835465</v>
      </c>
      <c r="O489" s="666" t="s">
        <v>1381</v>
      </c>
      <c r="P489" s="668" t="s">
        <v>1382</v>
      </c>
      <c r="Q489" s="669" t="s">
        <v>1383</v>
      </c>
      <c r="R489" s="664" t="s">
        <v>1384</v>
      </c>
      <c r="S489" s="670" t="s">
        <v>1385</v>
      </c>
      <c r="T489" s="664" t="s">
        <v>1383</v>
      </c>
      <c r="U489" s="667" t="s">
        <v>1386</v>
      </c>
      <c r="V489" s="671" t="s">
        <v>1485</v>
      </c>
      <c r="W489" s="671" t="s">
        <v>1485</v>
      </c>
      <c r="X489" s="672">
        <v>43050</v>
      </c>
      <c r="Y489" s="673">
        <v>2017060093032</v>
      </c>
      <c r="Z489" s="671" t="s">
        <v>1485</v>
      </c>
      <c r="AA489" s="31">
        <f t="shared" si="7"/>
        <v>1</v>
      </c>
      <c r="AB489" s="671" t="s">
        <v>1486</v>
      </c>
      <c r="AC489" s="667" t="s">
        <v>84</v>
      </c>
      <c r="AD489" s="667" t="s">
        <v>45</v>
      </c>
      <c r="AE489" s="674" t="s">
        <v>1389</v>
      </c>
      <c r="AF489" s="664" t="s">
        <v>47</v>
      </c>
      <c r="AG489" s="675" t="s">
        <v>1390</v>
      </c>
    </row>
    <row r="490" spans="1:33" s="33" customFormat="1" ht="63" customHeight="1" x14ac:dyDescent="0.25">
      <c r="A490" s="659" t="s">
        <v>93</v>
      </c>
      <c r="B490" s="660">
        <v>50193000</v>
      </c>
      <c r="C490" s="661" t="s">
        <v>1487</v>
      </c>
      <c r="D490" s="662">
        <v>43049</v>
      </c>
      <c r="E490" s="661" t="s">
        <v>1377</v>
      </c>
      <c r="F490" s="663" t="s">
        <v>144</v>
      </c>
      <c r="G490" s="664" t="s">
        <v>116</v>
      </c>
      <c r="H490" s="665">
        <v>254104192</v>
      </c>
      <c r="I490" s="665">
        <v>254104192</v>
      </c>
      <c r="J490" s="661" t="s">
        <v>48</v>
      </c>
      <c r="K490" s="661" t="s">
        <v>1378</v>
      </c>
      <c r="L490" s="666" t="s">
        <v>1379</v>
      </c>
      <c r="M490" s="666" t="s">
        <v>1380</v>
      </c>
      <c r="N490" s="667">
        <v>3835465</v>
      </c>
      <c r="O490" s="666" t="s">
        <v>1381</v>
      </c>
      <c r="P490" s="668" t="s">
        <v>1382</v>
      </c>
      <c r="Q490" s="669" t="s">
        <v>1383</v>
      </c>
      <c r="R490" s="664" t="s">
        <v>1384</v>
      </c>
      <c r="S490" s="670" t="s">
        <v>1385</v>
      </c>
      <c r="T490" s="664" t="s">
        <v>1383</v>
      </c>
      <c r="U490" s="667" t="s">
        <v>1386</v>
      </c>
      <c r="V490" s="671" t="s">
        <v>1488</v>
      </c>
      <c r="W490" s="671" t="s">
        <v>1488</v>
      </c>
      <c r="X490" s="672">
        <v>43050</v>
      </c>
      <c r="Y490" s="673">
        <v>2017060093032</v>
      </c>
      <c r="Z490" s="671" t="s">
        <v>1488</v>
      </c>
      <c r="AA490" s="31">
        <f t="shared" si="7"/>
        <v>1</v>
      </c>
      <c r="AB490" s="671" t="s">
        <v>1489</v>
      </c>
      <c r="AC490" s="667" t="s">
        <v>84</v>
      </c>
      <c r="AD490" s="667" t="s">
        <v>45</v>
      </c>
      <c r="AE490" s="674" t="s">
        <v>1389</v>
      </c>
      <c r="AF490" s="664" t="s">
        <v>47</v>
      </c>
      <c r="AG490" s="675" t="s">
        <v>1390</v>
      </c>
    </row>
    <row r="491" spans="1:33" s="33" customFormat="1" ht="63" customHeight="1" x14ac:dyDescent="0.25">
      <c r="A491" s="659" t="s">
        <v>93</v>
      </c>
      <c r="B491" s="660">
        <v>50193000</v>
      </c>
      <c r="C491" s="661" t="s">
        <v>1490</v>
      </c>
      <c r="D491" s="662">
        <v>43049</v>
      </c>
      <c r="E491" s="661" t="s">
        <v>1377</v>
      </c>
      <c r="F491" s="663" t="s">
        <v>144</v>
      </c>
      <c r="G491" s="664" t="s">
        <v>116</v>
      </c>
      <c r="H491" s="665">
        <v>72051800</v>
      </c>
      <c r="I491" s="665">
        <v>72051800</v>
      </c>
      <c r="J491" s="661" t="s">
        <v>48</v>
      </c>
      <c r="K491" s="661" t="s">
        <v>1378</v>
      </c>
      <c r="L491" s="666" t="s">
        <v>1379</v>
      </c>
      <c r="M491" s="666" t="s">
        <v>1380</v>
      </c>
      <c r="N491" s="667">
        <v>3835465</v>
      </c>
      <c r="O491" s="666" t="s">
        <v>1381</v>
      </c>
      <c r="P491" s="668" t="s">
        <v>1382</v>
      </c>
      <c r="Q491" s="669" t="s">
        <v>1383</v>
      </c>
      <c r="R491" s="664" t="s">
        <v>1384</v>
      </c>
      <c r="S491" s="670" t="s">
        <v>1385</v>
      </c>
      <c r="T491" s="664" t="s">
        <v>1383</v>
      </c>
      <c r="U491" s="667" t="s">
        <v>1386</v>
      </c>
      <c r="V491" s="671" t="s">
        <v>1491</v>
      </c>
      <c r="W491" s="671" t="s">
        <v>1491</v>
      </c>
      <c r="X491" s="672">
        <v>43050</v>
      </c>
      <c r="Y491" s="673">
        <v>2017060093032</v>
      </c>
      <c r="Z491" s="671" t="s">
        <v>1491</v>
      </c>
      <c r="AA491" s="31">
        <f t="shared" si="7"/>
        <v>1</v>
      </c>
      <c r="AB491" s="671" t="s">
        <v>1492</v>
      </c>
      <c r="AC491" s="667" t="s">
        <v>84</v>
      </c>
      <c r="AD491" s="667" t="s">
        <v>45</v>
      </c>
      <c r="AE491" s="674" t="s">
        <v>1389</v>
      </c>
      <c r="AF491" s="664" t="s">
        <v>47</v>
      </c>
      <c r="AG491" s="675" t="s">
        <v>1390</v>
      </c>
    </row>
    <row r="492" spans="1:33" s="33" customFormat="1" ht="63" customHeight="1" x14ac:dyDescent="0.25">
      <c r="A492" s="659" t="s">
        <v>93</v>
      </c>
      <c r="B492" s="660">
        <v>50193000</v>
      </c>
      <c r="C492" s="661" t="s">
        <v>1493</v>
      </c>
      <c r="D492" s="662">
        <v>43049</v>
      </c>
      <c r="E492" s="661" t="s">
        <v>1377</v>
      </c>
      <c r="F492" s="663" t="s">
        <v>144</v>
      </c>
      <c r="G492" s="664" t="s">
        <v>116</v>
      </c>
      <c r="H492" s="665">
        <v>180249760</v>
      </c>
      <c r="I492" s="665">
        <v>180249760</v>
      </c>
      <c r="J492" s="661" t="s">
        <v>48</v>
      </c>
      <c r="K492" s="661" t="s">
        <v>1378</v>
      </c>
      <c r="L492" s="666" t="s">
        <v>1379</v>
      </c>
      <c r="M492" s="666" t="s">
        <v>1380</v>
      </c>
      <c r="N492" s="667">
        <v>3835465</v>
      </c>
      <c r="O492" s="666" t="s">
        <v>1381</v>
      </c>
      <c r="P492" s="668" t="s">
        <v>1382</v>
      </c>
      <c r="Q492" s="669" t="s">
        <v>1383</v>
      </c>
      <c r="R492" s="664" t="s">
        <v>1384</v>
      </c>
      <c r="S492" s="670" t="s">
        <v>1385</v>
      </c>
      <c r="T492" s="664" t="s">
        <v>1383</v>
      </c>
      <c r="U492" s="667" t="s">
        <v>1386</v>
      </c>
      <c r="V492" s="671" t="s">
        <v>1494</v>
      </c>
      <c r="W492" s="671" t="s">
        <v>1494</v>
      </c>
      <c r="X492" s="672">
        <v>43050</v>
      </c>
      <c r="Y492" s="673">
        <v>2017060093032</v>
      </c>
      <c r="Z492" s="671" t="s">
        <v>1494</v>
      </c>
      <c r="AA492" s="31">
        <f t="shared" si="7"/>
        <v>1</v>
      </c>
      <c r="AB492" s="671" t="s">
        <v>1495</v>
      </c>
      <c r="AC492" s="667" t="s">
        <v>84</v>
      </c>
      <c r="AD492" s="667" t="s">
        <v>45</v>
      </c>
      <c r="AE492" s="674" t="s">
        <v>1389</v>
      </c>
      <c r="AF492" s="664" t="s">
        <v>47</v>
      </c>
      <c r="AG492" s="675" t="s">
        <v>1390</v>
      </c>
    </row>
    <row r="493" spans="1:33" s="33" customFormat="1" ht="63" customHeight="1" x14ac:dyDescent="0.25">
      <c r="A493" s="659" t="s">
        <v>93</v>
      </c>
      <c r="B493" s="660">
        <v>50193000</v>
      </c>
      <c r="C493" s="661" t="s">
        <v>1496</v>
      </c>
      <c r="D493" s="662">
        <v>43049</v>
      </c>
      <c r="E493" s="661" t="s">
        <v>1377</v>
      </c>
      <c r="F493" s="663" t="s">
        <v>144</v>
      </c>
      <c r="G493" s="664" t="s">
        <v>116</v>
      </c>
      <c r="H493" s="665">
        <v>188828208</v>
      </c>
      <c r="I493" s="665">
        <v>188828208</v>
      </c>
      <c r="J493" s="661" t="s">
        <v>48</v>
      </c>
      <c r="K493" s="661" t="s">
        <v>1378</v>
      </c>
      <c r="L493" s="666" t="s">
        <v>1379</v>
      </c>
      <c r="M493" s="666" t="s">
        <v>1380</v>
      </c>
      <c r="N493" s="667">
        <v>3835465</v>
      </c>
      <c r="O493" s="666" t="s">
        <v>1381</v>
      </c>
      <c r="P493" s="668" t="s">
        <v>1382</v>
      </c>
      <c r="Q493" s="669" t="s">
        <v>1383</v>
      </c>
      <c r="R493" s="664" t="s">
        <v>1384</v>
      </c>
      <c r="S493" s="670" t="s">
        <v>1385</v>
      </c>
      <c r="T493" s="664" t="s">
        <v>1383</v>
      </c>
      <c r="U493" s="667" t="s">
        <v>1386</v>
      </c>
      <c r="V493" s="671" t="s">
        <v>1497</v>
      </c>
      <c r="W493" s="671" t="s">
        <v>1497</v>
      </c>
      <c r="X493" s="672">
        <v>43050</v>
      </c>
      <c r="Y493" s="673">
        <v>2017060093032</v>
      </c>
      <c r="Z493" s="671" t="s">
        <v>1497</v>
      </c>
      <c r="AA493" s="31">
        <f t="shared" si="7"/>
        <v>1</v>
      </c>
      <c r="AB493" s="671" t="s">
        <v>1498</v>
      </c>
      <c r="AC493" s="667" t="s">
        <v>84</v>
      </c>
      <c r="AD493" s="667" t="s">
        <v>45</v>
      </c>
      <c r="AE493" s="674" t="s">
        <v>1389</v>
      </c>
      <c r="AF493" s="664" t="s">
        <v>47</v>
      </c>
      <c r="AG493" s="675" t="s">
        <v>1390</v>
      </c>
    </row>
    <row r="494" spans="1:33" s="33" customFormat="1" ht="63" customHeight="1" x14ac:dyDescent="0.25">
      <c r="A494" s="659" t="s">
        <v>93</v>
      </c>
      <c r="B494" s="660">
        <v>50193000</v>
      </c>
      <c r="C494" s="661" t="s">
        <v>1499</v>
      </c>
      <c r="D494" s="662">
        <v>43049</v>
      </c>
      <c r="E494" s="661" t="s">
        <v>1377</v>
      </c>
      <c r="F494" s="663" t="s">
        <v>144</v>
      </c>
      <c r="G494" s="664" t="s">
        <v>116</v>
      </c>
      <c r="H494" s="665">
        <v>442026858</v>
      </c>
      <c r="I494" s="665">
        <v>442026858</v>
      </c>
      <c r="J494" s="661" t="s">
        <v>48</v>
      </c>
      <c r="K494" s="661" t="s">
        <v>1378</v>
      </c>
      <c r="L494" s="666" t="s">
        <v>1379</v>
      </c>
      <c r="M494" s="666" t="s">
        <v>1380</v>
      </c>
      <c r="N494" s="667">
        <v>3835465</v>
      </c>
      <c r="O494" s="666" t="s">
        <v>1381</v>
      </c>
      <c r="P494" s="668" t="s">
        <v>1382</v>
      </c>
      <c r="Q494" s="669" t="s">
        <v>1383</v>
      </c>
      <c r="R494" s="664" t="s">
        <v>1384</v>
      </c>
      <c r="S494" s="670" t="s">
        <v>1385</v>
      </c>
      <c r="T494" s="664" t="s">
        <v>1383</v>
      </c>
      <c r="U494" s="667" t="s">
        <v>1386</v>
      </c>
      <c r="V494" s="671" t="s">
        <v>1500</v>
      </c>
      <c r="W494" s="671" t="s">
        <v>1500</v>
      </c>
      <c r="X494" s="672">
        <v>43050</v>
      </c>
      <c r="Y494" s="673">
        <v>2017060093032</v>
      </c>
      <c r="Z494" s="671" t="s">
        <v>1500</v>
      </c>
      <c r="AA494" s="31">
        <f t="shared" si="7"/>
        <v>1</v>
      </c>
      <c r="AB494" s="671" t="s">
        <v>1501</v>
      </c>
      <c r="AC494" s="667" t="s">
        <v>84</v>
      </c>
      <c r="AD494" s="667" t="s">
        <v>45</v>
      </c>
      <c r="AE494" s="674" t="s">
        <v>1389</v>
      </c>
      <c r="AF494" s="664" t="s">
        <v>47</v>
      </c>
      <c r="AG494" s="675" t="s">
        <v>1390</v>
      </c>
    </row>
    <row r="495" spans="1:33" s="33" customFormat="1" ht="63" customHeight="1" x14ac:dyDescent="0.25">
      <c r="A495" s="659" t="s">
        <v>93</v>
      </c>
      <c r="B495" s="660">
        <v>50193000</v>
      </c>
      <c r="C495" s="661" t="s">
        <v>1502</v>
      </c>
      <c r="D495" s="662">
        <v>43049</v>
      </c>
      <c r="E495" s="661" t="s">
        <v>1377</v>
      </c>
      <c r="F495" s="663" t="s">
        <v>144</v>
      </c>
      <c r="G495" s="664" t="s">
        <v>116</v>
      </c>
      <c r="H495" s="665">
        <v>122002420</v>
      </c>
      <c r="I495" s="665">
        <v>122002420</v>
      </c>
      <c r="J495" s="661" t="s">
        <v>48</v>
      </c>
      <c r="K495" s="661" t="s">
        <v>1378</v>
      </c>
      <c r="L495" s="666" t="s">
        <v>1379</v>
      </c>
      <c r="M495" s="666" t="s">
        <v>1380</v>
      </c>
      <c r="N495" s="667">
        <v>3835465</v>
      </c>
      <c r="O495" s="666" t="s">
        <v>1381</v>
      </c>
      <c r="P495" s="668" t="s">
        <v>1382</v>
      </c>
      <c r="Q495" s="669" t="s">
        <v>1383</v>
      </c>
      <c r="R495" s="664" t="s">
        <v>1384</v>
      </c>
      <c r="S495" s="670" t="s">
        <v>1385</v>
      </c>
      <c r="T495" s="664" t="s">
        <v>1383</v>
      </c>
      <c r="U495" s="667" t="s">
        <v>1386</v>
      </c>
      <c r="V495" s="671" t="s">
        <v>1503</v>
      </c>
      <c r="W495" s="671" t="s">
        <v>1503</v>
      </c>
      <c r="X495" s="672">
        <v>43050</v>
      </c>
      <c r="Y495" s="673">
        <v>2017060093032</v>
      </c>
      <c r="Z495" s="671" t="s">
        <v>1503</v>
      </c>
      <c r="AA495" s="31">
        <f t="shared" si="7"/>
        <v>1</v>
      </c>
      <c r="AB495" s="671" t="s">
        <v>1504</v>
      </c>
      <c r="AC495" s="667" t="s">
        <v>84</v>
      </c>
      <c r="AD495" s="667" t="s">
        <v>45</v>
      </c>
      <c r="AE495" s="674" t="s">
        <v>1389</v>
      </c>
      <c r="AF495" s="664" t="s">
        <v>47</v>
      </c>
      <c r="AG495" s="675" t="s">
        <v>1390</v>
      </c>
    </row>
    <row r="496" spans="1:33" s="33" customFormat="1" ht="63" customHeight="1" x14ac:dyDescent="0.25">
      <c r="A496" s="659" t="s">
        <v>93</v>
      </c>
      <c r="B496" s="660">
        <v>50193000</v>
      </c>
      <c r="C496" s="661" t="s">
        <v>1505</v>
      </c>
      <c r="D496" s="662">
        <v>43049</v>
      </c>
      <c r="E496" s="661" t="s">
        <v>1377</v>
      </c>
      <c r="F496" s="663" t="s">
        <v>144</v>
      </c>
      <c r="G496" s="664" t="s">
        <v>116</v>
      </c>
      <c r="H496" s="665">
        <v>109410032</v>
      </c>
      <c r="I496" s="665">
        <v>109410032</v>
      </c>
      <c r="J496" s="661" t="s">
        <v>48</v>
      </c>
      <c r="K496" s="661" t="s">
        <v>1378</v>
      </c>
      <c r="L496" s="666" t="s">
        <v>1379</v>
      </c>
      <c r="M496" s="666" t="s">
        <v>1380</v>
      </c>
      <c r="N496" s="667">
        <v>3835465</v>
      </c>
      <c r="O496" s="666" t="s">
        <v>1381</v>
      </c>
      <c r="P496" s="668" t="s">
        <v>1382</v>
      </c>
      <c r="Q496" s="669" t="s">
        <v>1383</v>
      </c>
      <c r="R496" s="664" t="s">
        <v>1384</v>
      </c>
      <c r="S496" s="670" t="s">
        <v>1385</v>
      </c>
      <c r="T496" s="664" t="s">
        <v>1383</v>
      </c>
      <c r="U496" s="667" t="s">
        <v>1386</v>
      </c>
      <c r="V496" s="671" t="s">
        <v>1506</v>
      </c>
      <c r="W496" s="671" t="s">
        <v>1506</v>
      </c>
      <c r="X496" s="672">
        <v>43050</v>
      </c>
      <c r="Y496" s="673">
        <v>2017060093032</v>
      </c>
      <c r="Z496" s="671" t="s">
        <v>1506</v>
      </c>
      <c r="AA496" s="31">
        <f t="shared" si="7"/>
        <v>1</v>
      </c>
      <c r="AB496" s="671" t="s">
        <v>1507</v>
      </c>
      <c r="AC496" s="667" t="s">
        <v>84</v>
      </c>
      <c r="AD496" s="667" t="s">
        <v>45</v>
      </c>
      <c r="AE496" s="674" t="s">
        <v>1389</v>
      </c>
      <c r="AF496" s="664" t="s">
        <v>47</v>
      </c>
      <c r="AG496" s="675" t="s">
        <v>1390</v>
      </c>
    </row>
    <row r="497" spans="1:33" s="33" customFormat="1" ht="63" customHeight="1" x14ac:dyDescent="0.25">
      <c r="A497" s="659" t="s">
        <v>93</v>
      </c>
      <c r="B497" s="660">
        <v>50193000</v>
      </c>
      <c r="C497" s="661" t="s">
        <v>1508</v>
      </c>
      <c r="D497" s="662">
        <v>43049</v>
      </c>
      <c r="E497" s="661" t="s">
        <v>1377</v>
      </c>
      <c r="F497" s="663" t="s">
        <v>144</v>
      </c>
      <c r="G497" s="664" t="s">
        <v>116</v>
      </c>
      <c r="H497" s="665">
        <v>740262900</v>
      </c>
      <c r="I497" s="665">
        <v>740262900</v>
      </c>
      <c r="J497" s="661" t="s">
        <v>48</v>
      </c>
      <c r="K497" s="661" t="s">
        <v>1378</v>
      </c>
      <c r="L497" s="666" t="s">
        <v>1379</v>
      </c>
      <c r="M497" s="666" t="s">
        <v>1380</v>
      </c>
      <c r="N497" s="667">
        <v>3835465</v>
      </c>
      <c r="O497" s="666" t="s">
        <v>1381</v>
      </c>
      <c r="P497" s="668" t="s">
        <v>1382</v>
      </c>
      <c r="Q497" s="669" t="s">
        <v>1383</v>
      </c>
      <c r="R497" s="664" t="s">
        <v>1384</v>
      </c>
      <c r="S497" s="670" t="s">
        <v>1385</v>
      </c>
      <c r="T497" s="664" t="s">
        <v>1383</v>
      </c>
      <c r="U497" s="667" t="s">
        <v>1386</v>
      </c>
      <c r="V497" s="671" t="s">
        <v>1509</v>
      </c>
      <c r="W497" s="671" t="s">
        <v>1509</v>
      </c>
      <c r="X497" s="672">
        <v>43050</v>
      </c>
      <c r="Y497" s="673">
        <v>2017060093032</v>
      </c>
      <c r="Z497" s="671" t="s">
        <v>1509</v>
      </c>
      <c r="AA497" s="31">
        <f t="shared" si="7"/>
        <v>1</v>
      </c>
      <c r="AB497" s="671" t="s">
        <v>1510</v>
      </c>
      <c r="AC497" s="667" t="s">
        <v>84</v>
      </c>
      <c r="AD497" s="667" t="s">
        <v>45</v>
      </c>
      <c r="AE497" s="674" t="s">
        <v>1389</v>
      </c>
      <c r="AF497" s="664" t="s">
        <v>47</v>
      </c>
      <c r="AG497" s="675" t="s">
        <v>1390</v>
      </c>
    </row>
    <row r="498" spans="1:33" s="33" customFormat="1" ht="63" customHeight="1" x14ac:dyDescent="0.25">
      <c r="A498" s="659" t="s">
        <v>93</v>
      </c>
      <c r="B498" s="660">
        <v>50193000</v>
      </c>
      <c r="C498" s="661" t="s">
        <v>1511</v>
      </c>
      <c r="D498" s="662">
        <v>43049</v>
      </c>
      <c r="E498" s="661" t="s">
        <v>1377</v>
      </c>
      <c r="F498" s="663" t="s">
        <v>144</v>
      </c>
      <c r="G498" s="664" t="s">
        <v>116</v>
      </c>
      <c r="H498" s="665">
        <v>169979744</v>
      </c>
      <c r="I498" s="665">
        <v>169979744</v>
      </c>
      <c r="J498" s="661" t="s">
        <v>48</v>
      </c>
      <c r="K498" s="661" t="s">
        <v>1378</v>
      </c>
      <c r="L498" s="666" t="s">
        <v>1379</v>
      </c>
      <c r="M498" s="666" t="s">
        <v>1380</v>
      </c>
      <c r="N498" s="667">
        <v>3835465</v>
      </c>
      <c r="O498" s="666" t="s">
        <v>1381</v>
      </c>
      <c r="P498" s="668" t="s">
        <v>1382</v>
      </c>
      <c r="Q498" s="669" t="s">
        <v>1383</v>
      </c>
      <c r="R498" s="664" t="s">
        <v>1384</v>
      </c>
      <c r="S498" s="670" t="s">
        <v>1385</v>
      </c>
      <c r="T498" s="664" t="s">
        <v>1383</v>
      </c>
      <c r="U498" s="667" t="s">
        <v>1386</v>
      </c>
      <c r="V498" s="671" t="s">
        <v>1512</v>
      </c>
      <c r="W498" s="671" t="s">
        <v>1512</v>
      </c>
      <c r="X498" s="672">
        <v>43050</v>
      </c>
      <c r="Y498" s="673">
        <v>2017060093032</v>
      </c>
      <c r="Z498" s="671" t="s">
        <v>1512</v>
      </c>
      <c r="AA498" s="31">
        <f t="shared" si="7"/>
        <v>1</v>
      </c>
      <c r="AB498" s="671" t="s">
        <v>1513</v>
      </c>
      <c r="AC498" s="667" t="s">
        <v>84</v>
      </c>
      <c r="AD498" s="667" t="s">
        <v>45</v>
      </c>
      <c r="AE498" s="674" t="s">
        <v>1389</v>
      </c>
      <c r="AF498" s="664" t="s">
        <v>47</v>
      </c>
      <c r="AG498" s="675" t="s">
        <v>1390</v>
      </c>
    </row>
    <row r="499" spans="1:33" s="33" customFormat="1" ht="63" customHeight="1" x14ac:dyDescent="0.25">
      <c r="A499" s="659" t="s">
        <v>93</v>
      </c>
      <c r="B499" s="660">
        <v>50193000</v>
      </c>
      <c r="C499" s="661" t="s">
        <v>1514</v>
      </c>
      <c r="D499" s="662">
        <v>43049</v>
      </c>
      <c r="E499" s="661" t="s">
        <v>1377</v>
      </c>
      <c r="F499" s="663" t="s">
        <v>144</v>
      </c>
      <c r="G499" s="664" t="s">
        <v>116</v>
      </c>
      <c r="H499" s="665">
        <v>394114262</v>
      </c>
      <c r="I499" s="665">
        <v>394114262</v>
      </c>
      <c r="J499" s="661" t="s">
        <v>48</v>
      </c>
      <c r="K499" s="661" t="s">
        <v>1378</v>
      </c>
      <c r="L499" s="666" t="s">
        <v>1379</v>
      </c>
      <c r="M499" s="666" t="s">
        <v>1380</v>
      </c>
      <c r="N499" s="667">
        <v>3835465</v>
      </c>
      <c r="O499" s="666" t="s">
        <v>1381</v>
      </c>
      <c r="P499" s="668" t="s">
        <v>1382</v>
      </c>
      <c r="Q499" s="669" t="s">
        <v>1383</v>
      </c>
      <c r="R499" s="664" t="s">
        <v>1384</v>
      </c>
      <c r="S499" s="670" t="s">
        <v>1385</v>
      </c>
      <c r="T499" s="664" t="s">
        <v>1383</v>
      </c>
      <c r="U499" s="667" t="s">
        <v>1386</v>
      </c>
      <c r="V499" s="671" t="s">
        <v>1515</v>
      </c>
      <c r="W499" s="671" t="s">
        <v>1515</v>
      </c>
      <c r="X499" s="672">
        <v>43050</v>
      </c>
      <c r="Y499" s="673">
        <v>2017060093032</v>
      </c>
      <c r="Z499" s="671" t="s">
        <v>1515</v>
      </c>
      <c r="AA499" s="31">
        <f t="shared" si="7"/>
        <v>1</v>
      </c>
      <c r="AB499" s="671" t="s">
        <v>1516</v>
      </c>
      <c r="AC499" s="667" t="s">
        <v>84</v>
      </c>
      <c r="AD499" s="667" t="s">
        <v>45</v>
      </c>
      <c r="AE499" s="674" t="s">
        <v>1389</v>
      </c>
      <c r="AF499" s="664" t="s">
        <v>47</v>
      </c>
      <c r="AG499" s="675" t="s">
        <v>1390</v>
      </c>
    </row>
    <row r="500" spans="1:33" s="33" customFormat="1" ht="63" customHeight="1" x14ac:dyDescent="0.25">
      <c r="A500" s="659" t="s">
        <v>93</v>
      </c>
      <c r="B500" s="660">
        <v>50193000</v>
      </c>
      <c r="C500" s="661" t="s">
        <v>1517</v>
      </c>
      <c r="D500" s="662">
        <v>43049</v>
      </c>
      <c r="E500" s="661" t="s">
        <v>1377</v>
      </c>
      <c r="F500" s="663" t="s">
        <v>144</v>
      </c>
      <c r="G500" s="664" t="s">
        <v>116</v>
      </c>
      <c r="H500" s="665">
        <v>210473130</v>
      </c>
      <c r="I500" s="665">
        <v>210473130</v>
      </c>
      <c r="J500" s="661" t="s">
        <v>48</v>
      </c>
      <c r="K500" s="661" t="s">
        <v>1378</v>
      </c>
      <c r="L500" s="666" t="s">
        <v>1379</v>
      </c>
      <c r="M500" s="666" t="s">
        <v>1380</v>
      </c>
      <c r="N500" s="667">
        <v>3835465</v>
      </c>
      <c r="O500" s="666" t="s">
        <v>1381</v>
      </c>
      <c r="P500" s="668" t="s">
        <v>1382</v>
      </c>
      <c r="Q500" s="669" t="s">
        <v>1383</v>
      </c>
      <c r="R500" s="664" t="s">
        <v>1384</v>
      </c>
      <c r="S500" s="670" t="s">
        <v>1385</v>
      </c>
      <c r="T500" s="664" t="s">
        <v>1383</v>
      </c>
      <c r="U500" s="667" t="s">
        <v>1386</v>
      </c>
      <c r="V500" s="671" t="s">
        <v>1518</v>
      </c>
      <c r="W500" s="671" t="s">
        <v>1518</v>
      </c>
      <c r="X500" s="672">
        <v>43050</v>
      </c>
      <c r="Y500" s="673">
        <v>2017060093032</v>
      </c>
      <c r="Z500" s="671" t="s">
        <v>1518</v>
      </c>
      <c r="AA500" s="31">
        <f t="shared" si="7"/>
        <v>1</v>
      </c>
      <c r="AB500" s="671" t="s">
        <v>1519</v>
      </c>
      <c r="AC500" s="667" t="s">
        <v>84</v>
      </c>
      <c r="AD500" s="667" t="s">
        <v>45</v>
      </c>
      <c r="AE500" s="674" t="s">
        <v>1389</v>
      </c>
      <c r="AF500" s="664" t="s">
        <v>47</v>
      </c>
      <c r="AG500" s="675" t="s">
        <v>1390</v>
      </c>
    </row>
    <row r="501" spans="1:33" s="33" customFormat="1" ht="63" customHeight="1" x14ac:dyDescent="0.25">
      <c r="A501" s="659" t="s">
        <v>93</v>
      </c>
      <c r="B501" s="660">
        <v>50193000</v>
      </c>
      <c r="C501" s="661" t="s">
        <v>1520</v>
      </c>
      <c r="D501" s="662">
        <v>43049</v>
      </c>
      <c r="E501" s="661" t="s">
        <v>1377</v>
      </c>
      <c r="F501" s="663" t="s">
        <v>144</v>
      </c>
      <c r="G501" s="664" t="s">
        <v>116</v>
      </c>
      <c r="H501" s="665">
        <v>107945040</v>
      </c>
      <c r="I501" s="665">
        <v>107945040</v>
      </c>
      <c r="J501" s="661" t="s">
        <v>48</v>
      </c>
      <c r="K501" s="661" t="s">
        <v>1378</v>
      </c>
      <c r="L501" s="666" t="s">
        <v>1379</v>
      </c>
      <c r="M501" s="666" t="s">
        <v>1380</v>
      </c>
      <c r="N501" s="667">
        <v>3835465</v>
      </c>
      <c r="O501" s="666" t="s">
        <v>1381</v>
      </c>
      <c r="P501" s="668" t="s">
        <v>1382</v>
      </c>
      <c r="Q501" s="669" t="s">
        <v>1383</v>
      </c>
      <c r="R501" s="664" t="s">
        <v>1384</v>
      </c>
      <c r="S501" s="670" t="s">
        <v>1385</v>
      </c>
      <c r="T501" s="664" t="s">
        <v>1383</v>
      </c>
      <c r="U501" s="667" t="s">
        <v>1386</v>
      </c>
      <c r="V501" s="671" t="s">
        <v>1521</v>
      </c>
      <c r="W501" s="671" t="s">
        <v>1521</v>
      </c>
      <c r="X501" s="672">
        <v>43050</v>
      </c>
      <c r="Y501" s="673">
        <v>2017060093032</v>
      </c>
      <c r="Z501" s="671" t="s">
        <v>1521</v>
      </c>
      <c r="AA501" s="31">
        <f t="shared" si="7"/>
        <v>1</v>
      </c>
      <c r="AB501" s="671" t="s">
        <v>1522</v>
      </c>
      <c r="AC501" s="667" t="s">
        <v>84</v>
      </c>
      <c r="AD501" s="667" t="s">
        <v>45</v>
      </c>
      <c r="AE501" s="674" t="s">
        <v>1389</v>
      </c>
      <c r="AF501" s="664" t="s">
        <v>47</v>
      </c>
      <c r="AG501" s="675" t="s">
        <v>1390</v>
      </c>
    </row>
    <row r="502" spans="1:33" s="33" customFormat="1" ht="63" customHeight="1" x14ac:dyDescent="0.25">
      <c r="A502" s="659" t="s">
        <v>93</v>
      </c>
      <c r="B502" s="660">
        <v>50193000</v>
      </c>
      <c r="C502" s="661" t="s">
        <v>1523</v>
      </c>
      <c r="D502" s="662">
        <v>43049</v>
      </c>
      <c r="E502" s="661" t="s">
        <v>1377</v>
      </c>
      <c r="F502" s="663" t="s">
        <v>144</v>
      </c>
      <c r="G502" s="664" t="s">
        <v>116</v>
      </c>
      <c r="H502" s="665">
        <v>139816350</v>
      </c>
      <c r="I502" s="665">
        <v>139816350</v>
      </c>
      <c r="J502" s="661" t="s">
        <v>48</v>
      </c>
      <c r="K502" s="661" t="s">
        <v>1378</v>
      </c>
      <c r="L502" s="666" t="s">
        <v>1379</v>
      </c>
      <c r="M502" s="666" t="s">
        <v>1380</v>
      </c>
      <c r="N502" s="667">
        <v>3835465</v>
      </c>
      <c r="O502" s="666" t="s">
        <v>1381</v>
      </c>
      <c r="P502" s="668" t="s">
        <v>1382</v>
      </c>
      <c r="Q502" s="669" t="s">
        <v>1383</v>
      </c>
      <c r="R502" s="664" t="s">
        <v>1384</v>
      </c>
      <c r="S502" s="670" t="s">
        <v>1385</v>
      </c>
      <c r="T502" s="664" t="s">
        <v>1383</v>
      </c>
      <c r="U502" s="667" t="s">
        <v>1386</v>
      </c>
      <c r="V502" s="671" t="s">
        <v>1524</v>
      </c>
      <c r="W502" s="671" t="s">
        <v>1524</v>
      </c>
      <c r="X502" s="672">
        <v>43050</v>
      </c>
      <c r="Y502" s="673">
        <v>2017060093032</v>
      </c>
      <c r="Z502" s="671" t="s">
        <v>1524</v>
      </c>
      <c r="AA502" s="31">
        <f t="shared" si="7"/>
        <v>1</v>
      </c>
      <c r="AB502" s="671" t="s">
        <v>1525</v>
      </c>
      <c r="AC502" s="667" t="s">
        <v>84</v>
      </c>
      <c r="AD502" s="667" t="s">
        <v>45</v>
      </c>
      <c r="AE502" s="674" t="s">
        <v>1389</v>
      </c>
      <c r="AF502" s="664" t="s">
        <v>47</v>
      </c>
      <c r="AG502" s="675" t="s">
        <v>1390</v>
      </c>
    </row>
    <row r="503" spans="1:33" s="33" customFormat="1" ht="63" customHeight="1" x14ac:dyDescent="0.25">
      <c r="A503" s="659" t="s">
        <v>93</v>
      </c>
      <c r="B503" s="660">
        <v>50193000</v>
      </c>
      <c r="C503" s="661" t="s">
        <v>1526</v>
      </c>
      <c r="D503" s="662">
        <v>43049</v>
      </c>
      <c r="E503" s="661" t="s">
        <v>1377</v>
      </c>
      <c r="F503" s="663" t="s">
        <v>144</v>
      </c>
      <c r="G503" s="664" t="s">
        <v>116</v>
      </c>
      <c r="H503" s="665">
        <v>344715008</v>
      </c>
      <c r="I503" s="665">
        <v>344715008</v>
      </c>
      <c r="J503" s="661" t="s">
        <v>48</v>
      </c>
      <c r="K503" s="661" t="s">
        <v>1378</v>
      </c>
      <c r="L503" s="666" t="s">
        <v>1379</v>
      </c>
      <c r="M503" s="666" t="s">
        <v>1380</v>
      </c>
      <c r="N503" s="667">
        <v>3835465</v>
      </c>
      <c r="O503" s="666" t="s">
        <v>1381</v>
      </c>
      <c r="P503" s="668" t="s">
        <v>1382</v>
      </c>
      <c r="Q503" s="669" t="s">
        <v>1383</v>
      </c>
      <c r="R503" s="664" t="s">
        <v>1384</v>
      </c>
      <c r="S503" s="670" t="s">
        <v>1385</v>
      </c>
      <c r="T503" s="664" t="s">
        <v>1383</v>
      </c>
      <c r="U503" s="667" t="s">
        <v>1386</v>
      </c>
      <c r="V503" s="671" t="s">
        <v>1527</v>
      </c>
      <c r="W503" s="671" t="s">
        <v>1527</v>
      </c>
      <c r="X503" s="672">
        <v>43050</v>
      </c>
      <c r="Y503" s="673">
        <v>2017060093032</v>
      </c>
      <c r="Z503" s="671" t="s">
        <v>1527</v>
      </c>
      <c r="AA503" s="31">
        <f t="shared" si="7"/>
        <v>1</v>
      </c>
      <c r="AB503" s="671" t="s">
        <v>1528</v>
      </c>
      <c r="AC503" s="667" t="s">
        <v>84</v>
      </c>
      <c r="AD503" s="667" t="s">
        <v>45</v>
      </c>
      <c r="AE503" s="674" t="s">
        <v>1389</v>
      </c>
      <c r="AF503" s="664" t="s">
        <v>47</v>
      </c>
      <c r="AG503" s="675" t="s">
        <v>1390</v>
      </c>
    </row>
    <row r="504" spans="1:33" s="33" customFormat="1" ht="63" customHeight="1" x14ac:dyDescent="0.25">
      <c r="A504" s="659" t="s">
        <v>93</v>
      </c>
      <c r="B504" s="660">
        <v>50193000</v>
      </c>
      <c r="C504" s="661" t="s">
        <v>1529</v>
      </c>
      <c r="D504" s="662">
        <v>43049</v>
      </c>
      <c r="E504" s="661" t="s">
        <v>1377</v>
      </c>
      <c r="F504" s="663" t="s">
        <v>144</v>
      </c>
      <c r="G504" s="664" t="s">
        <v>116</v>
      </c>
      <c r="H504" s="665">
        <v>51805740</v>
      </c>
      <c r="I504" s="665">
        <v>51805740</v>
      </c>
      <c r="J504" s="661" t="s">
        <v>48</v>
      </c>
      <c r="K504" s="661" t="s">
        <v>1378</v>
      </c>
      <c r="L504" s="666" t="s">
        <v>1379</v>
      </c>
      <c r="M504" s="666" t="s">
        <v>1380</v>
      </c>
      <c r="N504" s="667">
        <v>3835465</v>
      </c>
      <c r="O504" s="666" t="s">
        <v>1381</v>
      </c>
      <c r="P504" s="668" t="s">
        <v>1382</v>
      </c>
      <c r="Q504" s="669" t="s">
        <v>1383</v>
      </c>
      <c r="R504" s="664" t="s">
        <v>1384</v>
      </c>
      <c r="S504" s="670" t="s">
        <v>1385</v>
      </c>
      <c r="T504" s="664" t="s">
        <v>1383</v>
      </c>
      <c r="U504" s="667" t="s">
        <v>1386</v>
      </c>
      <c r="V504" s="671" t="s">
        <v>1530</v>
      </c>
      <c r="W504" s="671" t="s">
        <v>1530</v>
      </c>
      <c r="X504" s="672">
        <v>43050</v>
      </c>
      <c r="Y504" s="673">
        <v>2017060093032</v>
      </c>
      <c r="Z504" s="671" t="s">
        <v>1530</v>
      </c>
      <c r="AA504" s="31">
        <f t="shared" si="7"/>
        <v>1</v>
      </c>
      <c r="AB504" s="671" t="s">
        <v>1531</v>
      </c>
      <c r="AC504" s="667" t="s">
        <v>84</v>
      </c>
      <c r="AD504" s="667" t="s">
        <v>45</v>
      </c>
      <c r="AE504" s="674" t="s">
        <v>1389</v>
      </c>
      <c r="AF504" s="664" t="s">
        <v>47</v>
      </c>
      <c r="AG504" s="675" t="s">
        <v>1390</v>
      </c>
    </row>
    <row r="505" spans="1:33" s="33" customFormat="1" ht="63" customHeight="1" x14ac:dyDescent="0.25">
      <c r="A505" s="659" t="s">
        <v>93</v>
      </c>
      <c r="B505" s="660">
        <v>50193000</v>
      </c>
      <c r="C505" s="661" t="s">
        <v>1532</v>
      </c>
      <c r="D505" s="662">
        <v>43049</v>
      </c>
      <c r="E505" s="661" t="s">
        <v>1377</v>
      </c>
      <c r="F505" s="663" t="s">
        <v>144</v>
      </c>
      <c r="G505" s="664" t="s">
        <v>116</v>
      </c>
      <c r="H505" s="665">
        <v>408689280</v>
      </c>
      <c r="I505" s="665">
        <v>408689280</v>
      </c>
      <c r="J505" s="661" t="s">
        <v>48</v>
      </c>
      <c r="K505" s="661" t="s">
        <v>1378</v>
      </c>
      <c r="L505" s="666" t="s">
        <v>1379</v>
      </c>
      <c r="M505" s="666" t="s">
        <v>1380</v>
      </c>
      <c r="N505" s="667">
        <v>3835465</v>
      </c>
      <c r="O505" s="666" t="s">
        <v>1381</v>
      </c>
      <c r="P505" s="668" t="s">
        <v>1382</v>
      </c>
      <c r="Q505" s="669" t="s">
        <v>1383</v>
      </c>
      <c r="R505" s="664" t="s">
        <v>1384</v>
      </c>
      <c r="S505" s="670" t="s">
        <v>1385</v>
      </c>
      <c r="T505" s="664" t="s">
        <v>1383</v>
      </c>
      <c r="U505" s="667" t="s">
        <v>1386</v>
      </c>
      <c r="V505" s="671" t="s">
        <v>1533</v>
      </c>
      <c r="W505" s="671" t="s">
        <v>1533</v>
      </c>
      <c r="X505" s="672">
        <v>43050</v>
      </c>
      <c r="Y505" s="673">
        <v>2017060093032</v>
      </c>
      <c r="Z505" s="671" t="s">
        <v>1533</v>
      </c>
      <c r="AA505" s="31">
        <f t="shared" si="7"/>
        <v>1</v>
      </c>
      <c r="AB505" s="671" t="s">
        <v>1534</v>
      </c>
      <c r="AC505" s="667" t="s">
        <v>84</v>
      </c>
      <c r="AD505" s="667" t="s">
        <v>45</v>
      </c>
      <c r="AE505" s="674" t="s">
        <v>1389</v>
      </c>
      <c r="AF505" s="664" t="s">
        <v>47</v>
      </c>
      <c r="AG505" s="675" t="s">
        <v>1390</v>
      </c>
    </row>
    <row r="506" spans="1:33" s="33" customFormat="1" ht="63" customHeight="1" x14ac:dyDescent="0.25">
      <c r="A506" s="659" t="s">
        <v>93</v>
      </c>
      <c r="B506" s="660">
        <v>50193000</v>
      </c>
      <c r="C506" s="661" t="s">
        <v>1535</v>
      </c>
      <c r="D506" s="662">
        <v>43049</v>
      </c>
      <c r="E506" s="661" t="s">
        <v>1377</v>
      </c>
      <c r="F506" s="663" t="s">
        <v>144</v>
      </c>
      <c r="G506" s="664" t="s">
        <v>116</v>
      </c>
      <c r="H506" s="665">
        <v>174295676</v>
      </c>
      <c r="I506" s="665">
        <v>174295676</v>
      </c>
      <c r="J506" s="661" t="s">
        <v>48</v>
      </c>
      <c r="K506" s="661" t="s">
        <v>1378</v>
      </c>
      <c r="L506" s="666" t="s">
        <v>1379</v>
      </c>
      <c r="M506" s="666" t="s">
        <v>1380</v>
      </c>
      <c r="N506" s="667">
        <v>3835465</v>
      </c>
      <c r="O506" s="666" t="s">
        <v>1381</v>
      </c>
      <c r="P506" s="668" t="s">
        <v>1382</v>
      </c>
      <c r="Q506" s="669" t="s">
        <v>1383</v>
      </c>
      <c r="R506" s="664" t="s">
        <v>1384</v>
      </c>
      <c r="S506" s="670" t="s">
        <v>1385</v>
      </c>
      <c r="T506" s="664" t="s">
        <v>1383</v>
      </c>
      <c r="U506" s="667" t="s">
        <v>1386</v>
      </c>
      <c r="V506" s="671" t="s">
        <v>1536</v>
      </c>
      <c r="W506" s="671" t="s">
        <v>1536</v>
      </c>
      <c r="X506" s="672">
        <v>43050</v>
      </c>
      <c r="Y506" s="673">
        <v>2017060093032</v>
      </c>
      <c r="Z506" s="671" t="s">
        <v>1536</v>
      </c>
      <c r="AA506" s="31">
        <f t="shared" si="7"/>
        <v>1</v>
      </c>
      <c r="AB506" s="671" t="s">
        <v>1537</v>
      </c>
      <c r="AC506" s="667" t="s">
        <v>84</v>
      </c>
      <c r="AD506" s="667" t="s">
        <v>45</v>
      </c>
      <c r="AE506" s="674" t="s">
        <v>1389</v>
      </c>
      <c r="AF506" s="664" t="s">
        <v>47</v>
      </c>
      <c r="AG506" s="675" t="s">
        <v>1390</v>
      </c>
    </row>
    <row r="507" spans="1:33" s="33" customFormat="1" ht="63" customHeight="1" x14ac:dyDescent="0.25">
      <c r="A507" s="659" t="s">
        <v>93</v>
      </c>
      <c r="B507" s="660">
        <v>50193000</v>
      </c>
      <c r="C507" s="661" t="s">
        <v>1538</v>
      </c>
      <c r="D507" s="662">
        <v>43049</v>
      </c>
      <c r="E507" s="661" t="s">
        <v>1377</v>
      </c>
      <c r="F507" s="663" t="s">
        <v>144</v>
      </c>
      <c r="G507" s="664" t="s">
        <v>116</v>
      </c>
      <c r="H507" s="665">
        <v>184490944</v>
      </c>
      <c r="I507" s="665">
        <v>184490944</v>
      </c>
      <c r="J507" s="661" t="s">
        <v>48</v>
      </c>
      <c r="K507" s="661" t="s">
        <v>1378</v>
      </c>
      <c r="L507" s="666" t="s">
        <v>1379</v>
      </c>
      <c r="M507" s="666" t="s">
        <v>1380</v>
      </c>
      <c r="N507" s="667">
        <v>3835465</v>
      </c>
      <c r="O507" s="666" t="s">
        <v>1381</v>
      </c>
      <c r="P507" s="668" t="s">
        <v>1382</v>
      </c>
      <c r="Q507" s="669" t="s">
        <v>1383</v>
      </c>
      <c r="R507" s="664" t="s">
        <v>1384</v>
      </c>
      <c r="S507" s="670" t="s">
        <v>1385</v>
      </c>
      <c r="T507" s="664" t="s">
        <v>1383</v>
      </c>
      <c r="U507" s="667" t="s">
        <v>1386</v>
      </c>
      <c r="V507" s="671" t="s">
        <v>1539</v>
      </c>
      <c r="W507" s="671" t="s">
        <v>1539</v>
      </c>
      <c r="X507" s="672">
        <v>43050</v>
      </c>
      <c r="Y507" s="673">
        <v>2017060093032</v>
      </c>
      <c r="Z507" s="671" t="s">
        <v>1539</v>
      </c>
      <c r="AA507" s="31">
        <f t="shared" si="7"/>
        <v>1</v>
      </c>
      <c r="AB507" s="671" t="s">
        <v>1540</v>
      </c>
      <c r="AC507" s="667" t="s">
        <v>84</v>
      </c>
      <c r="AD507" s="667" t="s">
        <v>45</v>
      </c>
      <c r="AE507" s="674" t="s">
        <v>1389</v>
      </c>
      <c r="AF507" s="664" t="s">
        <v>47</v>
      </c>
      <c r="AG507" s="675" t="s">
        <v>1390</v>
      </c>
    </row>
    <row r="508" spans="1:33" s="33" customFormat="1" ht="63" customHeight="1" x14ac:dyDescent="0.25">
      <c r="A508" s="659" t="s">
        <v>93</v>
      </c>
      <c r="B508" s="660">
        <v>50193000</v>
      </c>
      <c r="C508" s="661" t="s">
        <v>1541</v>
      </c>
      <c r="D508" s="662">
        <v>43049</v>
      </c>
      <c r="E508" s="661" t="s">
        <v>1377</v>
      </c>
      <c r="F508" s="663" t="s">
        <v>144</v>
      </c>
      <c r="G508" s="664" t="s">
        <v>116</v>
      </c>
      <c r="H508" s="665">
        <v>58676370</v>
      </c>
      <c r="I508" s="665">
        <v>58676370</v>
      </c>
      <c r="J508" s="661" t="s">
        <v>48</v>
      </c>
      <c r="K508" s="661" t="s">
        <v>1378</v>
      </c>
      <c r="L508" s="666" t="s">
        <v>1379</v>
      </c>
      <c r="M508" s="666" t="s">
        <v>1380</v>
      </c>
      <c r="N508" s="667">
        <v>3835465</v>
      </c>
      <c r="O508" s="666" t="s">
        <v>1381</v>
      </c>
      <c r="P508" s="668" t="s">
        <v>1382</v>
      </c>
      <c r="Q508" s="669" t="s">
        <v>1383</v>
      </c>
      <c r="R508" s="664" t="s">
        <v>1384</v>
      </c>
      <c r="S508" s="670" t="s">
        <v>1385</v>
      </c>
      <c r="T508" s="664" t="s">
        <v>1383</v>
      </c>
      <c r="U508" s="667" t="s">
        <v>1386</v>
      </c>
      <c r="V508" s="671" t="s">
        <v>1542</v>
      </c>
      <c r="W508" s="671" t="s">
        <v>1542</v>
      </c>
      <c r="X508" s="672">
        <v>43050</v>
      </c>
      <c r="Y508" s="673">
        <v>2017060093032</v>
      </c>
      <c r="Z508" s="671" t="s">
        <v>1542</v>
      </c>
      <c r="AA508" s="31">
        <f t="shared" si="7"/>
        <v>1</v>
      </c>
      <c r="AB508" s="671" t="s">
        <v>1543</v>
      </c>
      <c r="AC508" s="667" t="s">
        <v>84</v>
      </c>
      <c r="AD508" s="667" t="s">
        <v>45</v>
      </c>
      <c r="AE508" s="674" t="s">
        <v>1389</v>
      </c>
      <c r="AF508" s="664" t="s">
        <v>47</v>
      </c>
      <c r="AG508" s="675" t="s">
        <v>1390</v>
      </c>
    </row>
    <row r="509" spans="1:33" s="33" customFormat="1" ht="63" customHeight="1" x14ac:dyDescent="0.25">
      <c r="A509" s="659" t="s">
        <v>93</v>
      </c>
      <c r="B509" s="660">
        <v>50193000</v>
      </c>
      <c r="C509" s="661" t="s">
        <v>1544</v>
      </c>
      <c r="D509" s="662">
        <v>43049</v>
      </c>
      <c r="E509" s="661" t="s">
        <v>1377</v>
      </c>
      <c r="F509" s="663" t="s">
        <v>144</v>
      </c>
      <c r="G509" s="664" t="s">
        <v>116</v>
      </c>
      <c r="H509" s="665">
        <v>218010880</v>
      </c>
      <c r="I509" s="665">
        <v>218010880</v>
      </c>
      <c r="J509" s="661" t="s">
        <v>48</v>
      </c>
      <c r="K509" s="661" t="s">
        <v>1378</v>
      </c>
      <c r="L509" s="666" t="s">
        <v>1379</v>
      </c>
      <c r="M509" s="666" t="s">
        <v>1380</v>
      </c>
      <c r="N509" s="667">
        <v>3835465</v>
      </c>
      <c r="O509" s="666" t="s">
        <v>1381</v>
      </c>
      <c r="P509" s="668" t="s">
        <v>1382</v>
      </c>
      <c r="Q509" s="669" t="s">
        <v>1383</v>
      </c>
      <c r="R509" s="664" t="s">
        <v>1384</v>
      </c>
      <c r="S509" s="670" t="s">
        <v>1385</v>
      </c>
      <c r="T509" s="664" t="s">
        <v>1383</v>
      </c>
      <c r="U509" s="667" t="s">
        <v>1386</v>
      </c>
      <c r="V509" s="671" t="s">
        <v>1545</v>
      </c>
      <c r="W509" s="671" t="s">
        <v>1545</v>
      </c>
      <c r="X509" s="672">
        <v>43050</v>
      </c>
      <c r="Y509" s="673">
        <v>2017060093032</v>
      </c>
      <c r="Z509" s="671" t="s">
        <v>1545</v>
      </c>
      <c r="AA509" s="31">
        <f t="shared" si="7"/>
        <v>1</v>
      </c>
      <c r="AB509" s="671" t="s">
        <v>1546</v>
      </c>
      <c r="AC509" s="667" t="s">
        <v>84</v>
      </c>
      <c r="AD509" s="667" t="s">
        <v>45</v>
      </c>
      <c r="AE509" s="674" t="s">
        <v>1389</v>
      </c>
      <c r="AF509" s="664" t="s">
        <v>47</v>
      </c>
      <c r="AG509" s="675" t="s">
        <v>1390</v>
      </c>
    </row>
    <row r="510" spans="1:33" s="33" customFormat="1" ht="63" customHeight="1" x14ac:dyDescent="0.25">
      <c r="A510" s="659" t="s">
        <v>93</v>
      </c>
      <c r="B510" s="660">
        <v>50193000</v>
      </c>
      <c r="C510" s="661" t="s">
        <v>1547</v>
      </c>
      <c r="D510" s="662">
        <v>43049</v>
      </c>
      <c r="E510" s="661" t="s">
        <v>1377</v>
      </c>
      <c r="F510" s="663" t="s">
        <v>144</v>
      </c>
      <c r="G510" s="664" t="s">
        <v>116</v>
      </c>
      <c r="H510" s="665">
        <v>58223672</v>
      </c>
      <c r="I510" s="665">
        <v>58223672</v>
      </c>
      <c r="J510" s="661" t="s">
        <v>48</v>
      </c>
      <c r="K510" s="661" t="s">
        <v>1378</v>
      </c>
      <c r="L510" s="666" t="s">
        <v>1379</v>
      </c>
      <c r="M510" s="666" t="s">
        <v>1380</v>
      </c>
      <c r="N510" s="667">
        <v>3835465</v>
      </c>
      <c r="O510" s="666" t="s">
        <v>1381</v>
      </c>
      <c r="P510" s="668" t="s">
        <v>1382</v>
      </c>
      <c r="Q510" s="669" t="s">
        <v>1383</v>
      </c>
      <c r="R510" s="664" t="s">
        <v>1384</v>
      </c>
      <c r="S510" s="670" t="s">
        <v>1385</v>
      </c>
      <c r="T510" s="664" t="s">
        <v>1383</v>
      </c>
      <c r="U510" s="667" t="s">
        <v>1386</v>
      </c>
      <c r="V510" s="671" t="s">
        <v>1548</v>
      </c>
      <c r="W510" s="671" t="s">
        <v>1548</v>
      </c>
      <c r="X510" s="672">
        <v>43050</v>
      </c>
      <c r="Y510" s="673">
        <v>2017060093032</v>
      </c>
      <c r="Z510" s="671" t="s">
        <v>1548</v>
      </c>
      <c r="AA510" s="31">
        <f t="shared" si="7"/>
        <v>1</v>
      </c>
      <c r="AB510" s="671" t="s">
        <v>1549</v>
      </c>
      <c r="AC510" s="667" t="s">
        <v>84</v>
      </c>
      <c r="AD510" s="667" t="s">
        <v>45</v>
      </c>
      <c r="AE510" s="674" t="s">
        <v>1389</v>
      </c>
      <c r="AF510" s="664" t="s">
        <v>47</v>
      </c>
      <c r="AG510" s="675" t="s">
        <v>1390</v>
      </c>
    </row>
    <row r="511" spans="1:33" s="33" customFormat="1" ht="63" customHeight="1" x14ac:dyDescent="0.25">
      <c r="A511" s="659" t="s">
        <v>93</v>
      </c>
      <c r="B511" s="660">
        <v>50193000</v>
      </c>
      <c r="C511" s="661" t="s">
        <v>1550</v>
      </c>
      <c r="D511" s="662">
        <v>43049</v>
      </c>
      <c r="E511" s="661" t="s">
        <v>1377</v>
      </c>
      <c r="F511" s="663" t="s">
        <v>144</v>
      </c>
      <c r="G511" s="664" t="s">
        <v>116</v>
      </c>
      <c r="H511" s="665">
        <v>41548319</v>
      </c>
      <c r="I511" s="665">
        <v>41548319</v>
      </c>
      <c r="J511" s="661" t="s">
        <v>48</v>
      </c>
      <c r="K511" s="661" t="s">
        <v>1378</v>
      </c>
      <c r="L511" s="666" t="s">
        <v>1379</v>
      </c>
      <c r="M511" s="666" t="s">
        <v>1380</v>
      </c>
      <c r="N511" s="667">
        <v>3835465</v>
      </c>
      <c r="O511" s="666" t="s">
        <v>1381</v>
      </c>
      <c r="P511" s="668" t="s">
        <v>1382</v>
      </c>
      <c r="Q511" s="669" t="s">
        <v>1383</v>
      </c>
      <c r="R511" s="664" t="s">
        <v>1384</v>
      </c>
      <c r="S511" s="670" t="s">
        <v>1385</v>
      </c>
      <c r="T511" s="664" t="s">
        <v>1383</v>
      </c>
      <c r="U511" s="667" t="s">
        <v>1386</v>
      </c>
      <c r="V511" s="671" t="s">
        <v>1551</v>
      </c>
      <c r="W511" s="671" t="s">
        <v>1551</v>
      </c>
      <c r="X511" s="672">
        <v>43050</v>
      </c>
      <c r="Y511" s="673">
        <v>2017060093032</v>
      </c>
      <c r="Z511" s="671" t="s">
        <v>1551</v>
      </c>
      <c r="AA511" s="31">
        <f t="shared" si="7"/>
        <v>1</v>
      </c>
      <c r="AB511" s="671" t="s">
        <v>1552</v>
      </c>
      <c r="AC511" s="667" t="s">
        <v>84</v>
      </c>
      <c r="AD511" s="667" t="s">
        <v>45</v>
      </c>
      <c r="AE511" s="674" t="s">
        <v>1389</v>
      </c>
      <c r="AF511" s="664" t="s">
        <v>47</v>
      </c>
      <c r="AG511" s="675" t="s">
        <v>1390</v>
      </c>
    </row>
    <row r="512" spans="1:33" s="33" customFormat="1" ht="63" customHeight="1" x14ac:dyDescent="0.25">
      <c r="A512" s="659" t="s">
        <v>93</v>
      </c>
      <c r="B512" s="660">
        <v>50193000</v>
      </c>
      <c r="C512" s="661" t="s">
        <v>1553</v>
      </c>
      <c r="D512" s="662">
        <v>43049</v>
      </c>
      <c r="E512" s="661" t="s">
        <v>1377</v>
      </c>
      <c r="F512" s="663" t="s">
        <v>144</v>
      </c>
      <c r="G512" s="664" t="s">
        <v>116</v>
      </c>
      <c r="H512" s="665">
        <v>32452793</v>
      </c>
      <c r="I512" s="665">
        <v>32452793</v>
      </c>
      <c r="J512" s="661" t="s">
        <v>48</v>
      </c>
      <c r="K512" s="661" t="s">
        <v>1378</v>
      </c>
      <c r="L512" s="666" t="s">
        <v>1379</v>
      </c>
      <c r="M512" s="666" t="s">
        <v>1380</v>
      </c>
      <c r="N512" s="667">
        <v>3835465</v>
      </c>
      <c r="O512" s="666" t="s">
        <v>1381</v>
      </c>
      <c r="P512" s="668" t="s">
        <v>1382</v>
      </c>
      <c r="Q512" s="669" t="s">
        <v>1383</v>
      </c>
      <c r="R512" s="664" t="s">
        <v>1384</v>
      </c>
      <c r="S512" s="670" t="s">
        <v>1385</v>
      </c>
      <c r="T512" s="664" t="s">
        <v>1383</v>
      </c>
      <c r="U512" s="667" t="s">
        <v>1386</v>
      </c>
      <c r="V512" s="671" t="s">
        <v>1554</v>
      </c>
      <c r="W512" s="671" t="s">
        <v>1554</v>
      </c>
      <c r="X512" s="672">
        <v>43050</v>
      </c>
      <c r="Y512" s="673">
        <v>2017060093032</v>
      </c>
      <c r="Z512" s="671" t="s">
        <v>1554</v>
      </c>
      <c r="AA512" s="31">
        <f t="shared" si="7"/>
        <v>1</v>
      </c>
      <c r="AB512" s="671" t="s">
        <v>1555</v>
      </c>
      <c r="AC512" s="667" t="s">
        <v>84</v>
      </c>
      <c r="AD512" s="667" t="s">
        <v>45</v>
      </c>
      <c r="AE512" s="674" t="s">
        <v>1389</v>
      </c>
      <c r="AF512" s="664" t="s">
        <v>47</v>
      </c>
      <c r="AG512" s="675" t="s">
        <v>1390</v>
      </c>
    </row>
    <row r="513" spans="1:33" s="33" customFormat="1" ht="63" customHeight="1" x14ac:dyDescent="0.25">
      <c r="A513" s="659" t="s">
        <v>93</v>
      </c>
      <c r="B513" s="660">
        <v>50193000</v>
      </c>
      <c r="C513" s="661" t="s">
        <v>1556</v>
      </c>
      <c r="D513" s="662">
        <v>43049</v>
      </c>
      <c r="E513" s="661" t="s">
        <v>1377</v>
      </c>
      <c r="F513" s="663" t="s">
        <v>144</v>
      </c>
      <c r="G513" s="664" t="s">
        <v>116</v>
      </c>
      <c r="H513" s="665">
        <v>459252940</v>
      </c>
      <c r="I513" s="665">
        <v>459252940</v>
      </c>
      <c r="J513" s="661" t="s">
        <v>48</v>
      </c>
      <c r="K513" s="661" t="s">
        <v>1378</v>
      </c>
      <c r="L513" s="666" t="s">
        <v>1379</v>
      </c>
      <c r="M513" s="666" t="s">
        <v>1380</v>
      </c>
      <c r="N513" s="667">
        <v>3835465</v>
      </c>
      <c r="O513" s="666" t="s">
        <v>1381</v>
      </c>
      <c r="P513" s="668" t="s">
        <v>1382</v>
      </c>
      <c r="Q513" s="669" t="s">
        <v>1383</v>
      </c>
      <c r="R513" s="664" t="s">
        <v>1384</v>
      </c>
      <c r="S513" s="670" t="s">
        <v>1385</v>
      </c>
      <c r="T513" s="664" t="s">
        <v>1383</v>
      </c>
      <c r="U513" s="667" t="s">
        <v>1386</v>
      </c>
      <c r="V513" s="671" t="s">
        <v>1557</v>
      </c>
      <c r="W513" s="671" t="s">
        <v>1557</v>
      </c>
      <c r="X513" s="672">
        <v>43050</v>
      </c>
      <c r="Y513" s="673">
        <v>2017060093032</v>
      </c>
      <c r="Z513" s="671" t="s">
        <v>1557</v>
      </c>
      <c r="AA513" s="31">
        <f t="shared" si="7"/>
        <v>1</v>
      </c>
      <c r="AB513" s="671" t="s">
        <v>1558</v>
      </c>
      <c r="AC513" s="667" t="s">
        <v>84</v>
      </c>
      <c r="AD513" s="667" t="s">
        <v>45</v>
      </c>
      <c r="AE513" s="674" t="s">
        <v>1389</v>
      </c>
      <c r="AF513" s="664" t="s">
        <v>47</v>
      </c>
      <c r="AG513" s="675" t="s">
        <v>1390</v>
      </c>
    </row>
    <row r="514" spans="1:33" s="33" customFormat="1" ht="63" customHeight="1" x14ac:dyDescent="0.25">
      <c r="A514" s="659" t="s">
        <v>93</v>
      </c>
      <c r="B514" s="660">
        <v>50193000</v>
      </c>
      <c r="C514" s="661" t="s">
        <v>1559</v>
      </c>
      <c r="D514" s="662">
        <v>43049</v>
      </c>
      <c r="E514" s="661" t="s">
        <v>1377</v>
      </c>
      <c r="F514" s="663" t="s">
        <v>144</v>
      </c>
      <c r="G514" s="664" t="s">
        <v>116</v>
      </c>
      <c r="H514" s="665">
        <v>108170032</v>
      </c>
      <c r="I514" s="665">
        <v>108170032</v>
      </c>
      <c r="J514" s="661" t="s">
        <v>48</v>
      </c>
      <c r="K514" s="661" t="s">
        <v>1378</v>
      </c>
      <c r="L514" s="666" t="s">
        <v>1379</v>
      </c>
      <c r="M514" s="666" t="s">
        <v>1380</v>
      </c>
      <c r="N514" s="667">
        <v>3835465</v>
      </c>
      <c r="O514" s="666" t="s">
        <v>1381</v>
      </c>
      <c r="P514" s="668" t="s">
        <v>1382</v>
      </c>
      <c r="Q514" s="669" t="s">
        <v>1383</v>
      </c>
      <c r="R514" s="664" t="s">
        <v>1384</v>
      </c>
      <c r="S514" s="670" t="s">
        <v>1385</v>
      </c>
      <c r="T514" s="664" t="s">
        <v>1383</v>
      </c>
      <c r="U514" s="667" t="s">
        <v>1386</v>
      </c>
      <c r="V514" s="671" t="s">
        <v>1560</v>
      </c>
      <c r="W514" s="671" t="s">
        <v>1560</v>
      </c>
      <c r="X514" s="672">
        <v>43050</v>
      </c>
      <c r="Y514" s="673">
        <v>2017060093032</v>
      </c>
      <c r="Z514" s="671" t="s">
        <v>1560</v>
      </c>
      <c r="AA514" s="31">
        <f t="shared" si="7"/>
        <v>1</v>
      </c>
      <c r="AB514" s="671" t="s">
        <v>1561</v>
      </c>
      <c r="AC514" s="667" t="s">
        <v>84</v>
      </c>
      <c r="AD514" s="667" t="s">
        <v>45</v>
      </c>
      <c r="AE514" s="674" t="s">
        <v>1389</v>
      </c>
      <c r="AF514" s="664" t="s">
        <v>47</v>
      </c>
      <c r="AG514" s="675" t="s">
        <v>1390</v>
      </c>
    </row>
    <row r="515" spans="1:33" s="33" customFormat="1" ht="63" customHeight="1" x14ac:dyDescent="0.25">
      <c r="A515" s="659" t="s">
        <v>93</v>
      </c>
      <c r="B515" s="660">
        <v>50193000</v>
      </c>
      <c r="C515" s="661" t="s">
        <v>1562</v>
      </c>
      <c r="D515" s="662">
        <v>43049</v>
      </c>
      <c r="E515" s="661" t="s">
        <v>1377</v>
      </c>
      <c r="F515" s="663" t="s">
        <v>144</v>
      </c>
      <c r="G515" s="664" t="s">
        <v>116</v>
      </c>
      <c r="H515" s="665">
        <v>77934768</v>
      </c>
      <c r="I515" s="665">
        <v>77934768</v>
      </c>
      <c r="J515" s="661" t="s">
        <v>48</v>
      </c>
      <c r="K515" s="661" t="s">
        <v>1378</v>
      </c>
      <c r="L515" s="666" t="s">
        <v>1379</v>
      </c>
      <c r="M515" s="666" t="s">
        <v>1380</v>
      </c>
      <c r="N515" s="667">
        <v>3835465</v>
      </c>
      <c r="O515" s="666" t="s">
        <v>1381</v>
      </c>
      <c r="P515" s="668" t="s">
        <v>1382</v>
      </c>
      <c r="Q515" s="669" t="s">
        <v>1383</v>
      </c>
      <c r="R515" s="664" t="s">
        <v>1384</v>
      </c>
      <c r="S515" s="670" t="s">
        <v>1385</v>
      </c>
      <c r="T515" s="664" t="s">
        <v>1383</v>
      </c>
      <c r="U515" s="667" t="s">
        <v>1386</v>
      </c>
      <c r="V515" s="671" t="s">
        <v>1563</v>
      </c>
      <c r="W515" s="671" t="s">
        <v>1563</v>
      </c>
      <c r="X515" s="672">
        <v>43050</v>
      </c>
      <c r="Y515" s="673">
        <v>2017060093032</v>
      </c>
      <c r="Z515" s="671" t="s">
        <v>1563</v>
      </c>
      <c r="AA515" s="31">
        <f t="shared" si="7"/>
        <v>1</v>
      </c>
      <c r="AB515" s="671" t="s">
        <v>1564</v>
      </c>
      <c r="AC515" s="667" t="s">
        <v>84</v>
      </c>
      <c r="AD515" s="667" t="s">
        <v>45</v>
      </c>
      <c r="AE515" s="674" t="s">
        <v>1389</v>
      </c>
      <c r="AF515" s="664" t="s">
        <v>47</v>
      </c>
      <c r="AG515" s="675" t="s">
        <v>1390</v>
      </c>
    </row>
    <row r="516" spans="1:33" s="33" customFormat="1" ht="63" customHeight="1" x14ac:dyDescent="0.25">
      <c r="A516" s="659" t="s">
        <v>93</v>
      </c>
      <c r="B516" s="660">
        <v>50193000</v>
      </c>
      <c r="C516" s="661" t="s">
        <v>1565</v>
      </c>
      <c r="D516" s="662">
        <v>43049</v>
      </c>
      <c r="E516" s="661" t="s">
        <v>1377</v>
      </c>
      <c r="F516" s="663" t="s">
        <v>144</v>
      </c>
      <c r="G516" s="664" t="s">
        <v>116</v>
      </c>
      <c r="H516" s="665">
        <v>275148128</v>
      </c>
      <c r="I516" s="665">
        <v>275148128</v>
      </c>
      <c r="J516" s="661" t="s">
        <v>48</v>
      </c>
      <c r="K516" s="661" t="s">
        <v>1378</v>
      </c>
      <c r="L516" s="666" t="s">
        <v>1379</v>
      </c>
      <c r="M516" s="666" t="s">
        <v>1380</v>
      </c>
      <c r="N516" s="667">
        <v>3835465</v>
      </c>
      <c r="O516" s="666" t="s">
        <v>1381</v>
      </c>
      <c r="P516" s="668" t="s">
        <v>1382</v>
      </c>
      <c r="Q516" s="669" t="s">
        <v>1383</v>
      </c>
      <c r="R516" s="664" t="s">
        <v>1384</v>
      </c>
      <c r="S516" s="670" t="s">
        <v>1385</v>
      </c>
      <c r="T516" s="664" t="s">
        <v>1383</v>
      </c>
      <c r="U516" s="667" t="s">
        <v>1386</v>
      </c>
      <c r="V516" s="671" t="s">
        <v>1566</v>
      </c>
      <c r="W516" s="671" t="s">
        <v>1566</v>
      </c>
      <c r="X516" s="672">
        <v>43050</v>
      </c>
      <c r="Y516" s="673">
        <v>2017060093032</v>
      </c>
      <c r="Z516" s="671" t="s">
        <v>1566</v>
      </c>
      <c r="AA516" s="31">
        <f t="shared" si="7"/>
        <v>1</v>
      </c>
      <c r="AB516" s="671" t="s">
        <v>1567</v>
      </c>
      <c r="AC516" s="667" t="s">
        <v>84</v>
      </c>
      <c r="AD516" s="667" t="s">
        <v>45</v>
      </c>
      <c r="AE516" s="674" t="s">
        <v>1389</v>
      </c>
      <c r="AF516" s="664" t="s">
        <v>47</v>
      </c>
      <c r="AG516" s="675" t="s">
        <v>1390</v>
      </c>
    </row>
    <row r="517" spans="1:33" s="33" customFormat="1" ht="63" customHeight="1" x14ac:dyDescent="0.25">
      <c r="A517" s="659" t="s">
        <v>93</v>
      </c>
      <c r="B517" s="660">
        <v>50193000</v>
      </c>
      <c r="C517" s="661" t="s">
        <v>1568</v>
      </c>
      <c r="D517" s="662">
        <v>43049</v>
      </c>
      <c r="E517" s="661" t="s">
        <v>1377</v>
      </c>
      <c r="F517" s="663" t="s">
        <v>144</v>
      </c>
      <c r="G517" s="664" t="s">
        <v>116</v>
      </c>
      <c r="H517" s="665">
        <v>608430980</v>
      </c>
      <c r="I517" s="665">
        <v>608430980</v>
      </c>
      <c r="J517" s="661" t="s">
        <v>48</v>
      </c>
      <c r="K517" s="661" t="s">
        <v>1378</v>
      </c>
      <c r="L517" s="666" t="s">
        <v>1379</v>
      </c>
      <c r="M517" s="666" t="s">
        <v>1380</v>
      </c>
      <c r="N517" s="667">
        <v>3835465</v>
      </c>
      <c r="O517" s="666" t="s">
        <v>1381</v>
      </c>
      <c r="P517" s="668" t="s">
        <v>1382</v>
      </c>
      <c r="Q517" s="669" t="s">
        <v>1383</v>
      </c>
      <c r="R517" s="664" t="s">
        <v>1384</v>
      </c>
      <c r="S517" s="670" t="s">
        <v>1385</v>
      </c>
      <c r="T517" s="664" t="s">
        <v>1383</v>
      </c>
      <c r="U517" s="667" t="s">
        <v>1386</v>
      </c>
      <c r="V517" s="671" t="s">
        <v>1569</v>
      </c>
      <c r="W517" s="671" t="s">
        <v>1569</v>
      </c>
      <c r="X517" s="672">
        <v>43050</v>
      </c>
      <c r="Y517" s="673">
        <v>2017060093032</v>
      </c>
      <c r="Z517" s="671" t="s">
        <v>1569</v>
      </c>
      <c r="AA517" s="31">
        <f t="shared" si="7"/>
        <v>1</v>
      </c>
      <c r="AB517" s="671" t="s">
        <v>1570</v>
      </c>
      <c r="AC517" s="667" t="s">
        <v>84</v>
      </c>
      <c r="AD517" s="667" t="s">
        <v>45</v>
      </c>
      <c r="AE517" s="674" t="s">
        <v>1389</v>
      </c>
      <c r="AF517" s="664" t="s">
        <v>47</v>
      </c>
      <c r="AG517" s="675" t="s">
        <v>1390</v>
      </c>
    </row>
    <row r="518" spans="1:33" s="33" customFormat="1" ht="63" customHeight="1" x14ac:dyDescent="0.25">
      <c r="A518" s="659" t="s">
        <v>93</v>
      </c>
      <c r="B518" s="660">
        <v>50193000</v>
      </c>
      <c r="C518" s="661" t="s">
        <v>1571</v>
      </c>
      <c r="D518" s="662">
        <v>43049</v>
      </c>
      <c r="E518" s="661" t="s">
        <v>1377</v>
      </c>
      <c r="F518" s="663" t="s">
        <v>144</v>
      </c>
      <c r="G518" s="664" t="s">
        <v>116</v>
      </c>
      <c r="H518" s="665">
        <v>43153380</v>
      </c>
      <c r="I518" s="665">
        <v>43153380</v>
      </c>
      <c r="J518" s="661" t="s">
        <v>48</v>
      </c>
      <c r="K518" s="661" t="s">
        <v>1378</v>
      </c>
      <c r="L518" s="666" t="s">
        <v>1379</v>
      </c>
      <c r="M518" s="666" t="s">
        <v>1380</v>
      </c>
      <c r="N518" s="667">
        <v>3835465</v>
      </c>
      <c r="O518" s="666" t="s">
        <v>1381</v>
      </c>
      <c r="P518" s="668" t="s">
        <v>1382</v>
      </c>
      <c r="Q518" s="669" t="s">
        <v>1383</v>
      </c>
      <c r="R518" s="664" t="s">
        <v>1384</v>
      </c>
      <c r="S518" s="670" t="s">
        <v>1385</v>
      </c>
      <c r="T518" s="664" t="s">
        <v>1383</v>
      </c>
      <c r="U518" s="667" t="s">
        <v>1386</v>
      </c>
      <c r="V518" s="671" t="s">
        <v>1572</v>
      </c>
      <c r="W518" s="671" t="s">
        <v>1572</v>
      </c>
      <c r="X518" s="672">
        <v>43050</v>
      </c>
      <c r="Y518" s="673">
        <v>2017060093032</v>
      </c>
      <c r="Z518" s="671" t="s">
        <v>1572</v>
      </c>
      <c r="AA518" s="31">
        <f t="shared" si="7"/>
        <v>1</v>
      </c>
      <c r="AB518" s="671" t="s">
        <v>1573</v>
      </c>
      <c r="AC518" s="667" t="s">
        <v>84</v>
      </c>
      <c r="AD518" s="667" t="s">
        <v>45</v>
      </c>
      <c r="AE518" s="674" t="s">
        <v>1389</v>
      </c>
      <c r="AF518" s="664" t="s">
        <v>47</v>
      </c>
      <c r="AG518" s="675" t="s">
        <v>1390</v>
      </c>
    </row>
    <row r="519" spans="1:33" s="33" customFormat="1" ht="63" customHeight="1" x14ac:dyDescent="0.25">
      <c r="A519" s="659" t="s">
        <v>93</v>
      </c>
      <c r="B519" s="660">
        <v>50193000</v>
      </c>
      <c r="C519" s="661" t="s">
        <v>1574</v>
      </c>
      <c r="D519" s="662">
        <v>43049</v>
      </c>
      <c r="E519" s="661" t="s">
        <v>1377</v>
      </c>
      <c r="F519" s="663" t="s">
        <v>144</v>
      </c>
      <c r="G519" s="664" t="s">
        <v>116</v>
      </c>
      <c r="H519" s="665">
        <v>271471104</v>
      </c>
      <c r="I519" s="665">
        <v>271471104</v>
      </c>
      <c r="J519" s="661" t="s">
        <v>48</v>
      </c>
      <c r="K519" s="661" t="s">
        <v>1378</v>
      </c>
      <c r="L519" s="666" t="s">
        <v>1379</v>
      </c>
      <c r="M519" s="666" t="s">
        <v>1380</v>
      </c>
      <c r="N519" s="667">
        <v>3835465</v>
      </c>
      <c r="O519" s="666" t="s">
        <v>1381</v>
      </c>
      <c r="P519" s="668" t="s">
        <v>1382</v>
      </c>
      <c r="Q519" s="669" t="s">
        <v>1383</v>
      </c>
      <c r="R519" s="664" t="s">
        <v>1384</v>
      </c>
      <c r="S519" s="670" t="s">
        <v>1385</v>
      </c>
      <c r="T519" s="664" t="s">
        <v>1383</v>
      </c>
      <c r="U519" s="667" t="s">
        <v>1386</v>
      </c>
      <c r="V519" s="671" t="s">
        <v>1575</v>
      </c>
      <c r="W519" s="671" t="s">
        <v>1575</v>
      </c>
      <c r="X519" s="672">
        <v>43050</v>
      </c>
      <c r="Y519" s="673">
        <v>2017060093032</v>
      </c>
      <c r="Z519" s="671" t="s">
        <v>1575</v>
      </c>
      <c r="AA519" s="31">
        <f t="shared" si="7"/>
        <v>1</v>
      </c>
      <c r="AB519" s="671" t="s">
        <v>1576</v>
      </c>
      <c r="AC519" s="667" t="s">
        <v>84</v>
      </c>
      <c r="AD519" s="667" t="s">
        <v>45</v>
      </c>
      <c r="AE519" s="674" t="s">
        <v>1389</v>
      </c>
      <c r="AF519" s="664" t="s">
        <v>47</v>
      </c>
      <c r="AG519" s="675" t="s">
        <v>1390</v>
      </c>
    </row>
    <row r="520" spans="1:33" s="33" customFormat="1" ht="63" customHeight="1" x14ac:dyDescent="0.25">
      <c r="A520" s="659" t="s">
        <v>93</v>
      </c>
      <c r="B520" s="660">
        <v>50193000</v>
      </c>
      <c r="C520" s="661" t="s">
        <v>1577</v>
      </c>
      <c r="D520" s="662">
        <v>43049</v>
      </c>
      <c r="E520" s="661" t="s">
        <v>1377</v>
      </c>
      <c r="F520" s="663" t="s">
        <v>144</v>
      </c>
      <c r="G520" s="664" t="s">
        <v>116</v>
      </c>
      <c r="H520" s="665">
        <v>94269152</v>
      </c>
      <c r="I520" s="665">
        <v>94269152</v>
      </c>
      <c r="J520" s="661" t="s">
        <v>48</v>
      </c>
      <c r="K520" s="661" t="s">
        <v>1378</v>
      </c>
      <c r="L520" s="666" t="s">
        <v>1379</v>
      </c>
      <c r="M520" s="666" t="s">
        <v>1380</v>
      </c>
      <c r="N520" s="667">
        <v>3835465</v>
      </c>
      <c r="O520" s="666" t="s">
        <v>1381</v>
      </c>
      <c r="P520" s="668" t="s">
        <v>1382</v>
      </c>
      <c r="Q520" s="669" t="s">
        <v>1383</v>
      </c>
      <c r="R520" s="664" t="s">
        <v>1384</v>
      </c>
      <c r="S520" s="670" t="s">
        <v>1385</v>
      </c>
      <c r="T520" s="664" t="s">
        <v>1383</v>
      </c>
      <c r="U520" s="667" t="s">
        <v>1386</v>
      </c>
      <c r="V520" s="671" t="s">
        <v>1578</v>
      </c>
      <c r="W520" s="671" t="s">
        <v>1578</v>
      </c>
      <c r="X520" s="672">
        <v>43050</v>
      </c>
      <c r="Y520" s="673">
        <v>2017060093032</v>
      </c>
      <c r="Z520" s="671" t="s">
        <v>1578</v>
      </c>
      <c r="AA520" s="31">
        <f t="shared" si="7"/>
        <v>1</v>
      </c>
      <c r="AB520" s="671" t="s">
        <v>1579</v>
      </c>
      <c r="AC520" s="667" t="s">
        <v>84</v>
      </c>
      <c r="AD520" s="667" t="s">
        <v>45</v>
      </c>
      <c r="AE520" s="674" t="s">
        <v>1389</v>
      </c>
      <c r="AF520" s="664" t="s">
        <v>47</v>
      </c>
      <c r="AG520" s="675" t="s">
        <v>1390</v>
      </c>
    </row>
    <row r="521" spans="1:33" s="33" customFormat="1" ht="63" customHeight="1" x14ac:dyDescent="0.25">
      <c r="A521" s="659" t="s">
        <v>93</v>
      </c>
      <c r="B521" s="660">
        <v>50193000</v>
      </c>
      <c r="C521" s="661" t="s">
        <v>1580</v>
      </c>
      <c r="D521" s="662">
        <v>43049</v>
      </c>
      <c r="E521" s="661" t="s">
        <v>1377</v>
      </c>
      <c r="F521" s="663" t="s">
        <v>144</v>
      </c>
      <c r="G521" s="664" t="s">
        <v>116</v>
      </c>
      <c r="H521" s="665">
        <v>84512168</v>
      </c>
      <c r="I521" s="665">
        <v>84512168</v>
      </c>
      <c r="J521" s="661" t="s">
        <v>48</v>
      </c>
      <c r="K521" s="661" t="s">
        <v>1378</v>
      </c>
      <c r="L521" s="666" t="s">
        <v>1379</v>
      </c>
      <c r="M521" s="666" t="s">
        <v>1380</v>
      </c>
      <c r="N521" s="667">
        <v>3835465</v>
      </c>
      <c r="O521" s="666" t="s">
        <v>1381</v>
      </c>
      <c r="P521" s="668" t="s">
        <v>1382</v>
      </c>
      <c r="Q521" s="669" t="s">
        <v>1383</v>
      </c>
      <c r="R521" s="664" t="s">
        <v>1384</v>
      </c>
      <c r="S521" s="670" t="s">
        <v>1385</v>
      </c>
      <c r="T521" s="664" t="s">
        <v>1383</v>
      </c>
      <c r="U521" s="667" t="s">
        <v>1386</v>
      </c>
      <c r="V521" s="671" t="s">
        <v>1581</v>
      </c>
      <c r="W521" s="671" t="s">
        <v>1581</v>
      </c>
      <c r="X521" s="672">
        <v>43050</v>
      </c>
      <c r="Y521" s="673">
        <v>2017060093032</v>
      </c>
      <c r="Z521" s="671" t="s">
        <v>1581</v>
      </c>
      <c r="AA521" s="31">
        <f t="shared" si="7"/>
        <v>1</v>
      </c>
      <c r="AB521" s="671" t="s">
        <v>1582</v>
      </c>
      <c r="AC521" s="667" t="s">
        <v>84</v>
      </c>
      <c r="AD521" s="667" t="s">
        <v>45</v>
      </c>
      <c r="AE521" s="674" t="s">
        <v>1389</v>
      </c>
      <c r="AF521" s="664" t="s">
        <v>47</v>
      </c>
      <c r="AG521" s="675" t="s">
        <v>1390</v>
      </c>
    </row>
    <row r="522" spans="1:33" s="33" customFormat="1" ht="63" customHeight="1" x14ac:dyDescent="0.25">
      <c r="A522" s="659" t="s">
        <v>93</v>
      </c>
      <c r="B522" s="660">
        <v>50193000</v>
      </c>
      <c r="C522" s="661" t="s">
        <v>1583</v>
      </c>
      <c r="D522" s="662">
        <v>43049</v>
      </c>
      <c r="E522" s="661" t="s">
        <v>1377</v>
      </c>
      <c r="F522" s="663" t="s">
        <v>144</v>
      </c>
      <c r="G522" s="664" t="s">
        <v>116</v>
      </c>
      <c r="H522" s="665">
        <v>379849792</v>
      </c>
      <c r="I522" s="665">
        <v>379849792</v>
      </c>
      <c r="J522" s="661" t="s">
        <v>48</v>
      </c>
      <c r="K522" s="661" t="s">
        <v>1378</v>
      </c>
      <c r="L522" s="666" t="s">
        <v>1379</v>
      </c>
      <c r="M522" s="666" t="s">
        <v>1380</v>
      </c>
      <c r="N522" s="667">
        <v>3835465</v>
      </c>
      <c r="O522" s="666" t="s">
        <v>1381</v>
      </c>
      <c r="P522" s="668" t="s">
        <v>1382</v>
      </c>
      <c r="Q522" s="669" t="s">
        <v>1383</v>
      </c>
      <c r="R522" s="664" t="s">
        <v>1384</v>
      </c>
      <c r="S522" s="670" t="s">
        <v>1385</v>
      </c>
      <c r="T522" s="664" t="s">
        <v>1383</v>
      </c>
      <c r="U522" s="667" t="s">
        <v>1386</v>
      </c>
      <c r="V522" s="671" t="s">
        <v>1584</v>
      </c>
      <c r="W522" s="671" t="s">
        <v>1584</v>
      </c>
      <c r="X522" s="672">
        <v>43050</v>
      </c>
      <c r="Y522" s="673">
        <v>2017060093032</v>
      </c>
      <c r="Z522" s="671" t="s">
        <v>1584</v>
      </c>
      <c r="AA522" s="31">
        <f t="shared" si="7"/>
        <v>1</v>
      </c>
      <c r="AB522" s="671" t="s">
        <v>1585</v>
      </c>
      <c r="AC522" s="667" t="s">
        <v>84</v>
      </c>
      <c r="AD522" s="667" t="s">
        <v>45</v>
      </c>
      <c r="AE522" s="674" t="s">
        <v>1389</v>
      </c>
      <c r="AF522" s="664" t="s">
        <v>47</v>
      </c>
      <c r="AG522" s="675" t="s">
        <v>1390</v>
      </c>
    </row>
    <row r="523" spans="1:33" s="33" customFormat="1" ht="63" customHeight="1" x14ac:dyDescent="0.25">
      <c r="A523" s="659" t="s">
        <v>93</v>
      </c>
      <c r="B523" s="660">
        <v>50193000</v>
      </c>
      <c r="C523" s="661" t="s">
        <v>1586</v>
      </c>
      <c r="D523" s="662">
        <v>43049</v>
      </c>
      <c r="E523" s="661" t="s">
        <v>1377</v>
      </c>
      <c r="F523" s="663" t="s">
        <v>144</v>
      </c>
      <c r="G523" s="664" t="s">
        <v>116</v>
      </c>
      <c r="H523" s="665">
        <v>69495576</v>
      </c>
      <c r="I523" s="665">
        <v>69495576</v>
      </c>
      <c r="J523" s="661" t="s">
        <v>48</v>
      </c>
      <c r="K523" s="661" t="s">
        <v>1378</v>
      </c>
      <c r="L523" s="666" t="s">
        <v>1379</v>
      </c>
      <c r="M523" s="666" t="s">
        <v>1380</v>
      </c>
      <c r="N523" s="667">
        <v>3835465</v>
      </c>
      <c r="O523" s="666" t="s">
        <v>1381</v>
      </c>
      <c r="P523" s="668" t="s">
        <v>1382</v>
      </c>
      <c r="Q523" s="669" t="s">
        <v>1383</v>
      </c>
      <c r="R523" s="664" t="s">
        <v>1384</v>
      </c>
      <c r="S523" s="670" t="s">
        <v>1385</v>
      </c>
      <c r="T523" s="664" t="s">
        <v>1383</v>
      </c>
      <c r="U523" s="667" t="s">
        <v>1386</v>
      </c>
      <c r="V523" s="671" t="s">
        <v>1587</v>
      </c>
      <c r="W523" s="671" t="s">
        <v>1587</v>
      </c>
      <c r="X523" s="672">
        <v>43050</v>
      </c>
      <c r="Y523" s="673">
        <v>2017060093032</v>
      </c>
      <c r="Z523" s="671" t="s">
        <v>1587</v>
      </c>
      <c r="AA523" s="31">
        <f t="shared" si="7"/>
        <v>1</v>
      </c>
      <c r="AB523" s="671" t="s">
        <v>1588</v>
      </c>
      <c r="AC523" s="667" t="s">
        <v>84</v>
      </c>
      <c r="AD523" s="667" t="s">
        <v>45</v>
      </c>
      <c r="AE523" s="674" t="s">
        <v>1389</v>
      </c>
      <c r="AF523" s="664" t="s">
        <v>47</v>
      </c>
      <c r="AG523" s="675" t="s">
        <v>1390</v>
      </c>
    </row>
    <row r="524" spans="1:33" s="33" customFormat="1" ht="63" customHeight="1" x14ac:dyDescent="0.25">
      <c r="A524" s="659" t="s">
        <v>93</v>
      </c>
      <c r="B524" s="660">
        <v>50193000</v>
      </c>
      <c r="C524" s="661" t="s">
        <v>1589</v>
      </c>
      <c r="D524" s="662">
        <v>43049</v>
      </c>
      <c r="E524" s="661" t="s">
        <v>1377</v>
      </c>
      <c r="F524" s="663" t="s">
        <v>144</v>
      </c>
      <c r="G524" s="664" t="s">
        <v>116</v>
      </c>
      <c r="H524" s="665">
        <v>120898384</v>
      </c>
      <c r="I524" s="665">
        <v>120898384</v>
      </c>
      <c r="J524" s="661" t="s">
        <v>48</v>
      </c>
      <c r="K524" s="661" t="s">
        <v>1378</v>
      </c>
      <c r="L524" s="666" t="s">
        <v>1379</v>
      </c>
      <c r="M524" s="666" t="s">
        <v>1380</v>
      </c>
      <c r="N524" s="667">
        <v>3835465</v>
      </c>
      <c r="O524" s="666" t="s">
        <v>1381</v>
      </c>
      <c r="P524" s="668" t="s">
        <v>1382</v>
      </c>
      <c r="Q524" s="669" t="s">
        <v>1383</v>
      </c>
      <c r="R524" s="664" t="s">
        <v>1384</v>
      </c>
      <c r="S524" s="670" t="s">
        <v>1385</v>
      </c>
      <c r="T524" s="664" t="s">
        <v>1383</v>
      </c>
      <c r="U524" s="667" t="s">
        <v>1386</v>
      </c>
      <c r="V524" s="671" t="s">
        <v>1590</v>
      </c>
      <c r="W524" s="671" t="s">
        <v>1590</v>
      </c>
      <c r="X524" s="672">
        <v>43050</v>
      </c>
      <c r="Y524" s="673">
        <v>2017060093032</v>
      </c>
      <c r="Z524" s="671" t="s">
        <v>1590</v>
      </c>
      <c r="AA524" s="31">
        <f t="shared" ref="AA524:AA587" si="8">+IF(AND(W524="",X524="",Y524="",Z524=""),"",IF(AND(W524&lt;&gt;"",X524="",Y524="",Z524=""),0%,IF(AND(W524&lt;&gt;"",X524&lt;&gt;"",Y524="",Z524=""),33%,IF(AND(W524&lt;&gt;"",X524&lt;&gt;"",Y524&lt;&gt;"",Z524=""),66%,IF(AND(W524&lt;&gt;"",X524&lt;&gt;"",Y524&lt;&gt;"",Z524&lt;&gt;""),100%,"Información incompleta")))))</f>
        <v>1</v>
      </c>
      <c r="AB524" s="671" t="s">
        <v>1591</v>
      </c>
      <c r="AC524" s="667" t="s">
        <v>84</v>
      </c>
      <c r="AD524" s="667" t="s">
        <v>45</v>
      </c>
      <c r="AE524" s="674" t="s">
        <v>1389</v>
      </c>
      <c r="AF524" s="664" t="s">
        <v>47</v>
      </c>
      <c r="AG524" s="675" t="s">
        <v>1390</v>
      </c>
    </row>
    <row r="525" spans="1:33" s="33" customFormat="1" ht="63" customHeight="1" x14ac:dyDescent="0.25">
      <c r="A525" s="659" t="s">
        <v>93</v>
      </c>
      <c r="B525" s="660">
        <v>50193000</v>
      </c>
      <c r="C525" s="661" t="s">
        <v>1592</v>
      </c>
      <c r="D525" s="662">
        <v>43049</v>
      </c>
      <c r="E525" s="661" t="s">
        <v>1377</v>
      </c>
      <c r="F525" s="663" t="s">
        <v>144</v>
      </c>
      <c r="G525" s="664" t="s">
        <v>116</v>
      </c>
      <c r="H525" s="665">
        <v>367460768</v>
      </c>
      <c r="I525" s="665">
        <v>367460768</v>
      </c>
      <c r="J525" s="661" t="s">
        <v>48</v>
      </c>
      <c r="K525" s="661" t="s">
        <v>1378</v>
      </c>
      <c r="L525" s="666" t="s">
        <v>1379</v>
      </c>
      <c r="M525" s="666" t="s">
        <v>1380</v>
      </c>
      <c r="N525" s="667">
        <v>3835465</v>
      </c>
      <c r="O525" s="666" t="s">
        <v>1381</v>
      </c>
      <c r="P525" s="668" t="s">
        <v>1382</v>
      </c>
      <c r="Q525" s="669" t="s">
        <v>1383</v>
      </c>
      <c r="R525" s="664" t="s">
        <v>1384</v>
      </c>
      <c r="S525" s="670" t="s">
        <v>1385</v>
      </c>
      <c r="T525" s="664" t="s">
        <v>1383</v>
      </c>
      <c r="U525" s="667" t="s">
        <v>1386</v>
      </c>
      <c r="V525" s="671" t="s">
        <v>1593</v>
      </c>
      <c r="W525" s="671" t="s">
        <v>1593</v>
      </c>
      <c r="X525" s="672">
        <v>43050</v>
      </c>
      <c r="Y525" s="673">
        <v>2017060093032</v>
      </c>
      <c r="Z525" s="671" t="s">
        <v>1593</v>
      </c>
      <c r="AA525" s="31">
        <f t="shared" si="8"/>
        <v>1</v>
      </c>
      <c r="AB525" s="671" t="s">
        <v>1594</v>
      </c>
      <c r="AC525" s="667" t="s">
        <v>84</v>
      </c>
      <c r="AD525" s="667" t="s">
        <v>45</v>
      </c>
      <c r="AE525" s="674" t="s">
        <v>1389</v>
      </c>
      <c r="AF525" s="664" t="s">
        <v>47</v>
      </c>
      <c r="AG525" s="675" t="s">
        <v>1390</v>
      </c>
    </row>
    <row r="526" spans="1:33" s="33" customFormat="1" ht="63" customHeight="1" x14ac:dyDescent="0.25">
      <c r="A526" s="659" t="s">
        <v>93</v>
      </c>
      <c r="B526" s="660">
        <v>50193000</v>
      </c>
      <c r="C526" s="661" t="s">
        <v>1595</v>
      </c>
      <c r="D526" s="662">
        <v>43049</v>
      </c>
      <c r="E526" s="661" t="s">
        <v>1377</v>
      </c>
      <c r="F526" s="663" t="s">
        <v>144</v>
      </c>
      <c r="G526" s="664" t="s">
        <v>116</v>
      </c>
      <c r="H526" s="665">
        <v>189119344</v>
      </c>
      <c r="I526" s="665">
        <v>189119344</v>
      </c>
      <c r="J526" s="661" t="s">
        <v>48</v>
      </c>
      <c r="K526" s="661" t="s">
        <v>1378</v>
      </c>
      <c r="L526" s="666" t="s">
        <v>1379</v>
      </c>
      <c r="M526" s="666" t="s">
        <v>1380</v>
      </c>
      <c r="N526" s="667">
        <v>3835465</v>
      </c>
      <c r="O526" s="666" t="s">
        <v>1381</v>
      </c>
      <c r="P526" s="668" t="s">
        <v>1382</v>
      </c>
      <c r="Q526" s="669" t="s">
        <v>1383</v>
      </c>
      <c r="R526" s="664" t="s">
        <v>1384</v>
      </c>
      <c r="S526" s="670" t="s">
        <v>1385</v>
      </c>
      <c r="T526" s="664" t="s">
        <v>1383</v>
      </c>
      <c r="U526" s="667" t="s">
        <v>1386</v>
      </c>
      <c r="V526" s="671" t="s">
        <v>1596</v>
      </c>
      <c r="W526" s="671" t="s">
        <v>1596</v>
      </c>
      <c r="X526" s="672">
        <v>43050</v>
      </c>
      <c r="Y526" s="673">
        <v>2017060093032</v>
      </c>
      <c r="Z526" s="671" t="s">
        <v>1596</v>
      </c>
      <c r="AA526" s="31">
        <f t="shared" si="8"/>
        <v>1</v>
      </c>
      <c r="AB526" s="671" t="s">
        <v>1597</v>
      </c>
      <c r="AC526" s="667" t="s">
        <v>84</v>
      </c>
      <c r="AD526" s="667" t="s">
        <v>45</v>
      </c>
      <c r="AE526" s="674" t="s">
        <v>1389</v>
      </c>
      <c r="AF526" s="664" t="s">
        <v>47</v>
      </c>
      <c r="AG526" s="675" t="s">
        <v>1390</v>
      </c>
    </row>
    <row r="527" spans="1:33" s="33" customFormat="1" ht="63" customHeight="1" x14ac:dyDescent="0.25">
      <c r="A527" s="659" t="s">
        <v>93</v>
      </c>
      <c r="B527" s="660">
        <v>50193000</v>
      </c>
      <c r="C527" s="661" t="s">
        <v>1598</v>
      </c>
      <c r="D527" s="662">
        <v>43049</v>
      </c>
      <c r="E527" s="661" t="s">
        <v>1377</v>
      </c>
      <c r="F527" s="663" t="s">
        <v>144</v>
      </c>
      <c r="G527" s="664" t="s">
        <v>116</v>
      </c>
      <c r="H527" s="665">
        <v>367945280</v>
      </c>
      <c r="I527" s="665">
        <v>367945280</v>
      </c>
      <c r="J527" s="661" t="s">
        <v>48</v>
      </c>
      <c r="K527" s="661" t="s">
        <v>1378</v>
      </c>
      <c r="L527" s="666" t="s">
        <v>1379</v>
      </c>
      <c r="M527" s="666" t="s">
        <v>1380</v>
      </c>
      <c r="N527" s="667">
        <v>3835465</v>
      </c>
      <c r="O527" s="666" t="s">
        <v>1381</v>
      </c>
      <c r="P527" s="668" t="s">
        <v>1382</v>
      </c>
      <c r="Q527" s="669" t="s">
        <v>1383</v>
      </c>
      <c r="R527" s="664" t="s">
        <v>1384</v>
      </c>
      <c r="S527" s="670" t="s">
        <v>1385</v>
      </c>
      <c r="T527" s="664" t="s">
        <v>1383</v>
      </c>
      <c r="U527" s="667" t="s">
        <v>1386</v>
      </c>
      <c r="V527" s="671" t="s">
        <v>1599</v>
      </c>
      <c r="W527" s="671" t="s">
        <v>1599</v>
      </c>
      <c r="X527" s="672">
        <v>43050</v>
      </c>
      <c r="Y527" s="673">
        <v>2017060093032</v>
      </c>
      <c r="Z527" s="671" t="s">
        <v>1599</v>
      </c>
      <c r="AA527" s="31">
        <f t="shared" si="8"/>
        <v>1</v>
      </c>
      <c r="AB527" s="671" t="s">
        <v>1600</v>
      </c>
      <c r="AC527" s="667" t="s">
        <v>84</v>
      </c>
      <c r="AD527" s="667" t="s">
        <v>45</v>
      </c>
      <c r="AE527" s="674" t="s">
        <v>1389</v>
      </c>
      <c r="AF527" s="664" t="s">
        <v>47</v>
      </c>
      <c r="AG527" s="675" t="s">
        <v>1390</v>
      </c>
    </row>
    <row r="528" spans="1:33" s="33" customFormat="1" ht="63" customHeight="1" x14ac:dyDescent="0.25">
      <c r="A528" s="659" t="s">
        <v>93</v>
      </c>
      <c r="B528" s="660">
        <v>50193000</v>
      </c>
      <c r="C528" s="661" t="s">
        <v>1601</v>
      </c>
      <c r="D528" s="662">
        <v>43049</v>
      </c>
      <c r="E528" s="661" t="s">
        <v>1377</v>
      </c>
      <c r="F528" s="663" t="s">
        <v>144</v>
      </c>
      <c r="G528" s="664" t="s">
        <v>116</v>
      </c>
      <c r="H528" s="665">
        <v>1235261060</v>
      </c>
      <c r="I528" s="665">
        <v>1235261060</v>
      </c>
      <c r="J528" s="661" t="s">
        <v>48</v>
      </c>
      <c r="K528" s="661" t="s">
        <v>1378</v>
      </c>
      <c r="L528" s="666" t="s">
        <v>1379</v>
      </c>
      <c r="M528" s="666" t="s">
        <v>1380</v>
      </c>
      <c r="N528" s="667">
        <v>3835465</v>
      </c>
      <c r="O528" s="666" t="s">
        <v>1381</v>
      </c>
      <c r="P528" s="668" t="s">
        <v>1382</v>
      </c>
      <c r="Q528" s="669" t="s">
        <v>1383</v>
      </c>
      <c r="R528" s="664" t="s">
        <v>1384</v>
      </c>
      <c r="S528" s="670" t="s">
        <v>1385</v>
      </c>
      <c r="T528" s="664" t="s">
        <v>1383</v>
      </c>
      <c r="U528" s="667" t="s">
        <v>1386</v>
      </c>
      <c r="V528" s="671" t="s">
        <v>1602</v>
      </c>
      <c r="W528" s="671" t="s">
        <v>1602</v>
      </c>
      <c r="X528" s="672">
        <v>43050</v>
      </c>
      <c r="Y528" s="673">
        <v>2017060093032</v>
      </c>
      <c r="Z528" s="671" t="s">
        <v>1602</v>
      </c>
      <c r="AA528" s="31">
        <f t="shared" si="8"/>
        <v>1</v>
      </c>
      <c r="AB528" s="671" t="s">
        <v>1603</v>
      </c>
      <c r="AC528" s="667" t="s">
        <v>84</v>
      </c>
      <c r="AD528" s="667" t="s">
        <v>45</v>
      </c>
      <c r="AE528" s="674" t="s">
        <v>1389</v>
      </c>
      <c r="AF528" s="664" t="s">
        <v>47</v>
      </c>
      <c r="AG528" s="675" t="s">
        <v>1390</v>
      </c>
    </row>
    <row r="529" spans="1:33" s="33" customFormat="1" ht="63" customHeight="1" x14ac:dyDescent="0.25">
      <c r="A529" s="659" t="s">
        <v>93</v>
      </c>
      <c r="B529" s="660">
        <v>50193000</v>
      </c>
      <c r="C529" s="661" t="s">
        <v>1604</v>
      </c>
      <c r="D529" s="662">
        <v>43049</v>
      </c>
      <c r="E529" s="661" t="s">
        <v>1377</v>
      </c>
      <c r="F529" s="663" t="s">
        <v>144</v>
      </c>
      <c r="G529" s="664" t="s">
        <v>116</v>
      </c>
      <c r="H529" s="665">
        <v>42789280</v>
      </c>
      <c r="I529" s="665">
        <v>42789280</v>
      </c>
      <c r="J529" s="661" t="s">
        <v>48</v>
      </c>
      <c r="K529" s="661" t="s">
        <v>1378</v>
      </c>
      <c r="L529" s="666" t="s">
        <v>1379</v>
      </c>
      <c r="M529" s="666" t="s">
        <v>1380</v>
      </c>
      <c r="N529" s="667">
        <v>3835465</v>
      </c>
      <c r="O529" s="666" t="s">
        <v>1381</v>
      </c>
      <c r="P529" s="668" t="s">
        <v>1382</v>
      </c>
      <c r="Q529" s="669" t="s">
        <v>1383</v>
      </c>
      <c r="R529" s="664" t="s">
        <v>1384</v>
      </c>
      <c r="S529" s="670" t="s">
        <v>1385</v>
      </c>
      <c r="T529" s="664" t="s">
        <v>1383</v>
      </c>
      <c r="U529" s="667" t="s">
        <v>1386</v>
      </c>
      <c r="V529" s="671" t="s">
        <v>1605</v>
      </c>
      <c r="W529" s="671" t="s">
        <v>1605</v>
      </c>
      <c r="X529" s="672">
        <v>43050</v>
      </c>
      <c r="Y529" s="673">
        <v>2017060093032</v>
      </c>
      <c r="Z529" s="671" t="s">
        <v>1605</v>
      </c>
      <c r="AA529" s="31">
        <f t="shared" si="8"/>
        <v>1</v>
      </c>
      <c r="AB529" s="671" t="s">
        <v>1606</v>
      </c>
      <c r="AC529" s="667" t="s">
        <v>84</v>
      </c>
      <c r="AD529" s="667" t="s">
        <v>45</v>
      </c>
      <c r="AE529" s="674" t="s">
        <v>1389</v>
      </c>
      <c r="AF529" s="664" t="s">
        <v>47</v>
      </c>
      <c r="AG529" s="675" t="s">
        <v>1390</v>
      </c>
    </row>
    <row r="530" spans="1:33" s="33" customFormat="1" ht="63" customHeight="1" x14ac:dyDescent="0.25">
      <c r="A530" s="659" t="s">
        <v>93</v>
      </c>
      <c r="B530" s="660">
        <v>50193000</v>
      </c>
      <c r="C530" s="661" t="s">
        <v>1607</v>
      </c>
      <c r="D530" s="662">
        <v>43049</v>
      </c>
      <c r="E530" s="661" t="s">
        <v>1377</v>
      </c>
      <c r="F530" s="663" t="s">
        <v>144</v>
      </c>
      <c r="G530" s="664" t="s">
        <v>116</v>
      </c>
      <c r="H530" s="665">
        <v>179633696</v>
      </c>
      <c r="I530" s="665">
        <v>179633696</v>
      </c>
      <c r="J530" s="661" t="s">
        <v>48</v>
      </c>
      <c r="K530" s="661" t="s">
        <v>1378</v>
      </c>
      <c r="L530" s="666" t="s">
        <v>1379</v>
      </c>
      <c r="M530" s="666" t="s">
        <v>1380</v>
      </c>
      <c r="N530" s="667">
        <v>3835465</v>
      </c>
      <c r="O530" s="666" t="s">
        <v>1381</v>
      </c>
      <c r="P530" s="668" t="s">
        <v>1382</v>
      </c>
      <c r="Q530" s="669" t="s">
        <v>1383</v>
      </c>
      <c r="R530" s="664" t="s">
        <v>1384</v>
      </c>
      <c r="S530" s="670" t="s">
        <v>1385</v>
      </c>
      <c r="T530" s="664" t="s">
        <v>1383</v>
      </c>
      <c r="U530" s="667" t="s">
        <v>1386</v>
      </c>
      <c r="V530" s="671" t="s">
        <v>1608</v>
      </c>
      <c r="W530" s="671" t="s">
        <v>1608</v>
      </c>
      <c r="X530" s="672">
        <v>43050</v>
      </c>
      <c r="Y530" s="673">
        <v>2017060093032</v>
      </c>
      <c r="Z530" s="671" t="s">
        <v>1608</v>
      </c>
      <c r="AA530" s="31">
        <f t="shared" si="8"/>
        <v>1</v>
      </c>
      <c r="AB530" s="671" t="s">
        <v>1609</v>
      </c>
      <c r="AC530" s="667" t="s">
        <v>84</v>
      </c>
      <c r="AD530" s="667" t="s">
        <v>45</v>
      </c>
      <c r="AE530" s="674" t="s">
        <v>1389</v>
      </c>
      <c r="AF530" s="664" t="s">
        <v>47</v>
      </c>
      <c r="AG530" s="675" t="s">
        <v>1390</v>
      </c>
    </row>
    <row r="531" spans="1:33" s="33" customFormat="1" ht="63" customHeight="1" x14ac:dyDescent="0.25">
      <c r="A531" s="659" t="s">
        <v>93</v>
      </c>
      <c r="B531" s="660">
        <v>50193000</v>
      </c>
      <c r="C531" s="661" t="s">
        <v>1610</v>
      </c>
      <c r="D531" s="662">
        <v>43049</v>
      </c>
      <c r="E531" s="661" t="s">
        <v>1377</v>
      </c>
      <c r="F531" s="663" t="s">
        <v>144</v>
      </c>
      <c r="G531" s="664" t="s">
        <v>116</v>
      </c>
      <c r="H531" s="665">
        <v>60912120</v>
      </c>
      <c r="I531" s="665">
        <v>60912120</v>
      </c>
      <c r="J531" s="661" t="s">
        <v>48</v>
      </c>
      <c r="K531" s="661" t="s">
        <v>1378</v>
      </c>
      <c r="L531" s="666" t="s">
        <v>1379</v>
      </c>
      <c r="M531" s="666" t="s">
        <v>1380</v>
      </c>
      <c r="N531" s="667">
        <v>3835465</v>
      </c>
      <c r="O531" s="666" t="s">
        <v>1381</v>
      </c>
      <c r="P531" s="668" t="s">
        <v>1382</v>
      </c>
      <c r="Q531" s="669" t="s">
        <v>1383</v>
      </c>
      <c r="R531" s="664" t="s">
        <v>1384</v>
      </c>
      <c r="S531" s="670" t="s">
        <v>1385</v>
      </c>
      <c r="T531" s="664" t="s">
        <v>1383</v>
      </c>
      <c r="U531" s="667" t="s">
        <v>1386</v>
      </c>
      <c r="V531" s="671" t="s">
        <v>1611</v>
      </c>
      <c r="W531" s="671" t="s">
        <v>1611</v>
      </c>
      <c r="X531" s="672">
        <v>43050</v>
      </c>
      <c r="Y531" s="673">
        <v>2017060093032</v>
      </c>
      <c r="Z531" s="671" t="s">
        <v>1611</v>
      </c>
      <c r="AA531" s="31">
        <f t="shared" si="8"/>
        <v>1</v>
      </c>
      <c r="AB531" s="671" t="s">
        <v>1612</v>
      </c>
      <c r="AC531" s="667" t="s">
        <v>84</v>
      </c>
      <c r="AD531" s="667" t="s">
        <v>45</v>
      </c>
      <c r="AE531" s="674" t="s">
        <v>1389</v>
      </c>
      <c r="AF531" s="664" t="s">
        <v>47</v>
      </c>
      <c r="AG531" s="675" t="s">
        <v>1390</v>
      </c>
    </row>
    <row r="532" spans="1:33" s="33" customFormat="1" ht="63" customHeight="1" x14ac:dyDescent="0.25">
      <c r="A532" s="659" t="s">
        <v>93</v>
      </c>
      <c r="B532" s="660">
        <v>50193000</v>
      </c>
      <c r="C532" s="661" t="s">
        <v>1613</v>
      </c>
      <c r="D532" s="662">
        <v>43049</v>
      </c>
      <c r="E532" s="661" t="s">
        <v>1377</v>
      </c>
      <c r="F532" s="663" t="s">
        <v>144</v>
      </c>
      <c r="G532" s="664" t="s">
        <v>116</v>
      </c>
      <c r="H532" s="665">
        <v>203900416</v>
      </c>
      <c r="I532" s="665">
        <v>203900416</v>
      </c>
      <c r="J532" s="661" t="s">
        <v>48</v>
      </c>
      <c r="K532" s="661" t="s">
        <v>1378</v>
      </c>
      <c r="L532" s="666" t="s">
        <v>1379</v>
      </c>
      <c r="M532" s="666" t="s">
        <v>1380</v>
      </c>
      <c r="N532" s="667">
        <v>3835465</v>
      </c>
      <c r="O532" s="666" t="s">
        <v>1381</v>
      </c>
      <c r="P532" s="668" t="s">
        <v>1382</v>
      </c>
      <c r="Q532" s="669" t="s">
        <v>1383</v>
      </c>
      <c r="R532" s="664" t="s">
        <v>1384</v>
      </c>
      <c r="S532" s="670" t="s">
        <v>1385</v>
      </c>
      <c r="T532" s="664" t="s">
        <v>1383</v>
      </c>
      <c r="U532" s="667" t="s">
        <v>1386</v>
      </c>
      <c r="V532" s="671" t="s">
        <v>1614</v>
      </c>
      <c r="W532" s="671" t="s">
        <v>1614</v>
      </c>
      <c r="X532" s="672">
        <v>43050</v>
      </c>
      <c r="Y532" s="673">
        <v>2017060093032</v>
      </c>
      <c r="Z532" s="671" t="s">
        <v>1614</v>
      </c>
      <c r="AA532" s="31">
        <f t="shared" si="8"/>
        <v>1</v>
      </c>
      <c r="AB532" s="671" t="s">
        <v>1615</v>
      </c>
      <c r="AC532" s="667" t="s">
        <v>84</v>
      </c>
      <c r="AD532" s="667" t="s">
        <v>45</v>
      </c>
      <c r="AE532" s="674" t="s">
        <v>1389</v>
      </c>
      <c r="AF532" s="664" t="s">
        <v>47</v>
      </c>
      <c r="AG532" s="675" t="s">
        <v>1390</v>
      </c>
    </row>
    <row r="533" spans="1:33" s="33" customFormat="1" ht="63" customHeight="1" x14ac:dyDescent="0.25">
      <c r="A533" s="659" t="s">
        <v>93</v>
      </c>
      <c r="B533" s="660">
        <v>50193000</v>
      </c>
      <c r="C533" s="661" t="s">
        <v>1616</v>
      </c>
      <c r="D533" s="662">
        <v>43049</v>
      </c>
      <c r="E533" s="661" t="s">
        <v>1377</v>
      </c>
      <c r="F533" s="663" t="s">
        <v>144</v>
      </c>
      <c r="G533" s="664" t="s">
        <v>116</v>
      </c>
      <c r="H533" s="665">
        <v>402309472</v>
      </c>
      <c r="I533" s="665">
        <v>402309742</v>
      </c>
      <c r="J533" s="661" t="s">
        <v>48</v>
      </c>
      <c r="K533" s="661" t="s">
        <v>1378</v>
      </c>
      <c r="L533" s="666" t="s">
        <v>1379</v>
      </c>
      <c r="M533" s="666" t="s">
        <v>1380</v>
      </c>
      <c r="N533" s="667">
        <v>3835465</v>
      </c>
      <c r="O533" s="666" t="s">
        <v>1381</v>
      </c>
      <c r="P533" s="668" t="s">
        <v>1382</v>
      </c>
      <c r="Q533" s="669" t="s">
        <v>1383</v>
      </c>
      <c r="R533" s="664" t="s">
        <v>1384</v>
      </c>
      <c r="S533" s="670" t="s">
        <v>1385</v>
      </c>
      <c r="T533" s="664" t="s">
        <v>1383</v>
      </c>
      <c r="U533" s="667" t="s">
        <v>1386</v>
      </c>
      <c r="V533" s="671" t="s">
        <v>1617</v>
      </c>
      <c r="W533" s="671" t="s">
        <v>1617</v>
      </c>
      <c r="X533" s="672">
        <v>43050</v>
      </c>
      <c r="Y533" s="673">
        <v>2017060093032</v>
      </c>
      <c r="Z533" s="671" t="s">
        <v>1617</v>
      </c>
      <c r="AA533" s="31">
        <f t="shared" si="8"/>
        <v>1</v>
      </c>
      <c r="AB533" s="671" t="s">
        <v>1618</v>
      </c>
      <c r="AC533" s="667" t="s">
        <v>84</v>
      </c>
      <c r="AD533" s="667" t="s">
        <v>45</v>
      </c>
      <c r="AE533" s="674" t="s">
        <v>1389</v>
      </c>
      <c r="AF533" s="664" t="s">
        <v>47</v>
      </c>
      <c r="AG533" s="675" t="s">
        <v>1390</v>
      </c>
    </row>
    <row r="534" spans="1:33" s="33" customFormat="1" ht="63" customHeight="1" x14ac:dyDescent="0.25">
      <c r="A534" s="659" t="s">
        <v>93</v>
      </c>
      <c r="B534" s="660">
        <v>50193000</v>
      </c>
      <c r="C534" s="661" t="s">
        <v>1619</v>
      </c>
      <c r="D534" s="662">
        <v>43049</v>
      </c>
      <c r="E534" s="661" t="s">
        <v>1377</v>
      </c>
      <c r="F534" s="663" t="s">
        <v>144</v>
      </c>
      <c r="G534" s="664" t="s">
        <v>116</v>
      </c>
      <c r="H534" s="665">
        <v>261835536</v>
      </c>
      <c r="I534" s="665">
        <v>261835536</v>
      </c>
      <c r="J534" s="661" t="s">
        <v>48</v>
      </c>
      <c r="K534" s="661" t="s">
        <v>1378</v>
      </c>
      <c r="L534" s="666" t="s">
        <v>1379</v>
      </c>
      <c r="M534" s="666" t="s">
        <v>1380</v>
      </c>
      <c r="N534" s="667">
        <v>3835465</v>
      </c>
      <c r="O534" s="666" t="s">
        <v>1381</v>
      </c>
      <c r="P534" s="668" t="s">
        <v>1382</v>
      </c>
      <c r="Q534" s="669" t="s">
        <v>1383</v>
      </c>
      <c r="R534" s="664" t="s">
        <v>1384</v>
      </c>
      <c r="S534" s="670" t="s">
        <v>1385</v>
      </c>
      <c r="T534" s="664" t="s">
        <v>1383</v>
      </c>
      <c r="U534" s="667" t="s">
        <v>1386</v>
      </c>
      <c r="V534" s="671" t="s">
        <v>1620</v>
      </c>
      <c r="W534" s="671" t="s">
        <v>1620</v>
      </c>
      <c r="X534" s="672">
        <v>43050</v>
      </c>
      <c r="Y534" s="673">
        <v>2017060093032</v>
      </c>
      <c r="Z534" s="671" t="s">
        <v>1620</v>
      </c>
      <c r="AA534" s="31">
        <f t="shared" si="8"/>
        <v>1</v>
      </c>
      <c r="AB534" s="671" t="s">
        <v>1621</v>
      </c>
      <c r="AC534" s="667" t="s">
        <v>84</v>
      </c>
      <c r="AD534" s="667" t="s">
        <v>45</v>
      </c>
      <c r="AE534" s="674" t="s">
        <v>1389</v>
      </c>
      <c r="AF534" s="664" t="s">
        <v>47</v>
      </c>
      <c r="AG534" s="675" t="s">
        <v>1390</v>
      </c>
    </row>
    <row r="535" spans="1:33" s="33" customFormat="1" ht="63" customHeight="1" x14ac:dyDescent="0.25">
      <c r="A535" s="659" t="s">
        <v>93</v>
      </c>
      <c r="B535" s="660">
        <v>50193000</v>
      </c>
      <c r="C535" s="661" t="s">
        <v>1622</v>
      </c>
      <c r="D535" s="662">
        <v>43049</v>
      </c>
      <c r="E535" s="661" t="s">
        <v>1377</v>
      </c>
      <c r="F535" s="663" t="s">
        <v>144</v>
      </c>
      <c r="G535" s="664" t="s">
        <v>116</v>
      </c>
      <c r="H535" s="665">
        <v>454826816</v>
      </c>
      <c r="I535" s="665">
        <v>454826816</v>
      </c>
      <c r="J535" s="661" t="s">
        <v>48</v>
      </c>
      <c r="K535" s="661" t="s">
        <v>1378</v>
      </c>
      <c r="L535" s="666" t="s">
        <v>1379</v>
      </c>
      <c r="M535" s="666" t="s">
        <v>1380</v>
      </c>
      <c r="N535" s="667">
        <v>3835465</v>
      </c>
      <c r="O535" s="666" t="s">
        <v>1381</v>
      </c>
      <c r="P535" s="668" t="s">
        <v>1382</v>
      </c>
      <c r="Q535" s="669" t="s">
        <v>1383</v>
      </c>
      <c r="R535" s="664" t="s">
        <v>1384</v>
      </c>
      <c r="S535" s="670" t="s">
        <v>1385</v>
      </c>
      <c r="T535" s="664" t="s">
        <v>1383</v>
      </c>
      <c r="U535" s="667" t="s">
        <v>1386</v>
      </c>
      <c r="V535" s="671" t="s">
        <v>1623</v>
      </c>
      <c r="W535" s="671" t="s">
        <v>1623</v>
      </c>
      <c r="X535" s="672">
        <v>43050</v>
      </c>
      <c r="Y535" s="673">
        <v>2017060093032</v>
      </c>
      <c r="Z535" s="671" t="s">
        <v>1623</v>
      </c>
      <c r="AA535" s="31">
        <f t="shared" si="8"/>
        <v>1</v>
      </c>
      <c r="AB535" s="671" t="s">
        <v>1624</v>
      </c>
      <c r="AC535" s="667" t="s">
        <v>84</v>
      </c>
      <c r="AD535" s="667" t="s">
        <v>45</v>
      </c>
      <c r="AE535" s="674" t="s">
        <v>1389</v>
      </c>
      <c r="AF535" s="664" t="s">
        <v>47</v>
      </c>
      <c r="AG535" s="675" t="s">
        <v>1390</v>
      </c>
    </row>
    <row r="536" spans="1:33" s="33" customFormat="1" ht="63" customHeight="1" x14ac:dyDescent="0.25">
      <c r="A536" s="659" t="s">
        <v>93</v>
      </c>
      <c r="B536" s="660">
        <v>50193000</v>
      </c>
      <c r="C536" s="661" t="s">
        <v>1625</v>
      </c>
      <c r="D536" s="662">
        <v>43049</v>
      </c>
      <c r="E536" s="661" t="s">
        <v>1377</v>
      </c>
      <c r="F536" s="663" t="s">
        <v>144</v>
      </c>
      <c r="G536" s="664" t="s">
        <v>116</v>
      </c>
      <c r="H536" s="665">
        <v>118143704</v>
      </c>
      <c r="I536" s="665">
        <v>118143704</v>
      </c>
      <c r="J536" s="661" t="s">
        <v>48</v>
      </c>
      <c r="K536" s="661" t="s">
        <v>1378</v>
      </c>
      <c r="L536" s="666" t="s">
        <v>1379</v>
      </c>
      <c r="M536" s="666" t="s">
        <v>1380</v>
      </c>
      <c r="N536" s="667">
        <v>3835465</v>
      </c>
      <c r="O536" s="666" t="s">
        <v>1381</v>
      </c>
      <c r="P536" s="668" t="s">
        <v>1382</v>
      </c>
      <c r="Q536" s="669" t="s">
        <v>1383</v>
      </c>
      <c r="R536" s="664" t="s">
        <v>1384</v>
      </c>
      <c r="S536" s="670" t="s">
        <v>1385</v>
      </c>
      <c r="T536" s="664" t="s">
        <v>1383</v>
      </c>
      <c r="U536" s="667" t="s">
        <v>1386</v>
      </c>
      <c r="V536" s="671" t="s">
        <v>1626</v>
      </c>
      <c r="W536" s="671" t="s">
        <v>1626</v>
      </c>
      <c r="X536" s="672">
        <v>43050</v>
      </c>
      <c r="Y536" s="673">
        <v>2017060093032</v>
      </c>
      <c r="Z536" s="671" t="s">
        <v>1626</v>
      </c>
      <c r="AA536" s="31">
        <f t="shared" si="8"/>
        <v>1</v>
      </c>
      <c r="AB536" s="671" t="s">
        <v>1627</v>
      </c>
      <c r="AC536" s="667" t="s">
        <v>84</v>
      </c>
      <c r="AD536" s="667" t="s">
        <v>45</v>
      </c>
      <c r="AE536" s="674" t="s">
        <v>1389</v>
      </c>
      <c r="AF536" s="664" t="s">
        <v>47</v>
      </c>
      <c r="AG536" s="675" t="s">
        <v>1390</v>
      </c>
    </row>
    <row r="537" spans="1:33" s="33" customFormat="1" ht="63" customHeight="1" x14ac:dyDescent="0.25">
      <c r="A537" s="659" t="s">
        <v>93</v>
      </c>
      <c r="B537" s="660">
        <v>50193000</v>
      </c>
      <c r="C537" s="661" t="s">
        <v>1628</v>
      </c>
      <c r="D537" s="662">
        <v>43049</v>
      </c>
      <c r="E537" s="661" t="s">
        <v>1377</v>
      </c>
      <c r="F537" s="663" t="s">
        <v>144</v>
      </c>
      <c r="G537" s="664" t="s">
        <v>116</v>
      </c>
      <c r="H537" s="665">
        <v>230145936</v>
      </c>
      <c r="I537" s="665">
        <v>230145936</v>
      </c>
      <c r="J537" s="661" t="s">
        <v>48</v>
      </c>
      <c r="K537" s="661" t="s">
        <v>1378</v>
      </c>
      <c r="L537" s="666" t="s">
        <v>1379</v>
      </c>
      <c r="M537" s="666" t="s">
        <v>1380</v>
      </c>
      <c r="N537" s="667">
        <v>3835465</v>
      </c>
      <c r="O537" s="666" t="s">
        <v>1381</v>
      </c>
      <c r="P537" s="668" t="s">
        <v>1382</v>
      </c>
      <c r="Q537" s="669" t="s">
        <v>1383</v>
      </c>
      <c r="R537" s="664" t="s">
        <v>1384</v>
      </c>
      <c r="S537" s="670" t="s">
        <v>1385</v>
      </c>
      <c r="T537" s="664" t="s">
        <v>1383</v>
      </c>
      <c r="U537" s="667" t="s">
        <v>1386</v>
      </c>
      <c r="V537" s="671" t="s">
        <v>1629</v>
      </c>
      <c r="W537" s="671" t="s">
        <v>1629</v>
      </c>
      <c r="X537" s="672">
        <v>43050</v>
      </c>
      <c r="Y537" s="673">
        <v>2017060093032</v>
      </c>
      <c r="Z537" s="671" t="s">
        <v>1629</v>
      </c>
      <c r="AA537" s="31">
        <f t="shared" si="8"/>
        <v>1</v>
      </c>
      <c r="AB537" s="671" t="s">
        <v>1630</v>
      </c>
      <c r="AC537" s="667" t="s">
        <v>84</v>
      </c>
      <c r="AD537" s="667" t="s">
        <v>45</v>
      </c>
      <c r="AE537" s="674" t="s">
        <v>1389</v>
      </c>
      <c r="AF537" s="664" t="s">
        <v>47</v>
      </c>
      <c r="AG537" s="675" t="s">
        <v>1390</v>
      </c>
    </row>
    <row r="538" spans="1:33" s="33" customFormat="1" ht="63" customHeight="1" x14ac:dyDescent="0.25">
      <c r="A538" s="659" t="s">
        <v>93</v>
      </c>
      <c r="B538" s="660">
        <v>50193000</v>
      </c>
      <c r="C538" s="661" t="s">
        <v>1631</v>
      </c>
      <c r="D538" s="662">
        <v>43049</v>
      </c>
      <c r="E538" s="661" t="s">
        <v>1377</v>
      </c>
      <c r="F538" s="663" t="s">
        <v>144</v>
      </c>
      <c r="G538" s="664" t="s">
        <v>116</v>
      </c>
      <c r="H538" s="665">
        <v>89510952</v>
      </c>
      <c r="I538" s="665">
        <v>89510952</v>
      </c>
      <c r="J538" s="661" t="s">
        <v>48</v>
      </c>
      <c r="K538" s="661" t="s">
        <v>1378</v>
      </c>
      <c r="L538" s="666" t="s">
        <v>1379</v>
      </c>
      <c r="M538" s="666" t="s">
        <v>1380</v>
      </c>
      <c r="N538" s="667">
        <v>3835465</v>
      </c>
      <c r="O538" s="666" t="s">
        <v>1381</v>
      </c>
      <c r="P538" s="668" t="s">
        <v>1382</v>
      </c>
      <c r="Q538" s="669" t="s">
        <v>1383</v>
      </c>
      <c r="R538" s="664" t="s">
        <v>1384</v>
      </c>
      <c r="S538" s="670" t="s">
        <v>1385</v>
      </c>
      <c r="T538" s="664" t="s">
        <v>1383</v>
      </c>
      <c r="U538" s="667" t="s">
        <v>1386</v>
      </c>
      <c r="V538" s="671" t="s">
        <v>1632</v>
      </c>
      <c r="W538" s="671" t="s">
        <v>1632</v>
      </c>
      <c r="X538" s="672">
        <v>43050</v>
      </c>
      <c r="Y538" s="673">
        <v>2017060093032</v>
      </c>
      <c r="Z538" s="671" t="s">
        <v>1632</v>
      </c>
      <c r="AA538" s="31">
        <f t="shared" si="8"/>
        <v>1</v>
      </c>
      <c r="AB538" s="671" t="s">
        <v>1633</v>
      </c>
      <c r="AC538" s="667" t="s">
        <v>84</v>
      </c>
      <c r="AD538" s="667" t="s">
        <v>45</v>
      </c>
      <c r="AE538" s="674" t="s">
        <v>1389</v>
      </c>
      <c r="AF538" s="664" t="s">
        <v>47</v>
      </c>
      <c r="AG538" s="675" t="s">
        <v>1390</v>
      </c>
    </row>
    <row r="539" spans="1:33" s="33" customFormat="1" ht="63" customHeight="1" x14ac:dyDescent="0.25">
      <c r="A539" s="659" t="s">
        <v>93</v>
      </c>
      <c r="B539" s="660">
        <v>50193000</v>
      </c>
      <c r="C539" s="661" t="s">
        <v>1634</v>
      </c>
      <c r="D539" s="662">
        <v>43049</v>
      </c>
      <c r="E539" s="661" t="s">
        <v>1377</v>
      </c>
      <c r="F539" s="663" t="s">
        <v>144</v>
      </c>
      <c r="G539" s="664" t="s">
        <v>116</v>
      </c>
      <c r="H539" s="665">
        <v>606886020</v>
      </c>
      <c r="I539" s="665">
        <v>606886020</v>
      </c>
      <c r="J539" s="661" t="s">
        <v>48</v>
      </c>
      <c r="K539" s="661" t="s">
        <v>1378</v>
      </c>
      <c r="L539" s="666" t="s">
        <v>1379</v>
      </c>
      <c r="M539" s="666" t="s">
        <v>1380</v>
      </c>
      <c r="N539" s="667">
        <v>3835465</v>
      </c>
      <c r="O539" s="666" t="s">
        <v>1381</v>
      </c>
      <c r="P539" s="668" t="s">
        <v>1382</v>
      </c>
      <c r="Q539" s="669" t="s">
        <v>1383</v>
      </c>
      <c r="R539" s="664" t="s">
        <v>1384</v>
      </c>
      <c r="S539" s="670" t="s">
        <v>1385</v>
      </c>
      <c r="T539" s="664" t="s">
        <v>1383</v>
      </c>
      <c r="U539" s="667" t="s">
        <v>1386</v>
      </c>
      <c r="V539" s="671" t="s">
        <v>1635</v>
      </c>
      <c r="W539" s="671" t="s">
        <v>1635</v>
      </c>
      <c r="X539" s="672">
        <v>43050</v>
      </c>
      <c r="Y539" s="673">
        <v>2017060093032</v>
      </c>
      <c r="Z539" s="671" t="s">
        <v>1635</v>
      </c>
      <c r="AA539" s="31">
        <f t="shared" si="8"/>
        <v>1</v>
      </c>
      <c r="AB539" s="671" t="s">
        <v>1636</v>
      </c>
      <c r="AC539" s="667" t="s">
        <v>84</v>
      </c>
      <c r="AD539" s="667" t="s">
        <v>45</v>
      </c>
      <c r="AE539" s="674" t="s">
        <v>1389</v>
      </c>
      <c r="AF539" s="664" t="s">
        <v>47</v>
      </c>
      <c r="AG539" s="675" t="s">
        <v>1390</v>
      </c>
    </row>
    <row r="540" spans="1:33" s="33" customFormat="1" ht="63" customHeight="1" x14ac:dyDescent="0.25">
      <c r="A540" s="659" t="s">
        <v>93</v>
      </c>
      <c r="B540" s="660">
        <v>50193000</v>
      </c>
      <c r="C540" s="661" t="s">
        <v>1637</v>
      </c>
      <c r="D540" s="662">
        <v>43049</v>
      </c>
      <c r="E540" s="661" t="s">
        <v>1377</v>
      </c>
      <c r="F540" s="663" t="s">
        <v>144</v>
      </c>
      <c r="G540" s="664" t="s">
        <v>116</v>
      </c>
      <c r="H540" s="665">
        <v>117138648</v>
      </c>
      <c r="I540" s="665">
        <v>117138648</v>
      </c>
      <c r="J540" s="661" t="s">
        <v>48</v>
      </c>
      <c r="K540" s="661" t="s">
        <v>1378</v>
      </c>
      <c r="L540" s="666" t="s">
        <v>1379</v>
      </c>
      <c r="M540" s="666" t="s">
        <v>1380</v>
      </c>
      <c r="N540" s="667">
        <v>3835465</v>
      </c>
      <c r="O540" s="666" t="s">
        <v>1381</v>
      </c>
      <c r="P540" s="668" t="s">
        <v>1382</v>
      </c>
      <c r="Q540" s="669" t="s">
        <v>1383</v>
      </c>
      <c r="R540" s="664" t="s">
        <v>1384</v>
      </c>
      <c r="S540" s="670" t="s">
        <v>1385</v>
      </c>
      <c r="T540" s="664" t="s">
        <v>1383</v>
      </c>
      <c r="U540" s="667" t="s">
        <v>1386</v>
      </c>
      <c r="V540" s="671" t="s">
        <v>1638</v>
      </c>
      <c r="W540" s="671" t="s">
        <v>1638</v>
      </c>
      <c r="X540" s="672">
        <v>43050</v>
      </c>
      <c r="Y540" s="673">
        <v>2017060093032</v>
      </c>
      <c r="Z540" s="671" t="s">
        <v>1638</v>
      </c>
      <c r="AA540" s="31">
        <f t="shared" si="8"/>
        <v>1</v>
      </c>
      <c r="AB540" s="671" t="s">
        <v>1639</v>
      </c>
      <c r="AC540" s="667" t="s">
        <v>84</v>
      </c>
      <c r="AD540" s="667" t="s">
        <v>45</v>
      </c>
      <c r="AE540" s="674" t="s">
        <v>1389</v>
      </c>
      <c r="AF540" s="664" t="s">
        <v>47</v>
      </c>
      <c r="AG540" s="675" t="s">
        <v>1390</v>
      </c>
    </row>
    <row r="541" spans="1:33" s="33" customFormat="1" ht="63" customHeight="1" x14ac:dyDescent="0.25">
      <c r="A541" s="659" t="s">
        <v>93</v>
      </c>
      <c r="B541" s="660">
        <v>50193000</v>
      </c>
      <c r="C541" s="661" t="s">
        <v>1640</v>
      </c>
      <c r="D541" s="662">
        <v>43049</v>
      </c>
      <c r="E541" s="661" t="s">
        <v>1377</v>
      </c>
      <c r="F541" s="663" t="s">
        <v>144</v>
      </c>
      <c r="G541" s="664" t="s">
        <v>116</v>
      </c>
      <c r="H541" s="665">
        <v>110067600</v>
      </c>
      <c r="I541" s="665">
        <v>110067600</v>
      </c>
      <c r="J541" s="661" t="s">
        <v>48</v>
      </c>
      <c r="K541" s="661" t="s">
        <v>1378</v>
      </c>
      <c r="L541" s="666" t="s">
        <v>1379</v>
      </c>
      <c r="M541" s="666" t="s">
        <v>1380</v>
      </c>
      <c r="N541" s="667">
        <v>3835465</v>
      </c>
      <c r="O541" s="666" t="s">
        <v>1381</v>
      </c>
      <c r="P541" s="668" t="s">
        <v>1382</v>
      </c>
      <c r="Q541" s="669" t="s">
        <v>1383</v>
      </c>
      <c r="R541" s="664" t="s">
        <v>1384</v>
      </c>
      <c r="S541" s="670" t="s">
        <v>1385</v>
      </c>
      <c r="T541" s="664" t="s">
        <v>1383</v>
      </c>
      <c r="U541" s="667" t="s">
        <v>1386</v>
      </c>
      <c r="V541" s="671" t="s">
        <v>1641</v>
      </c>
      <c r="W541" s="671" t="s">
        <v>1641</v>
      </c>
      <c r="X541" s="672">
        <v>43050</v>
      </c>
      <c r="Y541" s="673">
        <v>2017060093032</v>
      </c>
      <c r="Z541" s="671" t="s">
        <v>1641</v>
      </c>
      <c r="AA541" s="31">
        <f t="shared" si="8"/>
        <v>1</v>
      </c>
      <c r="AB541" s="671" t="s">
        <v>1642</v>
      </c>
      <c r="AC541" s="667" t="s">
        <v>84</v>
      </c>
      <c r="AD541" s="667" t="s">
        <v>45</v>
      </c>
      <c r="AE541" s="674" t="s">
        <v>1389</v>
      </c>
      <c r="AF541" s="664" t="s">
        <v>47</v>
      </c>
      <c r="AG541" s="675" t="s">
        <v>1390</v>
      </c>
    </row>
    <row r="542" spans="1:33" s="33" customFormat="1" ht="63" customHeight="1" x14ac:dyDescent="0.25">
      <c r="A542" s="659" t="s">
        <v>93</v>
      </c>
      <c r="B542" s="660">
        <v>50193000</v>
      </c>
      <c r="C542" s="661" t="s">
        <v>1643</v>
      </c>
      <c r="D542" s="662">
        <v>43049</v>
      </c>
      <c r="E542" s="661" t="s">
        <v>1377</v>
      </c>
      <c r="F542" s="663" t="s">
        <v>144</v>
      </c>
      <c r="G542" s="664" t="s">
        <v>116</v>
      </c>
      <c r="H542" s="665">
        <v>41152360</v>
      </c>
      <c r="I542" s="665">
        <v>41152360</v>
      </c>
      <c r="J542" s="661" t="s">
        <v>48</v>
      </c>
      <c r="K542" s="661" t="s">
        <v>1378</v>
      </c>
      <c r="L542" s="666" t="s">
        <v>1379</v>
      </c>
      <c r="M542" s="666" t="s">
        <v>1380</v>
      </c>
      <c r="N542" s="667">
        <v>3835465</v>
      </c>
      <c r="O542" s="666" t="s">
        <v>1381</v>
      </c>
      <c r="P542" s="668" t="s">
        <v>1382</v>
      </c>
      <c r="Q542" s="669" t="s">
        <v>1383</v>
      </c>
      <c r="R542" s="664" t="s">
        <v>1384</v>
      </c>
      <c r="S542" s="670" t="s">
        <v>1385</v>
      </c>
      <c r="T542" s="664" t="s">
        <v>1383</v>
      </c>
      <c r="U542" s="667" t="s">
        <v>1386</v>
      </c>
      <c r="V542" s="671" t="s">
        <v>1644</v>
      </c>
      <c r="W542" s="671" t="s">
        <v>1644</v>
      </c>
      <c r="X542" s="672">
        <v>43050</v>
      </c>
      <c r="Y542" s="673">
        <v>2017060093032</v>
      </c>
      <c r="Z542" s="671" t="s">
        <v>1644</v>
      </c>
      <c r="AA542" s="31">
        <f t="shared" si="8"/>
        <v>1</v>
      </c>
      <c r="AB542" s="671" t="s">
        <v>1645</v>
      </c>
      <c r="AC542" s="667" t="s">
        <v>84</v>
      </c>
      <c r="AD542" s="667" t="s">
        <v>45</v>
      </c>
      <c r="AE542" s="674" t="s">
        <v>1389</v>
      </c>
      <c r="AF542" s="664" t="s">
        <v>47</v>
      </c>
      <c r="AG542" s="675" t="s">
        <v>1390</v>
      </c>
    </row>
    <row r="543" spans="1:33" s="33" customFormat="1" ht="63" customHeight="1" x14ac:dyDescent="0.25">
      <c r="A543" s="659" t="s">
        <v>93</v>
      </c>
      <c r="B543" s="660">
        <v>50193000</v>
      </c>
      <c r="C543" s="661" t="s">
        <v>1646</v>
      </c>
      <c r="D543" s="662">
        <v>43049</v>
      </c>
      <c r="E543" s="661" t="s">
        <v>1377</v>
      </c>
      <c r="F543" s="663" t="s">
        <v>144</v>
      </c>
      <c r="G543" s="664" t="s">
        <v>116</v>
      </c>
      <c r="H543" s="665">
        <v>802493630</v>
      </c>
      <c r="I543" s="665">
        <v>802493630</v>
      </c>
      <c r="J543" s="661" t="s">
        <v>48</v>
      </c>
      <c r="K543" s="661" t="s">
        <v>1378</v>
      </c>
      <c r="L543" s="666" t="s">
        <v>1379</v>
      </c>
      <c r="M543" s="666" t="s">
        <v>1380</v>
      </c>
      <c r="N543" s="667">
        <v>3835465</v>
      </c>
      <c r="O543" s="666" t="s">
        <v>1381</v>
      </c>
      <c r="P543" s="668" t="s">
        <v>1382</v>
      </c>
      <c r="Q543" s="669" t="s">
        <v>1383</v>
      </c>
      <c r="R543" s="664" t="s">
        <v>1384</v>
      </c>
      <c r="S543" s="670" t="s">
        <v>1385</v>
      </c>
      <c r="T543" s="664" t="s">
        <v>1383</v>
      </c>
      <c r="U543" s="667" t="s">
        <v>1386</v>
      </c>
      <c r="V543" s="671" t="s">
        <v>1647</v>
      </c>
      <c r="W543" s="671" t="s">
        <v>1647</v>
      </c>
      <c r="X543" s="672">
        <v>43050</v>
      </c>
      <c r="Y543" s="673">
        <v>2017060093032</v>
      </c>
      <c r="Z543" s="671" t="s">
        <v>1647</v>
      </c>
      <c r="AA543" s="31">
        <f t="shared" si="8"/>
        <v>1</v>
      </c>
      <c r="AB543" s="671" t="s">
        <v>1648</v>
      </c>
      <c r="AC543" s="667" t="s">
        <v>84</v>
      </c>
      <c r="AD543" s="667" t="s">
        <v>45</v>
      </c>
      <c r="AE543" s="674" t="s">
        <v>1389</v>
      </c>
      <c r="AF543" s="664" t="s">
        <v>47</v>
      </c>
      <c r="AG543" s="675" t="s">
        <v>1390</v>
      </c>
    </row>
    <row r="544" spans="1:33" s="33" customFormat="1" ht="63" customHeight="1" x14ac:dyDescent="0.25">
      <c r="A544" s="659" t="s">
        <v>93</v>
      </c>
      <c r="B544" s="660">
        <v>50193000</v>
      </c>
      <c r="C544" s="661" t="s">
        <v>1649</v>
      </c>
      <c r="D544" s="662">
        <v>43049</v>
      </c>
      <c r="E544" s="661" t="s">
        <v>1377</v>
      </c>
      <c r="F544" s="663" t="s">
        <v>144</v>
      </c>
      <c r="G544" s="664" t="s">
        <v>116</v>
      </c>
      <c r="H544" s="665">
        <v>424997152</v>
      </c>
      <c r="I544" s="665">
        <v>424997152</v>
      </c>
      <c r="J544" s="661" t="s">
        <v>48</v>
      </c>
      <c r="K544" s="661" t="s">
        <v>1378</v>
      </c>
      <c r="L544" s="666" t="s">
        <v>1379</v>
      </c>
      <c r="M544" s="666" t="s">
        <v>1380</v>
      </c>
      <c r="N544" s="667">
        <v>3835465</v>
      </c>
      <c r="O544" s="666" t="s">
        <v>1381</v>
      </c>
      <c r="P544" s="668" t="s">
        <v>1382</v>
      </c>
      <c r="Q544" s="669" t="s">
        <v>1383</v>
      </c>
      <c r="R544" s="664" t="s">
        <v>1384</v>
      </c>
      <c r="S544" s="670" t="s">
        <v>1385</v>
      </c>
      <c r="T544" s="664" t="s">
        <v>1383</v>
      </c>
      <c r="U544" s="667" t="s">
        <v>1386</v>
      </c>
      <c r="V544" s="671" t="s">
        <v>1650</v>
      </c>
      <c r="W544" s="671" t="s">
        <v>1650</v>
      </c>
      <c r="X544" s="672">
        <v>43050</v>
      </c>
      <c r="Y544" s="673">
        <v>2017060093032</v>
      </c>
      <c r="Z544" s="671" t="s">
        <v>1650</v>
      </c>
      <c r="AA544" s="31">
        <f t="shared" si="8"/>
        <v>1</v>
      </c>
      <c r="AB544" s="671" t="s">
        <v>1651</v>
      </c>
      <c r="AC544" s="667" t="s">
        <v>84</v>
      </c>
      <c r="AD544" s="667" t="s">
        <v>45</v>
      </c>
      <c r="AE544" s="674" t="s">
        <v>1389</v>
      </c>
      <c r="AF544" s="664" t="s">
        <v>47</v>
      </c>
      <c r="AG544" s="675" t="s">
        <v>1390</v>
      </c>
    </row>
    <row r="545" spans="1:33" s="33" customFormat="1" ht="63" customHeight="1" x14ac:dyDescent="0.25">
      <c r="A545" s="659" t="s">
        <v>93</v>
      </c>
      <c r="B545" s="660">
        <v>50193000</v>
      </c>
      <c r="C545" s="661" t="s">
        <v>1652</v>
      </c>
      <c r="D545" s="662">
        <v>43049</v>
      </c>
      <c r="E545" s="661" t="s">
        <v>1377</v>
      </c>
      <c r="F545" s="663" t="s">
        <v>144</v>
      </c>
      <c r="G545" s="664" t="s">
        <v>116</v>
      </c>
      <c r="H545" s="665">
        <v>219107328</v>
      </c>
      <c r="I545" s="665">
        <v>219107328</v>
      </c>
      <c r="J545" s="661" t="s">
        <v>48</v>
      </c>
      <c r="K545" s="661" t="s">
        <v>1378</v>
      </c>
      <c r="L545" s="666" t="s">
        <v>1379</v>
      </c>
      <c r="M545" s="666" t="s">
        <v>1380</v>
      </c>
      <c r="N545" s="667">
        <v>3835465</v>
      </c>
      <c r="O545" s="666" t="s">
        <v>1381</v>
      </c>
      <c r="P545" s="668" t="s">
        <v>1382</v>
      </c>
      <c r="Q545" s="669" t="s">
        <v>1383</v>
      </c>
      <c r="R545" s="664" t="s">
        <v>1384</v>
      </c>
      <c r="S545" s="670" t="s">
        <v>1385</v>
      </c>
      <c r="T545" s="664" t="s">
        <v>1383</v>
      </c>
      <c r="U545" s="667" t="s">
        <v>1386</v>
      </c>
      <c r="V545" s="671" t="s">
        <v>1653</v>
      </c>
      <c r="W545" s="671" t="s">
        <v>1653</v>
      </c>
      <c r="X545" s="672">
        <v>43050</v>
      </c>
      <c r="Y545" s="673">
        <v>2017060093032</v>
      </c>
      <c r="Z545" s="671" t="s">
        <v>1653</v>
      </c>
      <c r="AA545" s="31">
        <f t="shared" si="8"/>
        <v>1</v>
      </c>
      <c r="AB545" s="671" t="s">
        <v>1654</v>
      </c>
      <c r="AC545" s="667" t="s">
        <v>84</v>
      </c>
      <c r="AD545" s="667" t="s">
        <v>45</v>
      </c>
      <c r="AE545" s="674" t="s">
        <v>1389</v>
      </c>
      <c r="AF545" s="664" t="s">
        <v>47</v>
      </c>
      <c r="AG545" s="675" t="s">
        <v>1390</v>
      </c>
    </row>
    <row r="546" spans="1:33" s="33" customFormat="1" ht="63" customHeight="1" x14ac:dyDescent="0.25">
      <c r="A546" s="659" t="s">
        <v>93</v>
      </c>
      <c r="B546" s="660">
        <v>50193000</v>
      </c>
      <c r="C546" s="661" t="s">
        <v>1655</v>
      </c>
      <c r="D546" s="662">
        <v>43049</v>
      </c>
      <c r="E546" s="661" t="s">
        <v>1377</v>
      </c>
      <c r="F546" s="663" t="s">
        <v>144</v>
      </c>
      <c r="G546" s="664" t="s">
        <v>116</v>
      </c>
      <c r="H546" s="665">
        <v>566591680</v>
      </c>
      <c r="I546" s="665">
        <v>566591680</v>
      </c>
      <c r="J546" s="661" t="s">
        <v>48</v>
      </c>
      <c r="K546" s="661" t="s">
        <v>1378</v>
      </c>
      <c r="L546" s="666" t="s">
        <v>1379</v>
      </c>
      <c r="M546" s="666" t="s">
        <v>1380</v>
      </c>
      <c r="N546" s="667">
        <v>3835465</v>
      </c>
      <c r="O546" s="666" t="s">
        <v>1381</v>
      </c>
      <c r="P546" s="668" t="s">
        <v>1382</v>
      </c>
      <c r="Q546" s="669" t="s">
        <v>1383</v>
      </c>
      <c r="R546" s="664" t="s">
        <v>1384</v>
      </c>
      <c r="S546" s="670" t="s">
        <v>1385</v>
      </c>
      <c r="T546" s="664" t="s">
        <v>1383</v>
      </c>
      <c r="U546" s="667" t="s">
        <v>1386</v>
      </c>
      <c r="V546" s="671" t="s">
        <v>1656</v>
      </c>
      <c r="W546" s="671" t="s">
        <v>1656</v>
      </c>
      <c r="X546" s="672">
        <v>43050</v>
      </c>
      <c r="Y546" s="673">
        <v>2017060093032</v>
      </c>
      <c r="Z546" s="671" t="s">
        <v>1656</v>
      </c>
      <c r="AA546" s="31">
        <f t="shared" si="8"/>
        <v>1</v>
      </c>
      <c r="AB546" s="671" t="s">
        <v>1657</v>
      </c>
      <c r="AC546" s="667" t="s">
        <v>84</v>
      </c>
      <c r="AD546" s="667" t="s">
        <v>45</v>
      </c>
      <c r="AE546" s="674" t="s">
        <v>1389</v>
      </c>
      <c r="AF546" s="664" t="s">
        <v>47</v>
      </c>
      <c r="AG546" s="675" t="s">
        <v>1390</v>
      </c>
    </row>
    <row r="547" spans="1:33" s="33" customFormat="1" ht="63" customHeight="1" x14ac:dyDescent="0.25">
      <c r="A547" s="659" t="s">
        <v>93</v>
      </c>
      <c r="B547" s="660">
        <v>50193000</v>
      </c>
      <c r="C547" s="661" t="s">
        <v>1658</v>
      </c>
      <c r="D547" s="662">
        <v>43049</v>
      </c>
      <c r="E547" s="661" t="s">
        <v>1377</v>
      </c>
      <c r="F547" s="663" t="s">
        <v>144</v>
      </c>
      <c r="G547" s="664" t="s">
        <v>116</v>
      </c>
      <c r="H547" s="665">
        <v>255161200</v>
      </c>
      <c r="I547" s="665">
        <v>255161200</v>
      </c>
      <c r="J547" s="661" t="s">
        <v>48</v>
      </c>
      <c r="K547" s="661" t="s">
        <v>1378</v>
      </c>
      <c r="L547" s="666" t="s">
        <v>1379</v>
      </c>
      <c r="M547" s="666" t="s">
        <v>1380</v>
      </c>
      <c r="N547" s="667">
        <v>3835465</v>
      </c>
      <c r="O547" s="666" t="s">
        <v>1381</v>
      </c>
      <c r="P547" s="668" t="s">
        <v>1382</v>
      </c>
      <c r="Q547" s="669" t="s">
        <v>1383</v>
      </c>
      <c r="R547" s="664" t="s">
        <v>1384</v>
      </c>
      <c r="S547" s="670" t="s">
        <v>1385</v>
      </c>
      <c r="T547" s="664" t="s">
        <v>1383</v>
      </c>
      <c r="U547" s="667" t="s">
        <v>1386</v>
      </c>
      <c r="V547" s="671" t="s">
        <v>1659</v>
      </c>
      <c r="W547" s="671" t="s">
        <v>1659</v>
      </c>
      <c r="X547" s="672">
        <v>43050</v>
      </c>
      <c r="Y547" s="673">
        <v>2017060093032</v>
      </c>
      <c r="Z547" s="671" t="s">
        <v>1659</v>
      </c>
      <c r="AA547" s="31">
        <f t="shared" si="8"/>
        <v>1</v>
      </c>
      <c r="AB547" s="671" t="s">
        <v>1660</v>
      </c>
      <c r="AC547" s="667" t="s">
        <v>84</v>
      </c>
      <c r="AD547" s="667" t="s">
        <v>45</v>
      </c>
      <c r="AE547" s="674" t="s">
        <v>1389</v>
      </c>
      <c r="AF547" s="664" t="s">
        <v>47</v>
      </c>
      <c r="AG547" s="675" t="s">
        <v>1390</v>
      </c>
    </row>
    <row r="548" spans="1:33" s="33" customFormat="1" ht="63" customHeight="1" x14ac:dyDescent="0.25">
      <c r="A548" s="659" t="s">
        <v>93</v>
      </c>
      <c r="B548" s="660">
        <v>50193000</v>
      </c>
      <c r="C548" s="661" t="s">
        <v>1661</v>
      </c>
      <c r="D548" s="662">
        <v>43049</v>
      </c>
      <c r="E548" s="661" t="s">
        <v>1377</v>
      </c>
      <c r="F548" s="663" t="s">
        <v>144</v>
      </c>
      <c r="G548" s="664" t="s">
        <v>116</v>
      </c>
      <c r="H548" s="665">
        <v>186573856</v>
      </c>
      <c r="I548" s="665">
        <v>186573856</v>
      </c>
      <c r="J548" s="661" t="s">
        <v>48</v>
      </c>
      <c r="K548" s="661" t="s">
        <v>1378</v>
      </c>
      <c r="L548" s="666" t="s">
        <v>1379</v>
      </c>
      <c r="M548" s="666" t="s">
        <v>1380</v>
      </c>
      <c r="N548" s="667">
        <v>3835465</v>
      </c>
      <c r="O548" s="666" t="s">
        <v>1381</v>
      </c>
      <c r="P548" s="668" t="s">
        <v>1382</v>
      </c>
      <c r="Q548" s="669" t="s">
        <v>1383</v>
      </c>
      <c r="R548" s="664" t="s">
        <v>1384</v>
      </c>
      <c r="S548" s="670" t="s">
        <v>1385</v>
      </c>
      <c r="T548" s="664" t="s">
        <v>1383</v>
      </c>
      <c r="U548" s="667" t="s">
        <v>1386</v>
      </c>
      <c r="V548" s="671" t="s">
        <v>1662</v>
      </c>
      <c r="W548" s="671" t="s">
        <v>1662</v>
      </c>
      <c r="X548" s="672">
        <v>43050</v>
      </c>
      <c r="Y548" s="673">
        <v>2017060093032</v>
      </c>
      <c r="Z548" s="671" t="s">
        <v>1662</v>
      </c>
      <c r="AA548" s="31">
        <f t="shared" si="8"/>
        <v>1</v>
      </c>
      <c r="AB548" s="671" t="s">
        <v>1663</v>
      </c>
      <c r="AC548" s="667" t="s">
        <v>84</v>
      </c>
      <c r="AD548" s="667" t="s">
        <v>45</v>
      </c>
      <c r="AE548" s="674" t="s">
        <v>1389</v>
      </c>
      <c r="AF548" s="664" t="s">
        <v>47</v>
      </c>
      <c r="AG548" s="675" t="s">
        <v>1390</v>
      </c>
    </row>
    <row r="549" spans="1:33" s="33" customFormat="1" ht="63" customHeight="1" x14ac:dyDescent="0.25">
      <c r="A549" s="659" t="s">
        <v>93</v>
      </c>
      <c r="B549" s="660">
        <v>50193000</v>
      </c>
      <c r="C549" s="661" t="s">
        <v>1664</v>
      </c>
      <c r="D549" s="662">
        <v>43049</v>
      </c>
      <c r="E549" s="661" t="s">
        <v>1377</v>
      </c>
      <c r="F549" s="663" t="s">
        <v>144</v>
      </c>
      <c r="G549" s="664" t="s">
        <v>116</v>
      </c>
      <c r="H549" s="665">
        <v>212020544</v>
      </c>
      <c r="I549" s="665">
        <v>212020544</v>
      </c>
      <c r="J549" s="661" t="s">
        <v>48</v>
      </c>
      <c r="K549" s="661" t="s">
        <v>1378</v>
      </c>
      <c r="L549" s="666" t="s">
        <v>1379</v>
      </c>
      <c r="M549" s="666" t="s">
        <v>1380</v>
      </c>
      <c r="N549" s="667">
        <v>3835465</v>
      </c>
      <c r="O549" s="666" t="s">
        <v>1381</v>
      </c>
      <c r="P549" s="668" t="s">
        <v>1382</v>
      </c>
      <c r="Q549" s="669" t="s">
        <v>1383</v>
      </c>
      <c r="R549" s="664" t="s">
        <v>1384</v>
      </c>
      <c r="S549" s="670" t="s">
        <v>1385</v>
      </c>
      <c r="T549" s="664" t="s">
        <v>1383</v>
      </c>
      <c r="U549" s="667" t="s">
        <v>1386</v>
      </c>
      <c r="V549" s="671" t="s">
        <v>1665</v>
      </c>
      <c r="W549" s="671" t="s">
        <v>1665</v>
      </c>
      <c r="X549" s="672">
        <v>43050</v>
      </c>
      <c r="Y549" s="673">
        <v>2017060093032</v>
      </c>
      <c r="Z549" s="671" t="s">
        <v>1665</v>
      </c>
      <c r="AA549" s="31">
        <f t="shared" si="8"/>
        <v>1</v>
      </c>
      <c r="AB549" s="671" t="s">
        <v>1666</v>
      </c>
      <c r="AC549" s="667" t="s">
        <v>84</v>
      </c>
      <c r="AD549" s="667" t="s">
        <v>45</v>
      </c>
      <c r="AE549" s="674" t="s">
        <v>1389</v>
      </c>
      <c r="AF549" s="664" t="s">
        <v>47</v>
      </c>
      <c r="AG549" s="675" t="s">
        <v>1390</v>
      </c>
    </row>
    <row r="550" spans="1:33" s="33" customFormat="1" ht="63" customHeight="1" x14ac:dyDescent="0.25">
      <c r="A550" s="659" t="s">
        <v>93</v>
      </c>
      <c r="B550" s="660">
        <v>50193000</v>
      </c>
      <c r="C550" s="661" t="s">
        <v>1667</v>
      </c>
      <c r="D550" s="662">
        <v>43049</v>
      </c>
      <c r="E550" s="661" t="s">
        <v>1377</v>
      </c>
      <c r="F550" s="663" t="s">
        <v>144</v>
      </c>
      <c r="G550" s="664" t="s">
        <v>116</v>
      </c>
      <c r="H550" s="665">
        <v>147318048</v>
      </c>
      <c r="I550" s="665">
        <v>147318048</v>
      </c>
      <c r="J550" s="661" t="s">
        <v>48</v>
      </c>
      <c r="K550" s="661" t="s">
        <v>1378</v>
      </c>
      <c r="L550" s="666" t="s">
        <v>1379</v>
      </c>
      <c r="M550" s="666" t="s">
        <v>1380</v>
      </c>
      <c r="N550" s="667">
        <v>3835465</v>
      </c>
      <c r="O550" s="666" t="s">
        <v>1381</v>
      </c>
      <c r="P550" s="668" t="s">
        <v>1382</v>
      </c>
      <c r="Q550" s="669" t="s">
        <v>1383</v>
      </c>
      <c r="R550" s="664" t="s">
        <v>1384</v>
      </c>
      <c r="S550" s="670" t="s">
        <v>1385</v>
      </c>
      <c r="T550" s="664" t="s">
        <v>1383</v>
      </c>
      <c r="U550" s="667" t="s">
        <v>1386</v>
      </c>
      <c r="V550" s="671" t="s">
        <v>1668</v>
      </c>
      <c r="W550" s="671" t="s">
        <v>1668</v>
      </c>
      <c r="X550" s="672">
        <v>43050</v>
      </c>
      <c r="Y550" s="673">
        <v>2017060093032</v>
      </c>
      <c r="Z550" s="671" t="s">
        <v>1668</v>
      </c>
      <c r="AA550" s="31">
        <f t="shared" si="8"/>
        <v>1</v>
      </c>
      <c r="AB550" s="671" t="s">
        <v>1669</v>
      </c>
      <c r="AC550" s="667" t="s">
        <v>84</v>
      </c>
      <c r="AD550" s="667" t="s">
        <v>45</v>
      </c>
      <c r="AE550" s="674" t="s">
        <v>1389</v>
      </c>
      <c r="AF550" s="664" t="s">
        <v>47</v>
      </c>
      <c r="AG550" s="675" t="s">
        <v>1390</v>
      </c>
    </row>
    <row r="551" spans="1:33" s="33" customFormat="1" ht="63" customHeight="1" x14ac:dyDescent="0.25">
      <c r="A551" s="659" t="s">
        <v>93</v>
      </c>
      <c r="B551" s="660">
        <v>50193000</v>
      </c>
      <c r="C551" s="661" t="s">
        <v>1670</v>
      </c>
      <c r="D551" s="662">
        <v>43049</v>
      </c>
      <c r="E551" s="661" t="s">
        <v>1377</v>
      </c>
      <c r="F551" s="663" t="s">
        <v>144</v>
      </c>
      <c r="G551" s="664" t="s">
        <v>116</v>
      </c>
      <c r="H551" s="665">
        <v>177114544</v>
      </c>
      <c r="I551" s="665">
        <v>177114544</v>
      </c>
      <c r="J551" s="661" t="s">
        <v>48</v>
      </c>
      <c r="K551" s="661" t="s">
        <v>1378</v>
      </c>
      <c r="L551" s="666" t="s">
        <v>1379</v>
      </c>
      <c r="M551" s="666" t="s">
        <v>1380</v>
      </c>
      <c r="N551" s="667">
        <v>3835465</v>
      </c>
      <c r="O551" s="666" t="s">
        <v>1381</v>
      </c>
      <c r="P551" s="668" t="s">
        <v>1382</v>
      </c>
      <c r="Q551" s="669" t="s">
        <v>1383</v>
      </c>
      <c r="R551" s="664" t="s">
        <v>1384</v>
      </c>
      <c r="S551" s="670" t="s">
        <v>1385</v>
      </c>
      <c r="T551" s="664" t="s">
        <v>1383</v>
      </c>
      <c r="U551" s="667" t="s">
        <v>1386</v>
      </c>
      <c r="V551" s="671" t="s">
        <v>1671</v>
      </c>
      <c r="W551" s="671" t="s">
        <v>1671</v>
      </c>
      <c r="X551" s="672">
        <v>43050</v>
      </c>
      <c r="Y551" s="673">
        <v>2017060093032</v>
      </c>
      <c r="Z551" s="671" t="s">
        <v>1671</v>
      </c>
      <c r="AA551" s="31">
        <f t="shared" si="8"/>
        <v>1</v>
      </c>
      <c r="AB551" s="671" t="s">
        <v>1672</v>
      </c>
      <c r="AC551" s="667" t="s">
        <v>84</v>
      </c>
      <c r="AD551" s="667" t="s">
        <v>45</v>
      </c>
      <c r="AE551" s="674" t="s">
        <v>1389</v>
      </c>
      <c r="AF551" s="664" t="s">
        <v>47</v>
      </c>
      <c r="AG551" s="675" t="s">
        <v>1390</v>
      </c>
    </row>
    <row r="552" spans="1:33" s="33" customFormat="1" ht="63" customHeight="1" x14ac:dyDescent="0.25">
      <c r="A552" s="659" t="s">
        <v>93</v>
      </c>
      <c r="B552" s="660">
        <v>50193000</v>
      </c>
      <c r="C552" s="661" t="s">
        <v>1673</v>
      </c>
      <c r="D552" s="662">
        <v>43049</v>
      </c>
      <c r="E552" s="661" t="s">
        <v>1377</v>
      </c>
      <c r="F552" s="663" t="s">
        <v>144</v>
      </c>
      <c r="G552" s="664" t="s">
        <v>116</v>
      </c>
      <c r="H552" s="665">
        <v>284862496</v>
      </c>
      <c r="I552" s="665">
        <v>284862496</v>
      </c>
      <c r="J552" s="661" t="s">
        <v>48</v>
      </c>
      <c r="K552" s="661" t="s">
        <v>1378</v>
      </c>
      <c r="L552" s="666" t="s">
        <v>1379</v>
      </c>
      <c r="M552" s="666" t="s">
        <v>1380</v>
      </c>
      <c r="N552" s="667">
        <v>3835465</v>
      </c>
      <c r="O552" s="666" t="s">
        <v>1381</v>
      </c>
      <c r="P552" s="668" t="s">
        <v>1382</v>
      </c>
      <c r="Q552" s="669" t="s">
        <v>1383</v>
      </c>
      <c r="R552" s="664" t="s">
        <v>1384</v>
      </c>
      <c r="S552" s="670" t="s">
        <v>1385</v>
      </c>
      <c r="T552" s="664" t="s">
        <v>1383</v>
      </c>
      <c r="U552" s="667" t="s">
        <v>1386</v>
      </c>
      <c r="V552" s="671" t="s">
        <v>1674</v>
      </c>
      <c r="W552" s="671" t="s">
        <v>1674</v>
      </c>
      <c r="X552" s="672">
        <v>43050</v>
      </c>
      <c r="Y552" s="673">
        <v>2017060093032</v>
      </c>
      <c r="Z552" s="671" t="s">
        <v>1674</v>
      </c>
      <c r="AA552" s="31">
        <f t="shared" si="8"/>
        <v>1</v>
      </c>
      <c r="AB552" s="671" t="s">
        <v>1675</v>
      </c>
      <c r="AC552" s="667" t="s">
        <v>84</v>
      </c>
      <c r="AD552" s="667" t="s">
        <v>45</v>
      </c>
      <c r="AE552" s="674" t="s">
        <v>1389</v>
      </c>
      <c r="AF552" s="664" t="s">
        <v>47</v>
      </c>
      <c r="AG552" s="675" t="s">
        <v>1390</v>
      </c>
    </row>
    <row r="553" spans="1:33" s="33" customFormat="1" ht="63" customHeight="1" x14ac:dyDescent="0.25">
      <c r="A553" s="659" t="s">
        <v>93</v>
      </c>
      <c r="B553" s="660">
        <v>50193000</v>
      </c>
      <c r="C553" s="661" t="s">
        <v>1676</v>
      </c>
      <c r="D553" s="662">
        <v>43049</v>
      </c>
      <c r="E553" s="661" t="s">
        <v>1377</v>
      </c>
      <c r="F553" s="663" t="s">
        <v>144</v>
      </c>
      <c r="G553" s="664" t="s">
        <v>116</v>
      </c>
      <c r="H553" s="665">
        <v>147061616</v>
      </c>
      <c r="I553" s="665">
        <v>147061616</v>
      </c>
      <c r="J553" s="661" t="s">
        <v>48</v>
      </c>
      <c r="K553" s="661" t="s">
        <v>1378</v>
      </c>
      <c r="L553" s="666" t="s">
        <v>1379</v>
      </c>
      <c r="M553" s="666" t="s">
        <v>1380</v>
      </c>
      <c r="N553" s="667">
        <v>3835465</v>
      </c>
      <c r="O553" s="666" t="s">
        <v>1381</v>
      </c>
      <c r="P553" s="668" t="s">
        <v>1382</v>
      </c>
      <c r="Q553" s="669" t="s">
        <v>1383</v>
      </c>
      <c r="R553" s="664" t="s">
        <v>1384</v>
      </c>
      <c r="S553" s="670" t="s">
        <v>1385</v>
      </c>
      <c r="T553" s="664" t="s">
        <v>1383</v>
      </c>
      <c r="U553" s="667" t="s">
        <v>1386</v>
      </c>
      <c r="V553" s="671" t="s">
        <v>1677</v>
      </c>
      <c r="W553" s="671" t="s">
        <v>1677</v>
      </c>
      <c r="X553" s="672">
        <v>43050</v>
      </c>
      <c r="Y553" s="673">
        <v>2017060093032</v>
      </c>
      <c r="Z553" s="671" t="s">
        <v>1677</v>
      </c>
      <c r="AA553" s="31">
        <f t="shared" si="8"/>
        <v>1</v>
      </c>
      <c r="AB553" s="671" t="s">
        <v>1678</v>
      </c>
      <c r="AC553" s="667" t="s">
        <v>84</v>
      </c>
      <c r="AD553" s="667" t="s">
        <v>45</v>
      </c>
      <c r="AE553" s="674" t="s">
        <v>1389</v>
      </c>
      <c r="AF553" s="664" t="s">
        <v>47</v>
      </c>
      <c r="AG553" s="675" t="s">
        <v>1390</v>
      </c>
    </row>
    <row r="554" spans="1:33" s="33" customFormat="1" ht="63" customHeight="1" x14ac:dyDescent="0.25">
      <c r="A554" s="659" t="s">
        <v>93</v>
      </c>
      <c r="B554" s="660">
        <v>50193000</v>
      </c>
      <c r="C554" s="661" t="s">
        <v>1679</v>
      </c>
      <c r="D554" s="662">
        <v>43049</v>
      </c>
      <c r="E554" s="661" t="s">
        <v>1377</v>
      </c>
      <c r="F554" s="663" t="s">
        <v>144</v>
      </c>
      <c r="G554" s="664" t="s">
        <v>116</v>
      </c>
      <c r="H554" s="665">
        <v>414248928</v>
      </c>
      <c r="I554" s="665">
        <v>414248928</v>
      </c>
      <c r="J554" s="661" t="s">
        <v>48</v>
      </c>
      <c r="K554" s="661" t="s">
        <v>1378</v>
      </c>
      <c r="L554" s="666" t="s">
        <v>1379</v>
      </c>
      <c r="M554" s="666" t="s">
        <v>1380</v>
      </c>
      <c r="N554" s="667">
        <v>3835465</v>
      </c>
      <c r="O554" s="666" t="s">
        <v>1381</v>
      </c>
      <c r="P554" s="668" t="s">
        <v>1382</v>
      </c>
      <c r="Q554" s="669" t="s">
        <v>1383</v>
      </c>
      <c r="R554" s="664" t="s">
        <v>1384</v>
      </c>
      <c r="S554" s="670" t="s">
        <v>1385</v>
      </c>
      <c r="T554" s="664" t="s">
        <v>1383</v>
      </c>
      <c r="U554" s="667" t="s">
        <v>1386</v>
      </c>
      <c r="V554" s="671" t="s">
        <v>1680</v>
      </c>
      <c r="W554" s="671" t="s">
        <v>1680</v>
      </c>
      <c r="X554" s="672">
        <v>43050</v>
      </c>
      <c r="Y554" s="673">
        <v>2017060093032</v>
      </c>
      <c r="Z554" s="671" t="s">
        <v>1680</v>
      </c>
      <c r="AA554" s="31">
        <f t="shared" si="8"/>
        <v>1</v>
      </c>
      <c r="AB554" s="671" t="s">
        <v>1681</v>
      </c>
      <c r="AC554" s="667" t="s">
        <v>84</v>
      </c>
      <c r="AD554" s="667" t="s">
        <v>45</v>
      </c>
      <c r="AE554" s="674" t="s">
        <v>1389</v>
      </c>
      <c r="AF554" s="664" t="s">
        <v>47</v>
      </c>
      <c r="AG554" s="675" t="s">
        <v>1390</v>
      </c>
    </row>
    <row r="555" spans="1:33" s="33" customFormat="1" ht="63" customHeight="1" x14ac:dyDescent="0.25">
      <c r="A555" s="659" t="s">
        <v>93</v>
      </c>
      <c r="B555" s="660">
        <v>50193000</v>
      </c>
      <c r="C555" s="661" t="s">
        <v>1682</v>
      </c>
      <c r="D555" s="662">
        <v>43049</v>
      </c>
      <c r="E555" s="661" t="s">
        <v>1377</v>
      </c>
      <c r="F555" s="663" t="s">
        <v>144</v>
      </c>
      <c r="G555" s="664" t="s">
        <v>116</v>
      </c>
      <c r="H555" s="665">
        <v>427826560</v>
      </c>
      <c r="I555" s="665">
        <v>427826560</v>
      </c>
      <c r="J555" s="661" t="s">
        <v>48</v>
      </c>
      <c r="K555" s="661" t="s">
        <v>1378</v>
      </c>
      <c r="L555" s="666" t="s">
        <v>1379</v>
      </c>
      <c r="M555" s="666" t="s">
        <v>1380</v>
      </c>
      <c r="N555" s="667">
        <v>3835465</v>
      </c>
      <c r="O555" s="666" t="s">
        <v>1381</v>
      </c>
      <c r="P555" s="668" t="s">
        <v>1382</v>
      </c>
      <c r="Q555" s="669" t="s">
        <v>1383</v>
      </c>
      <c r="R555" s="664" t="s">
        <v>1384</v>
      </c>
      <c r="S555" s="670" t="s">
        <v>1385</v>
      </c>
      <c r="T555" s="664" t="s">
        <v>1383</v>
      </c>
      <c r="U555" s="667" t="s">
        <v>1386</v>
      </c>
      <c r="V555" s="671" t="s">
        <v>1683</v>
      </c>
      <c r="W555" s="671" t="s">
        <v>1683</v>
      </c>
      <c r="X555" s="672">
        <v>43050</v>
      </c>
      <c r="Y555" s="673">
        <v>2017060093032</v>
      </c>
      <c r="Z555" s="671" t="s">
        <v>1683</v>
      </c>
      <c r="AA555" s="31">
        <f t="shared" si="8"/>
        <v>1</v>
      </c>
      <c r="AB555" s="671" t="s">
        <v>1684</v>
      </c>
      <c r="AC555" s="667" t="s">
        <v>84</v>
      </c>
      <c r="AD555" s="667" t="s">
        <v>45</v>
      </c>
      <c r="AE555" s="674" t="s">
        <v>1389</v>
      </c>
      <c r="AF555" s="664" t="s">
        <v>47</v>
      </c>
      <c r="AG555" s="675" t="s">
        <v>1390</v>
      </c>
    </row>
    <row r="556" spans="1:33" s="33" customFormat="1" ht="63" customHeight="1" x14ac:dyDescent="0.25">
      <c r="A556" s="659" t="s">
        <v>93</v>
      </c>
      <c r="B556" s="660">
        <v>50193000</v>
      </c>
      <c r="C556" s="661" t="s">
        <v>1685</v>
      </c>
      <c r="D556" s="662">
        <v>43049</v>
      </c>
      <c r="E556" s="661" t="s">
        <v>1377</v>
      </c>
      <c r="F556" s="663" t="s">
        <v>144</v>
      </c>
      <c r="G556" s="664" t="s">
        <v>116</v>
      </c>
      <c r="H556" s="665">
        <v>129983072</v>
      </c>
      <c r="I556" s="665">
        <v>129983072</v>
      </c>
      <c r="J556" s="661" t="s">
        <v>48</v>
      </c>
      <c r="K556" s="661" t="s">
        <v>1378</v>
      </c>
      <c r="L556" s="666" t="s">
        <v>1379</v>
      </c>
      <c r="M556" s="666" t="s">
        <v>1380</v>
      </c>
      <c r="N556" s="667">
        <v>3835465</v>
      </c>
      <c r="O556" s="666" t="s">
        <v>1381</v>
      </c>
      <c r="P556" s="668" t="s">
        <v>1382</v>
      </c>
      <c r="Q556" s="669" t="s">
        <v>1383</v>
      </c>
      <c r="R556" s="664" t="s">
        <v>1384</v>
      </c>
      <c r="S556" s="670" t="s">
        <v>1385</v>
      </c>
      <c r="T556" s="664" t="s">
        <v>1383</v>
      </c>
      <c r="U556" s="667" t="s">
        <v>1386</v>
      </c>
      <c r="V556" s="671" t="s">
        <v>1686</v>
      </c>
      <c r="W556" s="671" t="s">
        <v>1686</v>
      </c>
      <c r="X556" s="672">
        <v>43050</v>
      </c>
      <c r="Y556" s="673">
        <v>2017060093032</v>
      </c>
      <c r="Z556" s="671" t="s">
        <v>1686</v>
      </c>
      <c r="AA556" s="31">
        <f t="shared" si="8"/>
        <v>1</v>
      </c>
      <c r="AB556" s="671" t="s">
        <v>1687</v>
      </c>
      <c r="AC556" s="667" t="s">
        <v>84</v>
      </c>
      <c r="AD556" s="667" t="s">
        <v>45</v>
      </c>
      <c r="AE556" s="674" t="s">
        <v>1389</v>
      </c>
      <c r="AF556" s="664" t="s">
        <v>47</v>
      </c>
      <c r="AG556" s="675" t="s">
        <v>1390</v>
      </c>
    </row>
    <row r="557" spans="1:33" s="33" customFormat="1" ht="63" customHeight="1" x14ac:dyDescent="0.25">
      <c r="A557" s="659" t="s">
        <v>93</v>
      </c>
      <c r="B557" s="660">
        <v>50193000</v>
      </c>
      <c r="C557" s="661" t="s">
        <v>1688</v>
      </c>
      <c r="D557" s="662">
        <v>43049</v>
      </c>
      <c r="E557" s="661" t="s">
        <v>1377</v>
      </c>
      <c r="F557" s="663" t="s">
        <v>144</v>
      </c>
      <c r="G557" s="664" t="s">
        <v>116</v>
      </c>
      <c r="H557" s="665">
        <v>114573392</v>
      </c>
      <c r="I557" s="665">
        <v>114573392</v>
      </c>
      <c r="J557" s="661" t="s">
        <v>48</v>
      </c>
      <c r="K557" s="661" t="s">
        <v>1378</v>
      </c>
      <c r="L557" s="666" t="s">
        <v>1379</v>
      </c>
      <c r="M557" s="666" t="s">
        <v>1380</v>
      </c>
      <c r="N557" s="667">
        <v>3835465</v>
      </c>
      <c r="O557" s="666" t="s">
        <v>1381</v>
      </c>
      <c r="P557" s="668" t="s">
        <v>1382</v>
      </c>
      <c r="Q557" s="669" t="s">
        <v>1383</v>
      </c>
      <c r="R557" s="664" t="s">
        <v>1384</v>
      </c>
      <c r="S557" s="670" t="s">
        <v>1385</v>
      </c>
      <c r="T557" s="664" t="s">
        <v>1383</v>
      </c>
      <c r="U557" s="667" t="s">
        <v>1386</v>
      </c>
      <c r="V557" s="671" t="s">
        <v>1689</v>
      </c>
      <c r="W557" s="671" t="s">
        <v>1689</v>
      </c>
      <c r="X557" s="672">
        <v>43050</v>
      </c>
      <c r="Y557" s="673">
        <v>2017060093032</v>
      </c>
      <c r="Z557" s="671" t="s">
        <v>1689</v>
      </c>
      <c r="AA557" s="31">
        <f t="shared" si="8"/>
        <v>1</v>
      </c>
      <c r="AB557" s="671" t="s">
        <v>1690</v>
      </c>
      <c r="AC557" s="667" t="s">
        <v>84</v>
      </c>
      <c r="AD557" s="667" t="s">
        <v>45</v>
      </c>
      <c r="AE557" s="674" t="s">
        <v>1389</v>
      </c>
      <c r="AF557" s="664" t="s">
        <v>47</v>
      </c>
      <c r="AG557" s="675" t="s">
        <v>1390</v>
      </c>
    </row>
    <row r="558" spans="1:33" s="33" customFormat="1" ht="63" customHeight="1" x14ac:dyDescent="0.25">
      <c r="A558" s="659" t="s">
        <v>93</v>
      </c>
      <c r="B558" s="660">
        <v>50193000</v>
      </c>
      <c r="C558" s="661" t="s">
        <v>1691</v>
      </c>
      <c r="D558" s="662">
        <v>43049</v>
      </c>
      <c r="E558" s="661" t="s">
        <v>1377</v>
      </c>
      <c r="F558" s="663" t="s">
        <v>144</v>
      </c>
      <c r="G558" s="664" t="s">
        <v>116</v>
      </c>
      <c r="H558" s="665">
        <v>437007840</v>
      </c>
      <c r="I558" s="665">
        <v>437007840</v>
      </c>
      <c r="J558" s="661" t="s">
        <v>48</v>
      </c>
      <c r="K558" s="661" t="s">
        <v>1378</v>
      </c>
      <c r="L558" s="666" t="s">
        <v>1379</v>
      </c>
      <c r="M558" s="666" t="s">
        <v>1380</v>
      </c>
      <c r="N558" s="667">
        <v>3835465</v>
      </c>
      <c r="O558" s="666" t="s">
        <v>1381</v>
      </c>
      <c r="P558" s="668" t="s">
        <v>1382</v>
      </c>
      <c r="Q558" s="669" t="s">
        <v>1383</v>
      </c>
      <c r="R558" s="664" t="s">
        <v>1384</v>
      </c>
      <c r="S558" s="670" t="s">
        <v>1385</v>
      </c>
      <c r="T558" s="664" t="s">
        <v>1383</v>
      </c>
      <c r="U558" s="667" t="s">
        <v>1386</v>
      </c>
      <c r="V558" s="671" t="s">
        <v>1692</v>
      </c>
      <c r="W558" s="671" t="s">
        <v>1692</v>
      </c>
      <c r="X558" s="672">
        <v>43050</v>
      </c>
      <c r="Y558" s="673">
        <v>2017060093032</v>
      </c>
      <c r="Z558" s="671" t="s">
        <v>1692</v>
      </c>
      <c r="AA558" s="31">
        <f t="shared" si="8"/>
        <v>1</v>
      </c>
      <c r="AB558" s="671" t="s">
        <v>1693</v>
      </c>
      <c r="AC558" s="667" t="s">
        <v>84</v>
      </c>
      <c r="AD558" s="667" t="s">
        <v>45</v>
      </c>
      <c r="AE558" s="674" t="s">
        <v>1389</v>
      </c>
      <c r="AF558" s="664" t="s">
        <v>47</v>
      </c>
      <c r="AG558" s="675" t="s">
        <v>1390</v>
      </c>
    </row>
    <row r="559" spans="1:33" s="33" customFormat="1" ht="63" customHeight="1" x14ac:dyDescent="0.25">
      <c r="A559" s="659" t="s">
        <v>93</v>
      </c>
      <c r="B559" s="660">
        <v>50193000</v>
      </c>
      <c r="C559" s="661" t="s">
        <v>1694</v>
      </c>
      <c r="D559" s="662">
        <v>43049</v>
      </c>
      <c r="E559" s="661" t="s">
        <v>1377</v>
      </c>
      <c r="F559" s="663" t="s">
        <v>144</v>
      </c>
      <c r="G559" s="664" t="s">
        <v>116</v>
      </c>
      <c r="H559" s="665">
        <v>63207592</v>
      </c>
      <c r="I559" s="665">
        <v>63207592</v>
      </c>
      <c r="J559" s="661" t="s">
        <v>48</v>
      </c>
      <c r="K559" s="661" t="s">
        <v>1378</v>
      </c>
      <c r="L559" s="666" t="s">
        <v>1379</v>
      </c>
      <c r="M559" s="666" t="s">
        <v>1380</v>
      </c>
      <c r="N559" s="667">
        <v>3835465</v>
      </c>
      <c r="O559" s="666" t="s">
        <v>1381</v>
      </c>
      <c r="P559" s="668" t="s">
        <v>1382</v>
      </c>
      <c r="Q559" s="669" t="s">
        <v>1383</v>
      </c>
      <c r="R559" s="664" t="s">
        <v>1384</v>
      </c>
      <c r="S559" s="670" t="s">
        <v>1385</v>
      </c>
      <c r="T559" s="664" t="s">
        <v>1383</v>
      </c>
      <c r="U559" s="667" t="s">
        <v>1386</v>
      </c>
      <c r="V559" s="671" t="s">
        <v>1695</v>
      </c>
      <c r="W559" s="671" t="s">
        <v>1695</v>
      </c>
      <c r="X559" s="672">
        <v>43050</v>
      </c>
      <c r="Y559" s="673">
        <v>2017060093032</v>
      </c>
      <c r="Z559" s="671" t="s">
        <v>1695</v>
      </c>
      <c r="AA559" s="31">
        <f t="shared" si="8"/>
        <v>1</v>
      </c>
      <c r="AB559" s="671" t="s">
        <v>1696</v>
      </c>
      <c r="AC559" s="667" t="s">
        <v>84</v>
      </c>
      <c r="AD559" s="667" t="s">
        <v>45</v>
      </c>
      <c r="AE559" s="674" t="s">
        <v>1389</v>
      </c>
      <c r="AF559" s="664" t="s">
        <v>47</v>
      </c>
      <c r="AG559" s="675" t="s">
        <v>1390</v>
      </c>
    </row>
    <row r="560" spans="1:33" s="33" customFormat="1" ht="63" customHeight="1" x14ac:dyDescent="0.25">
      <c r="A560" s="659" t="s">
        <v>93</v>
      </c>
      <c r="B560" s="660">
        <v>50193000</v>
      </c>
      <c r="C560" s="661" t="s">
        <v>1697</v>
      </c>
      <c r="D560" s="662">
        <v>43049</v>
      </c>
      <c r="E560" s="661" t="s">
        <v>1377</v>
      </c>
      <c r="F560" s="663" t="s">
        <v>144</v>
      </c>
      <c r="G560" s="664" t="s">
        <v>116</v>
      </c>
      <c r="H560" s="665">
        <v>130642704</v>
      </c>
      <c r="I560" s="665">
        <v>130642704</v>
      </c>
      <c r="J560" s="661" t="s">
        <v>48</v>
      </c>
      <c r="K560" s="661" t="s">
        <v>1378</v>
      </c>
      <c r="L560" s="666" t="s">
        <v>1379</v>
      </c>
      <c r="M560" s="666" t="s">
        <v>1380</v>
      </c>
      <c r="N560" s="667">
        <v>3835465</v>
      </c>
      <c r="O560" s="666" t="s">
        <v>1381</v>
      </c>
      <c r="P560" s="668" t="s">
        <v>1382</v>
      </c>
      <c r="Q560" s="669" t="s">
        <v>1383</v>
      </c>
      <c r="R560" s="664" t="s">
        <v>1384</v>
      </c>
      <c r="S560" s="670" t="s">
        <v>1385</v>
      </c>
      <c r="T560" s="664" t="s">
        <v>1383</v>
      </c>
      <c r="U560" s="667" t="s">
        <v>1386</v>
      </c>
      <c r="V560" s="671" t="s">
        <v>1698</v>
      </c>
      <c r="W560" s="671" t="s">
        <v>1698</v>
      </c>
      <c r="X560" s="672">
        <v>43050</v>
      </c>
      <c r="Y560" s="673">
        <v>2017060093032</v>
      </c>
      <c r="Z560" s="671" t="s">
        <v>1698</v>
      </c>
      <c r="AA560" s="31">
        <f t="shared" si="8"/>
        <v>1</v>
      </c>
      <c r="AB560" s="671" t="s">
        <v>1699</v>
      </c>
      <c r="AC560" s="667" t="s">
        <v>84</v>
      </c>
      <c r="AD560" s="667" t="s">
        <v>45</v>
      </c>
      <c r="AE560" s="674" t="s">
        <v>1389</v>
      </c>
      <c r="AF560" s="664" t="s">
        <v>47</v>
      </c>
      <c r="AG560" s="675" t="s">
        <v>1390</v>
      </c>
    </row>
    <row r="561" spans="1:33" s="33" customFormat="1" ht="63" customHeight="1" x14ac:dyDescent="0.25">
      <c r="A561" s="659" t="s">
        <v>93</v>
      </c>
      <c r="B561" s="660">
        <v>50193000</v>
      </c>
      <c r="C561" s="661" t="s">
        <v>1700</v>
      </c>
      <c r="D561" s="662">
        <v>43049</v>
      </c>
      <c r="E561" s="661" t="s">
        <v>1377</v>
      </c>
      <c r="F561" s="663" t="s">
        <v>144</v>
      </c>
      <c r="G561" s="664" t="s">
        <v>116</v>
      </c>
      <c r="H561" s="665">
        <v>98958848</v>
      </c>
      <c r="I561" s="665">
        <v>98958848</v>
      </c>
      <c r="J561" s="661" t="s">
        <v>48</v>
      </c>
      <c r="K561" s="661" t="s">
        <v>1378</v>
      </c>
      <c r="L561" s="666" t="s">
        <v>1379</v>
      </c>
      <c r="M561" s="666" t="s">
        <v>1380</v>
      </c>
      <c r="N561" s="667">
        <v>3835465</v>
      </c>
      <c r="O561" s="666" t="s">
        <v>1381</v>
      </c>
      <c r="P561" s="668" t="s">
        <v>1382</v>
      </c>
      <c r="Q561" s="669" t="s">
        <v>1383</v>
      </c>
      <c r="R561" s="664" t="s">
        <v>1384</v>
      </c>
      <c r="S561" s="670" t="s">
        <v>1385</v>
      </c>
      <c r="T561" s="664" t="s">
        <v>1383</v>
      </c>
      <c r="U561" s="667" t="s">
        <v>1386</v>
      </c>
      <c r="V561" s="671" t="s">
        <v>1701</v>
      </c>
      <c r="W561" s="671" t="s">
        <v>1701</v>
      </c>
      <c r="X561" s="672">
        <v>43050</v>
      </c>
      <c r="Y561" s="673">
        <v>2017060093032</v>
      </c>
      <c r="Z561" s="671" t="s">
        <v>1701</v>
      </c>
      <c r="AA561" s="31">
        <f t="shared" si="8"/>
        <v>1</v>
      </c>
      <c r="AB561" s="671" t="s">
        <v>1702</v>
      </c>
      <c r="AC561" s="667" t="s">
        <v>84</v>
      </c>
      <c r="AD561" s="667" t="s">
        <v>45</v>
      </c>
      <c r="AE561" s="674" t="s">
        <v>1389</v>
      </c>
      <c r="AF561" s="664" t="s">
        <v>47</v>
      </c>
      <c r="AG561" s="675" t="s">
        <v>1390</v>
      </c>
    </row>
    <row r="562" spans="1:33" s="33" customFormat="1" ht="63" customHeight="1" x14ac:dyDescent="0.25">
      <c r="A562" s="659" t="s">
        <v>93</v>
      </c>
      <c r="B562" s="660">
        <v>50193000</v>
      </c>
      <c r="C562" s="661" t="s">
        <v>1703</v>
      </c>
      <c r="D562" s="662">
        <v>43049</v>
      </c>
      <c r="E562" s="661" t="s">
        <v>1377</v>
      </c>
      <c r="F562" s="663" t="s">
        <v>144</v>
      </c>
      <c r="G562" s="664" t="s">
        <v>116</v>
      </c>
      <c r="H562" s="665">
        <v>120803912</v>
      </c>
      <c r="I562" s="665">
        <v>120803912</v>
      </c>
      <c r="J562" s="661" t="s">
        <v>48</v>
      </c>
      <c r="K562" s="661" t="s">
        <v>1378</v>
      </c>
      <c r="L562" s="666" t="s">
        <v>1379</v>
      </c>
      <c r="M562" s="666" t="s">
        <v>1380</v>
      </c>
      <c r="N562" s="667">
        <v>3835465</v>
      </c>
      <c r="O562" s="666" t="s">
        <v>1381</v>
      </c>
      <c r="P562" s="668" t="s">
        <v>1382</v>
      </c>
      <c r="Q562" s="669" t="s">
        <v>1383</v>
      </c>
      <c r="R562" s="664" t="s">
        <v>1384</v>
      </c>
      <c r="S562" s="670" t="s">
        <v>1385</v>
      </c>
      <c r="T562" s="664" t="s">
        <v>1383</v>
      </c>
      <c r="U562" s="667" t="s">
        <v>1386</v>
      </c>
      <c r="V562" s="671" t="s">
        <v>1704</v>
      </c>
      <c r="W562" s="671" t="s">
        <v>1704</v>
      </c>
      <c r="X562" s="672">
        <v>43050</v>
      </c>
      <c r="Y562" s="673">
        <v>2017060093032</v>
      </c>
      <c r="Z562" s="671" t="s">
        <v>1704</v>
      </c>
      <c r="AA562" s="31">
        <f t="shared" si="8"/>
        <v>1</v>
      </c>
      <c r="AB562" s="671" t="s">
        <v>1705</v>
      </c>
      <c r="AC562" s="667" t="s">
        <v>84</v>
      </c>
      <c r="AD562" s="667" t="s">
        <v>45</v>
      </c>
      <c r="AE562" s="674" t="s">
        <v>1389</v>
      </c>
      <c r="AF562" s="664" t="s">
        <v>47</v>
      </c>
      <c r="AG562" s="675" t="s">
        <v>1390</v>
      </c>
    </row>
    <row r="563" spans="1:33" s="33" customFormat="1" ht="63" customHeight="1" x14ac:dyDescent="0.25">
      <c r="A563" s="659" t="s">
        <v>93</v>
      </c>
      <c r="B563" s="660">
        <v>50193000</v>
      </c>
      <c r="C563" s="661" t="s">
        <v>1706</v>
      </c>
      <c r="D563" s="662">
        <v>43049</v>
      </c>
      <c r="E563" s="661" t="s">
        <v>1377</v>
      </c>
      <c r="F563" s="663" t="s">
        <v>144</v>
      </c>
      <c r="G563" s="664" t="s">
        <v>116</v>
      </c>
      <c r="H563" s="665">
        <v>445384512</v>
      </c>
      <c r="I563" s="665">
        <v>445384512</v>
      </c>
      <c r="J563" s="661" t="s">
        <v>48</v>
      </c>
      <c r="K563" s="661" t="s">
        <v>1378</v>
      </c>
      <c r="L563" s="666" t="s">
        <v>1379</v>
      </c>
      <c r="M563" s="666" t="s">
        <v>1380</v>
      </c>
      <c r="N563" s="667">
        <v>3835465</v>
      </c>
      <c r="O563" s="666" t="s">
        <v>1381</v>
      </c>
      <c r="P563" s="668" t="s">
        <v>1382</v>
      </c>
      <c r="Q563" s="669" t="s">
        <v>1383</v>
      </c>
      <c r="R563" s="664" t="s">
        <v>1384</v>
      </c>
      <c r="S563" s="670" t="s">
        <v>1385</v>
      </c>
      <c r="T563" s="664" t="s">
        <v>1383</v>
      </c>
      <c r="U563" s="667" t="s">
        <v>1386</v>
      </c>
      <c r="V563" s="671" t="s">
        <v>1707</v>
      </c>
      <c r="W563" s="671" t="s">
        <v>1707</v>
      </c>
      <c r="X563" s="672">
        <v>43050</v>
      </c>
      <c r="Y563" s="673">
        <v>2017060093032</v>
      </c>
      <c r="Z563" s="671" t="s">
        <v>1707</v>
      </c>
      <c r="AA563" s="31">
        <f t="shared" si="8"/>
        <v>1</v>
      </c>
      <c r="AB563" s="671" t="s">
        <v>1708</v>
      </c>
      <c r="AC563" s="667" t="s">
        <v>84</v>
      </c>
      <c r="AD563" s="667" t="s">
        <v>45</v>
      </c>
      <c r="AE563" s="674" t="s">
        <v>1389</v>
      </c>
      <c r="AF563" s="664" t="s">
        <v>47</v>
      </c>
      <c r="AG563" s="675" t="s">
        <v>1390</v>
      </c>
    </row>
    <row r="564" spans="1:33" s="33" customFormat="1" ht="63" customHeight="1" x14ac:dyDescent="0.25">
      <c r="A564" s="659" t="s">
        <v>93</v>
      </c>
      <c r="B564" s="660">
        <v>50193000</v>
      </c>
      <c r="C564" s="661" t="s">
        <v>1709</v>
      </c>
      <c r="D564" s="662">
        <v>43049</v>
      </c>
      <c r="E564" s="661" t="s">
        <v>1377</v>
      </c>
      <c r="F564" s="663" t="s">
        <v>144</v>
      </c>
      <c r="G564" s="664" t="s">
        <v>116</v>
      </c>
      <c r="H564" s="665">
        <v>251089056</v>
      </c>
      <c r="I564" s="665">
        <v>251089056</v>
      </c>
      <c r="J564" s="661" t="s">
        <v>48</v>
      </c>
      <c r="K564" s="661" t="s">
        <v>1378</v>
      </c>
      <c r="L564" s="666" t="s">
        <v>1379</v>
      </c>
      <c r="M564" s="666" t="s">
        <v>1380</v>
      </c>
      <c r="N564" s="667">
        <v>3835465</v>
      </c>
      <c r="O564" s="666" t="s">
        <v>1381</v>
      </c>
      <c r="P564" s="668" t="s">
        <v>1382</v>
      </c>
      <c r="Q564" s="669" t="s">
        <v>1383</v>
      </c>
      <c r="R564" s="664" t="s">
        <v>1384</v>
      </c>
      <c r="S564" s="670" t="s">
        <v>1385</v>
      </c>
      <c r="T564" s="664" t="s">
        <v>1383</v>
      </c>
      <c r="U564" s="667" t="s">
        <v>1386</v>
      </c>
      <c r="V564" s="671" t="s">
        <v>1710</v>
      </c>
      <c r="W564" s="671" t="s">
        <v>1710</v>
      </c>
      <c r="X564" s="672">
        <v>43050</v>
      </c>
      <c r="Y564" s="673">
        <v>2017060093032</v>
      </c>
      <c r="Z564" s="671" t="s">
        <v>1710</v>
      </c>
      <c r="AA564" s="31">
        <f t="shared" si="8"/>
        <v>1</v>
      </c>
      <c r="AB564" s="671" t="s">
        <v>1711</v>
      </c>
      <c r="AC564" s="667" t="s">
        <v>84</v>
      </c>
      <c r="AD564" s="667" t="s">
        <v>45</v>
      </c>
      <c r="AE564" s="674" t="s">
        <v>1389</v>
      </c>
      <c r="AF564" s="664" t="s">
        <v>47</v>
      </c>
      <c r="AG564" s="675" t="s">
        <v>1390</v>
      </c>
    </row>
    <row r="565" spans="1:33" s="33" customFormat="1" ht="63" customHeight="1" x14ac:dyDescent="0.25">
      <c r="A565" s="659" t="s">
        <v>93</v>
      </c>
      <c r="B565" s="660">
        <v>50193000</v>
      </c>
      <c r="C565" s="661" t="s">
        <v>1712</v>
      </c>
      <c r="D565" s="662">
        <v>43049</v>
      </c>
      <c r="E565" s="661" t="s">
        <v>1377</v>
      </c>
      <c r="F565" s="663" t="s">
        <v>144</v>
      </c>
      <c r="G565" s="664" t="s">
        <v>116</v>
      </c>
      <c r="H565" s="665">
        <v>42324208</v>
      </c>
      <c r="I565" s="665">
        <v>42324208</v>
      </c>
      <c r="J565" s="661" t="s">
        <v>48</v>
      </c>
      <c r="K565" s="661" t="s">
        <v>1378</v>
      </c>
      <c r="L565" s="666" t="s">
        <v>1379</v>
      </c>
      <c r="M565" s="666" t="s">
        <v>1380</v>
      </c>
      <c r="N565" s="667">
        <v>3835465</v>
      </c>
      <c r="O565" s="666" t="s">
        <v>1381</v>
      </c>
      <c r="P565" s="668" t="s">
        <v>1382</v>
      </c>
      <c r="Q565" s="669" t="s">
        <v>1383</v>
      </c>
      <c r="R565" s="664" t="s">
        <v>1384</v>
      </c>
      <c r="S565" s="670" t="s">
        <v>1385</v>
      </c>
      <c r="T565" s="664" t="s">
        <v>1383</v>
      </c>
      <c r="U565" s="667" t="s">
        <v>1386</v>
      </c>
      <c r="V565" s="671" t="s">
        <v>1713</v>
      </c>
      <c r="W565" s="671" t="s">
        <v>1713</v>
      </c>
      <c r="X565" s="672">
        <v>43050</v>
      </c>
      <c r="Y565" s="673">
        <v>2017060093032</v>
      </c>
      <c r="Z565" s="671" t="s">
        <v>1713</v>
      </c>
      <c r="AA565" s="31">
        <f t="shared" si="8"/>
        <v>1</v>
      </c>
      <c r="AB565" s="671" t="s">
        <v>1714</v>
      </c>
      <c r="AC565" s="667" t="s">
        <v>84</v>
      </c>
      <c r="AD565" s="667" t="s">
        <v>45</v>
      </c>
      <c r="AE565" s="674" t="s">
        <v>1389</v>
      </c>
      <c r="AF565" s="664" t="s">
        <v>47</v>
      </c>
      <c r="AG565" s="675" t="s">
        <v>1390</v>
      </c>
    </row>
    <row r="566" spans="1:33" s="33" customFormat="1" ht="63" customHeight="1" x14ac:dyDescent="0.25">
      <c r="A566" s="659" t="s">
        <v>93</v>
      </c>
      <c r="B566" s="660">
        <v>50193000</v>
      </c>
      <c r="C566" s="661" t="s">
        <v>1715</v>
      </c>
      <c r="D566" s="662">
        <v>43049</v>
      </c>
      <c r="E566" s="661" t="s">
        <v>1377</v>
      </c>
      <c r="F566" s="663" t="s">
        <v>144</v>
      </c>
      <c r="G566" s="664" t="s">
        <v>116</v>
      </c>
      <c r="H566" s="665">
        <v>146218208</v>
      </c>
      <c r="I566" s="665">
        <v>146218208</v>
      </c>
      <c r="J566" s="661" t="s">
        <v>48</v>
      </c>
      <c r="K566" s="661" t="s">
        <v>1378</v>
      </c>
      <c r="L566" s="666" t="s">
        <v>1379</v>
      </c>
      <c r="M566" s="666" t="s">
        <v>1380</v>
      </c>
      <c r="N566" s="667">
        <v>3835465</v>
      </c>
      <c r="O566" s="666" t="s">
        <v>1381</v>
      </c>
      <c r="P566" s="668" t="s">
        <v>1382</v>
      </c>
      <c r="Q566" s="669" t="s">
        <v>1383</v>
      </c>
      <c r="R566" s="664" t="s">
        <v>1384</v>
      </c>
      <c r="S566" s="670" t="s">
        <v>1385</v>
      </c>
      <c r="T566" s="664" t="s">
        <v>1383</v>
      </c>
      <c r="U566" s="667" t="s">
        <v>1386</v>
      </c>
      <c r="V566" s="671" t="s">
        <v>1716</v>
      </c>
      <c r="W566" s="671" t="s">
        <v>1716</v>
      </c>
      <c r="X566" s="672">
        <v>43050</v>
      </c>
      <c r="Y566" s="673">
        <v>2017060093032</v>
      </c>
      <c r="Z566" s="671" t="s">
        <v>1716</v>
      </c>
      <c r="AA566" s="31">
        <f t="shared" si="8"/>
        <v>1</v>
      </c>
      <c r="AB566" s="671" t="s">
        <v>1717</v>
      </c>
      <c r="AC566" s="667" t="s">
        <v>84</v>
      </c>
      <c r="AD566" s="667" t="s">
        <v>45</v>
      </c>
      <c r="AE566" s="674" t="s">
        <v>1389</v>
      </c>
      <c r="AF566" s="664" t="s">
        <v>47</v>
      </c>
      <c r="AG566" s="675" t="s">
        <v>1390</v>
      </c>
    </row>
    <row r="567" spans="1:33" s="33" customFormat="1" ht="63" customHeight="1" x14ac:dyDescent="0.25">
      <c r="A567" s="659" t="s">
        <v>93</v>
      </c>
      <c r="B567" s="660">
        <v>50193000</v>
      </c>
      <c r="C567" s="661" t="s">
        <v>1718</v>
      </c>
      <c r="D567" s="662">
        <v>43049</v>
      </c>
      <c r="E567" s="661" t="s">
        <v>1377</v>
      </c>
      <c r="F567" s="663" t="s">
        <v>144</v>
      </c>
      <c r="G567" s="664" t="s">
        <v>116</v>
      </c>
      <c r="H567" s="665">
        <v>78729296</v>
      </c>
      <c r="I567" s="665">
        <v>78729296</v>
      </c>
      <c r="J567" s="661" t="s">
        <v>48</v>
      </c>
      <c r="K567" s="661" t="s">
        <v>1378</v>
      </c>
      <c r="L567" s="666" t="s">
        <v>1379</v>
      </c>
      <c r="M567" s="666" t="s">
        <v>1380</v>
      </c>
      <c r="N567" s="667">
        <v>3835465</v>
      </c>
      <c r="O567" s="666" t="s">
        <v>1381</v>
      </c>
      <c r="P567" s="668" t="s">
        <v>1382</v>
      </c>
      <c r="Q567" s="669" t="s">
        <v>1383</v>
      </c>
      <c r="R567" s="664" t="s">
        <v>1384</v>
      </c>
      <c r="S567" s="670" t="s">
        <v>1385</v>
      </c>
      <c r="T567" s="664" t="s">
        <v>1383</v>
      </c>
      <c r="U567" s="667" t="s">
        <v>1386</v>
      </c>
      <c r="V567" s="671" t="s">
        <v>1719</v>
      </c>
      <c r="W567" s="671" t="s">
        <v>1719</v>
      </c>
      <c r="X567" s="672">
        <v>43050</v>
      </c>
      <c r="Y567" s="673">
        <v>2017060093032</v>
      </c>
      <c r="Z567" s="671" t="s">
        <v>1719</v>
      </c>
      <c r="AA567" s="31">
        <f t="shared" si="8"/>
        <v>1</v>
      </c>
      <c r="AB567" s="671" t="s">
        <v>1720</v>
      </c>
      <c r="AC567" s="667" t="s">
        <v>84</v>
      </c>
      <c r="AD567" s="667" t="s">
        <v>45</v>
      </c>
      <c r="AE567" s="674" t="s">
        <v>1389</v>
      </c>
      <c r="AF567" s="664" t="s">
        <v>47</v>
      </c>
      <c r="AG567" s="675" t="s">
        <v>1390</v>
      </c>
    </row>
    <row r="568" spans="1:33" s="33" customFormat="1" ht="63" customHeight="1" x14ac:dyDescent="0.25">
      <c r="A568" s="659" t="s">
        <v>93</v>
      </c>
      <c r="B568" s="660">
        <v>50193000</v>
      </c>
      <c r="C568" s="661" t="s">
        <v>1721</v>
      </c>
      <c r="D568" s="662">
        <v>43049</v>
      </c>
      <c r="E568" s="661" t="s">
        <v>1377</v>
      </c>
      <c r="F568" s="663" t="s">
        <v>144</v>
      </c>
      <c r="G568" s="664" t="s">
        <v>116</v>
      </c>
      <c r="H568" s="665">
        <v>174553792</v>
      </c>
      <c r="I568" s="665">
        <v>174553792</v>
      </c>
      <c r="J568" s="661" t="s">
        <v>48</v>
      </c>
      <c r="K568" s="661" t="s">
        <v>1378</v>
      </c>
      <c r="L568" s="666" t="s">
        <v>1379</v>
      </c>
      <c r="M568" s="666" t="s">
        <v>1380</v>
      </c>
      <c r="N568" s="667">
        <v>3835465</v>
      </c>
      <c r="O568" s="666" t="s">
        <v>1381</v>
      </c>
      <c r="P568" s="668" t="s">
        <v>1382</v>
      </c>
      <c r="Q568" s="669" t="s">
        <v>1383</v>
      </c>
      <c r="R568" s="664" t="s">
        <v>1384</v>
      </c>
      <c r="S568" s="670" t="s">
        <v>1385</v>
      </c>
      <c r="T568" s="664" t="s">
        <v>1383</v>
      </c>
      <c r="U568" s="667" t="s">
        <v>1386</v>
      </c>
      <c r="V568" s="671" t="s">
        <v>1722</v>
      </c>
      <c r="W568" s="671" t="s">
        <v>1722</v>
      </c>
      <c r="X568" s="672">
        <v>43050</v>
      </c>
      <c r="Y568" s="673">
        <v>2017060093032</v>
      </c>
      <c r="Z568" s="671" t="s">
        <v>1722</v>
      </c>
      <c r="AA568" s="31">
        <f t="shared" si="8"/>
        <v>1</v>
      </c>
      <c r="AB568" s="671" t="s">
        <v>1723</v>
      </c>
      <c r="AC568" s="667" t="s">
        <v>84</v>
      </c>
      <c r="AD568" s="667" t="s">
        <v>45</v>
      </c>
      <c r="AE568" s="674" t="s">
        <v>1389</v>
      </c>
      <c r="AF568" s="664" t="s">
        <v>47</v>
      </c>
      <c r="AG568" s="675" t="s">
        <v>1390</v>
      </c>
    </row>
    <row r="569" spans="1:33" s="33" customFormat="1" ht="63" customHeight="1" x14ac:dyDescent="0.25">
      <c r="A569" s="659" t="s">
        <v>93</v>
      </c>
      <c r="B569" s="660">
        <v>50193000</v>
      </c>
      <c r="C569" s="661" t="s">
        <v>1724</v>
      </c>
      <c r="D569" s="662">
        <v>43049</v>
      </c>
      <c r="E569" s="661" t="s">
        <v>1377</v>
      </c>
      <c r="F569" s="663" t="s">
        <v>144</v>
      </c>
      <c r="G569" s="664" t="s">
        <v>116</v>
      </c>
      <c r="H569" s="665">
        <v>62210608</v>
      </c>
      <c r="I569" s="665">
        <v>62210608</v>
      </c>
      <c r="J569" s="661" t="s">
        <v>48</v>
      </c>
      <c r="K569" s="661" t="s">
        <v>1378</v>
      </c>
      <c r="L569" s="666" t="s">
        <v>1379</v>
      </c>
      <c r="M569" s="666" t="s">
        <v>1380</v>
      </c>
      <c r="N569" s="667">
        <v>3835465</v>
      </c>
      <c r="O569" s="666" t="s">
        <v>1381</v>
      </c>
      <c r="P569" s="668" t="s">
        <v>1382</v>
      </c>
      <c r="Q569" s="669" t="s">
        <v>1383</v>
      </c>
      <c r="R569" s="664" t="s">
        <v>1384</v>
      </c>
      <c r="S569" s="670" t="s">
        <v>1385</v>
      </c>
      <c r="T569" s="664" t="s">
        <v>1383</v>
      </c>
      <c r="U569" s="667" t="s">
        <v>1386</v>
      </c>
      <c r="V569" s="671" t="s">
        <v>1725</v>
      </c>
      <c r="W569" s="671" t="s">
        <v>1725</v>
      </c>
      <c r="X569" s="672">
        <v>43050</v>
      </c>
      <c r="Y569" s="673">
        <v>2017060093032</v>
      </c>
      <c r="Z569" s="671" t="s">
        <v>1725</v>
      </c>
      <c r="AA569" s="31">
        <f t="shared" si="8"/>
        <v>1</v>
      </c>
      <c r="AB569" s="671" t="s">
        <v>1726</v>
      </c>
      <c r="AC569" s="667" t="s">
        <v>84</v>
      </c>
      <c r="AD569" s="667" t="s">
        <v>45</v>
      </c>
      <c r="AE569" s="674" t="s">
        <v>1389</v>
      </c>
      <c r="AF569" s="664" t="s">
        <v>47</v>
      </c>
      <c r="AG569" s="675" t="s">
        <v>1390</v>
      </c>
    </row>
    <row r="570" spans="1:33" s="33" customFormat="1" ht="63" customHeight="1" x14ac:dyDescent="0.25">
      <c r="A570" s="659" t="s">
        <v>93</v>
      </c>
      <c r="B570" s="660">
        <v>50193000</v>
      </c>
      <c r="C570" s="661" t="s">
        <v>1727</v>
      </c>
      <c r="D570" s="662">
        <v>43049</v>
      </c>
      <c r="E570" s="661" t="s">
        <v>1377</v>
      </c>
      <c r="F570" s="663" t="s">
        <v>144</v>
      </c>
      <c r="G570" s="664" t="s">
        <v>116</v>
      </c>
      <c r="H570" s="665">
        <v>610519100</v>
      </c>
      <c r="I570" s="665">
        <v>610519100</v>
      </c>
      <c r="J570" s="661" t="s">
        <v>48</v>
      </c>
      <c r="K570" s="661" t="s">
        <v>1378</v>
      </c>
      <c r="L570" s="666" t="s">
        <v>1379</v>
      </c>
      <c r="M570" s="666" t="s">
        <v>1380</v>
      </c>
      <c r="N570" s="667">
        <v>3835465</v>
      </c>
      <c r="O570" s="666" t="s">
        <v>1381</v>
      </c>
      <c r="P570" s="668" t="s">
        <v>1382</v>
      </c>
      <c r="Q570" s="669" t="s">
        <v>1383</v>
      </c>
      <c r="R570" s="664" t="s">
        <v>1384</v>
      </c>
      <c r="S570" s="670" t="s">
        <v>1385</v>
      </c>
      <c r="T570" s="664" t="s">
        <v>1383</v>
      </c>
      <c r="U570" s="667" t="s">
        <v>1386</v>
      </c>
      <c r="V570" s="671" t="s">
        <v>1728</v>
      </c>
      <c r="W570" s="671" t="s">
        <v>1728</v>
      </c>
      <c r="X570" s="672">
        <v>43050</v>
      </c>
      <c r="Y570" s="673">
        <v>2017060093032</v>
      </c>
      <c r="Z570" s="671" t="s">
        <v>1728</v>
      </c>
      <c r="AA570" s="31">
        <f t="shared" si="8"/>
        <v>1</v>
      </c>
      <c r="AB570" s="671" t="s">
        <v>1729</v>
      </c>
      <c r="AC570" s="667" t="s">
        <v>84</v>
      </c>
      <c r="AD570" s="667" t="s">
        <v>45</v>
      </c>
      <c r="AE570" s="674" t="s">
        <v>1389</v>
      </c>
      <c r="AF570" s="664" t="s">
        <v>47</v>
      </c>
      <c r="AG570" s="675" t="s">
        <v>1390</v>
      </c>
    </row>
    <row r="571" spans="1:33" s="33" customFormat="1" ht="63" customHeight="1" x14ac:dyDescent="0.25">
      <c r="A571" s="659" t="s">
        <v>93</v>
      </c>
      <c r="B571" s="660">
        <v>50193000</v>
      </c>
      <c r="C571" s="661" t="s">
        <v>1730</v>
      </c>
      <c r="D571" s="662">
        <v>43049</v>
      </c>
      <c r="E571" s="661" t="s">
        <v>1377</v>
      </c>
      <c r="F571" s="663" t="s">
        <v>144</v>
      </c>
      <c r="G571" s="664" t="s">
        <v>116</v>
      </c>
      <c r="H571" s="665">
        <v>231555696</v>
      </c>
      <c r="I571" s="665">
        <v>231555696</v>
      </c>
      <c r="J571" s="661" t="s">
        <v>48</v>
      </c>
      <c r="K571" s="661" t="s">
        <v>1378</v>
      </c>
      <c r="L571" s="666" t="s">
        <v>1379</v>
      </c>
      <c r="M571" s="666" t="s">
        <v>1380</v>
      </c>
      <c r="N571" s="667">
        <v>3835465</v>
      </c>
      <c r="O571" s="666" t="s">
        <v>1381</v>
      </c>
      <c r="P571" s="668" t="s">
        <v>1382</v>
      </c>
      <c r="Q571" s="669" t="s">
        <v>1383</v>
      </c>
      <c r="R571" s="664" t="s">
        <v>1384</v>
      </c>
      <c r="S571" s="670" t="s">
        <v>1385</v>
      </c>
      <c r="T571" s="664" t="s">
        <v>1383</v>
      </c>
      <c r="U571" s="667" t="s">
        <v>1386</v>
      </c>
      <c r="V571" s="671" t="s">
        <v>1731</v>
      </c>
      <c r="W571" s="671" t="s">
        <v>1731</v>
      </c>
      <c r="X571" s="672">
        <v>43050</v>
      </c>
      <c r="Y571" s="673">
        <v>2017060093032</v>
      </c>
      <c r="Z571" s="671" t="s">
        <v>1731</v>
      </c>
      <c r="AA571" s="31">
        <f t="shared" si="8"/>
        <v>1</v>
      </c>
      <c r="AB571" s="671" t="s">
        <v>1732</v>
      </c>
      <c r="AC571" s="667" t="s">
        <v>84</v>
      </c>
      <c r="AD571" s="667" t="s">
        <v>45</v>
      </c>
      <c r="AE571" s="674" t="s">
        <v>1389</v>
      </c>
      <c r="AF571" s="664" t="s">
        <v>47</v>
      </c>
      <c r="AG571" s="675" t="s">
        <v>1390</v>
      </c>
    </row>
    <row r="572" spans="1:33" s="33" customFormat="1" ht="63" customHeight="1" x14ac:dyDescent="0.25">
      <c r="A572" s="659" t="s">
        <v>93</v>
      </c>
      <c r="B572" s="660">
        <v>50193000</v>
      </c>
      <c r="C572" s="661" t="s">
        <v>1733</v>
      </c>
      <c r="D572" s="662">
        <v>43049</v>
      </c>
      <c r="E572" s="661" t="s">
        <v>1377</v>
      </c>
      <c r="F572" s="663" t="s">
        <v>144</v>
      </c>
      <c r="G572" s="664" t="s">
        <v>116</v>
      </c>
      <c r="H572" s="665">
        <v>256851104</v>
      </c>
      <c r="I572" s="665">
        <v>256851104</v>
      </c>
      <c r="J572" s="661" t="s">
        <v>48</v>
      </c>
      <c r="K572" s="661" t="s">
        <v>1378</v>
      </c>
      <c r="L572" s="666" t="s">
        <v>1379</v>
      </c>
      <c r="M572" s="666" t="s">
        <v>1380</v>
      </c>
      <c r="N572" s="667">
        <v>3835465</v>
      </c>
      <c r="O572" s="666" t="s">
        <v>1381</v>
      </c>
      <c r="P572" s="668" t="s">
        <v>1382</v>
      </c>
      <c r="Q572" s="669" t="s">
        <v>1383</v>
      </c>
      <c r="R572" s="664" t="s">
        <v>1384</v>
      </c>
      <c r="S572" s="670" t="s">
        <v>1385</v>
      </c>
      <c r="T572" s="664" t="s">
        <v>1383</v>
      </c>
      <c r="U572" s="667" t="s">
        <v>1386</v>
      </c>
      <c r="V572" s="671" t="s">
        <v>1734</v>
      </c>
      <c r="W572" s="671" t="s">
        <v>1734</v>
      </c>
      <c r="X572" s="672">
        <v>43050</v>
      </c>
      <c r="Y572" s="673">
        <v>2017060093032</v>
      </c>
      <c r="Z572" s="671" t="s">
        <v>1734</v>
      </c>
      <c r="AA572" s="31">
        <f t="shared" si="8"/>
        <v>1</v>
      </c>
      <c r="AB572" s="671" t="s">
        <v>1735</v>
      </c>
      <c r="AC572" s="667" t="s">
        <v>84</v>
      </c>
      <c r="AD572" s="667" t="s">
        <v>45</v>
      </c>
      <c r="AE572" s="674" t="s">
        <v>1389</v>
      </c>
      <c r="AF572" s="664" t="s">
        <v>47</v>
      </c>
      <c r="AG572" s="675" t="s">
        <v>1390</v>
      </c>
    </row>
    <row r="573" spans="1:33" s="33" customFormat="1" ht="63" customHeight="1" x14ac:dyDescent="0.25">
      <c r="A573" s="659" t="s">
        <v>93</v>
      </c>
      <c r="B573" s="660">
        <v>50193000</v>
      </c>
      <c r="C573" s="661" t="s">
        <v>1736</v>
      </c>
      <c r="D573" s="662">
        <v>43049</v>
      </c>
      <c r="E573" s="661" t="s">
        <v>1377</v>
      </c>
      <c r="F573" s="663" t="s">
        <v>144</v>
      </c>
      <c r="G573" s="664" t="s">
        <v>116</v>
      </c>
      <c r="H573" s="665">
        <v>456982816</v>
      </c>
      <c r="I573" s="665">
        <v>456982816</v>
      </c>
      <c r="J573" s="661" t="s">
        <v>48</v>
      </c>
      <c r="K573" s="661" t="s">
        <v>1378</v>
      </c>
      <c r="L573" s="666" t="s">
        <v>1379</v>
      </c>
      <c r="M573" s="666" t="s">
        <v>1380</v>
      </c>
      <c r="N573" s="667">
        <v>3835465</v>
      </c>
      <c r="O573" s="666" t="s">
        <v>1381</v>
      </c>
      <c r="P573" s="668" t="s">
        <v>1382</v>
      </c>
      <c r="Q573" s="669" t="s">
        <v>1383</v>
      </c>
      <c r="R573" s="664" t="s">
        <v>1384</v>
      </c>
      <c r="S573" s="670" t="s">
        <v>1385</v>
      </c>
      <c r="T573" s="664" t="s">
        <v>1383</v>
      </c>
      <c r="U573" s="667" t="s">
        <v>1386</v>
      </c>
      <c r="V573" s="671" t="s">
        <v>1737</v>
      </c>
      <c r="W573" s="671" t="s">
        <v>1737</v>
      </c>
      <c r="X573" s="672">
        <v>43050</v>
      </c>
      <c r="Y573" s="673">
        <v>2017060093032</v>
      </c>
      <c r="Z573" s="671" t="s">
        <v>1737</v>
      </c>
      <c r="AA573" s="31">
        <f t="shared" si="8"/>
        <v>1</v>
      </c>
      <c r="AB573" s="671" t="s">
        <v>1738</v>
      </c>
      <c r="AC573" s="667" t="s">
        <v>84</v>
      </c>
      <c r="AD573" s="667" t="s">
        <v>45</v>
      </c>
      <c r="AE573" s="674" t="s">
        <v>1389</v>
      </c>
      <c r="AF573" s="664" t="s">
        <v>47</v>
      </c>
      <c r="AG573" s="675" t="s">
        <v>1390</v>
      </c>
    </row>
    <row r="574" spans="1:33" s="33" customFormat="1" ht="63" customHeight="1" x14ac:dyDescent="0.2">
      <c r="A574" s="659" t="s">
        <v>93</v>
      </c>
      <c r="B574" s="676">
        <v>50193000</v>
      </c>
      <c r="C574" s="677" t="s">
        <v>1739</v>
      </c>
      <c r="D574" s="662">
        <v>43049</v>
      </c>
      <c r="E574" s="661" t="s">
        <v>1377</v>
      </c>
      <c r="F574" s="663" t="s">
        <v>144</v>
      </c>
      <c r="G574" s="664" t="s">
        <v>116</v>
      </c>
      <c r="H574" s="665">
        <v>25498600</v>
      </c>
      <c r="I574" s="665">
        <v>25498600</v>
      </c>
      <c r="J574" s="661" t="s">
        <v>48</v>
      </c>
      <c r="K574" s="661" t="s">
        <v>1378</v>
      </c>
      <c r="L574" s="666" t="s">
        <v>1379</v>
      </c>
      <c r="M574" s="666" t="s">
        <v>1380</v>
      </c>
      <c r="N574" s="667">
        <v>3835465</v>
      </c>
      <c r="O574" s="666" t="s">
        <v>1381</v>
      </c>
      <c r="P574" s="668" t="s">
        <v>1382</v>
      </c>
      <c r="Q574" s="669" t="s">
        <v>1740</v>
      </c>
      <c r="R574" s="664" t="s">
        <v>1384</v>
      </c>
      <c r="S574" s="670" t="s">
        <v>1385</v>
      </c>
      <c r="T574" s="664" t="s">
        <v>1740</v>
      </c>
      <c r="U574" s="667" t="s">
        <v>1386</v>
      </c>
      <c r="V574" s="678" t="s">
        <v>1741</v>
      </c>
      <c r="W574" s="679" t="s">
        <v>1741</v>
      </c>
      <c r="X574" s="672">
        <v>43052</v>
      </c>
      <c r="Y574" s="673">
        <v>2017060093032</v>
      </c>
      <c r="Z574" s="678" t="s">
        <v>1741</v>
      </c>
      <c r="AA574" s="31">
        <f t="shared" si="8"/>
        <v>1</v>
      </c>
      <c r="AB574" s="680" t="s">
        <v>1402</v>
      </c>
      <c r="AC574" s="667" t="s">
        <v>84</v>
      </c>
      <c r="AD574" s="667" t="s">
        <v>45</v>
      </c>
      <c r="AE574" s="674" t="s">
        <v>1742</v>
      </c>
      <c r="AF574" s="664" t="s">
        <v>47</v>
      </c>
      <c r="AG574" s="675" t="s">
        <v>1390</v>
      </c>
    </row>
    <row r="575" spans="1:33" s="33" customFormat="1" ht="63" customHeight="1" x14ac:dyDescent="0.2">
      <c r="A575" s="659" t="s">
        <v>93</v>
      </c>
      <c r="B575" s="676">
        <v>50193000</v>
      </c>
      <c r="C575" s="677" t="s">
        <v>1743</v>
      </c>
      <c r="D575" s="662">
        <v>43049</v>
      </c>
      <c r="E575" s="661" t="s">
        <v>1377</v>
      </c>
      <c r="F575" s="663" t="s">
        <v>144</v>
      </c>
      <c r="G575" s="664" t="s">
        <v>116</v>
      </c>
      <c r="H575" s="665">
        <v>54631700</v>
      </c>
      <c r="I575" s="665">
        <v>54631700</v>
      </c>
      <c r="J575" s="661" t="s">
        <v>48</v>
      </c>
      <c r="K575" s="661" t="s">
        <v>1378</v>
      </c>
      <c r="L575" s="666" t="s">
        <v>1379</v>
      </c>
      <c r="M575" s="666" t="s">
        <v>1380</v>
      </c>
      <c r="N575" s="667">
        <v>3835465</v>
      </c>
      <c r="O575" s="666" t="s">
        <v>1381</v>
      </c>
      <c r="P575" s="668" t="s">
        <v>1382</v>
      </c>
      <c r="Q575" s="669" t="s">
        <v>1740</v>
      </c>
      <c r="R575" s="664" t="s">
        <v>1384</v>
      </c>
      <c r="S575" s="670" t="s">
        <v>1385</v>
      </c>
      <c r="T575" s="664" t="s">
        <v>1740</v>
      </c>
      <c r="U575" s="667" t="s">
        <v>1386</v>
      </c>
      <c r="V575" s="678" t="s">
        <v>1744</v>
      </c>
      <c r="W575" s="679" t="s">
        <v>1744</v>
      </c>
      <c r="X575" s="672">
        <v>43052</v>
      </c>
      <c r="Y575" s="673">
        <v>2017060093032</v>
      </c>
      <c r="Z575" s="678" t="s">
        <v>1744</v>
      </c>
      <c r="AA575" s="31">
        <f t="shared" si="8"/>
        <v>1</v>
      </c>
      <c r="AB575" s="680" t="s">
        <v>1486</v>
      </c>
      <c r="AC575" s="667" t="s">
        <v>84</v>
      </c>
      <c r="AD575" s="667" t="s">
        <v>45</v>
      </c>
      <c r="AE575" s="674" t="s">
        <v>1742</v>
      </c>
      <c r="AF575" s="664" t="s">
        <v>47</v>
      </c>
      <c r="AG575" s="675" t="s">
        <v>1390</v>
      </c>
    </row>
    <row r="576" spans="1:33" s="33" customFormat="1" ht="63" customHeight="1" x14ac:dyDescent="0.2">
      <c r="A576" s="659" t="s">
        <v>93</v>
      </c>
      <c r="B576" s="676">
        <v>50193000</v>
      </c>
      <c r="C576" s="677" t="s">
        <v>1745</v>
      </c>
      <c r="D576" s="662">
        <v>43049</v>
      </c>
      <c r="E576" s="661" t="s">
        <v>1377</v>
      </c>
      <c r="F576" s="663" t="s">
        <v>144</v>
      </c>
      <c r="G576" s="664" t="s">
        <v>116</v>
      </c>
      <c r="H576" s="665">
        <v>29567500</v>
      </c>
      <c r="I576" s="665">
        <v>29567500</v>
      </c>
      <c r="J576" s="661" t="s">
        <v>48</v>
      </c>
      <c r="K576" s="661" t="s">
        <v>1378</v>
      </c>
      <c r="L576" s="666" t="s">
        <v>1379</v>
      </c>
      <c r="M576" s="666" t="s">
        <v>1380</v>
      </c>
      <c r="N576" s="667">
        <v>3835465</v>
      </c>
      <c r="O576" s="666" t="s">
        <v>1381</v>
      </c>
      <c r="P576" s="668" t="s">
        <v>1382</v>
      </c>
      <c r="Q576" s="669" t="s">
        <v>1740</v>
      </c>
      <c r="R576" s="664" t="s">
        <v>1384</v>
      </c>
      <c r="S576" s="670" t="s">
        <v>1385</v>
      </c>
      <c r="T576" s="664" t="s">
        <v>1740</v>
      </c>
      <c r="U576" s="667" t="s">
        <v>1386</v>
      </c>
      <c r="V576" s="678" t="s">
        <v>1746</v>
      </c>
      <c r="W576" s="679" t="s">
        <v>1746</v>
      </c>
      <c r="X576" s="672">
        <v>43052</v>
      </c>
      <c r="Y576" s="673">
        <v>2017060093032</v>
      </c>
      <c r="Z576" s="678" t="s">
        <v>1746</v>
      </c>
      <c r="AA576" s="31">
        <f t="shared" si="8"/>
        <v>1</v>
      </c>
      <c r="AB576" s="680" t="s">
        <v>1534</v>
      </c>
      <c r="AC576" s="667" t="s">
        <v>84</v>
      </c>
      <c r="AD576" s="667" t="s">
        <v>45</v>
      </c>
      <c r="AE576" s="674" t="s">
        <v>1742</v>
      </c>
      <c r="AF576" s="664" t="s">
        <v>47</v>
      </c>
      <c r="AG576" s="675" t="s">
        <v>1390</v>
      </c>
    </row>
    <row r="577" spans="1:33" s="33" customFormat="1" ht="63" customHeight="1" x14ac:dyDescent="0.2">
      <c r="A577" s="659" t="s">
        <v>93</v>
      </c>
      <c r="B577" s="676">
        <v>50193000</v>
      </c>
      <c r="C577" s="677" t="s">
        <v>1747</v>
      </c>
      <c r="D577" s="662">
        <v>43049</v>
      </c>
      <c r="E577" s="661" t="s">
        <v>1377</v>
      </c>
      <c r="F577" s="663" t="s">
        <v>144</v>
      </c>
      <c r="G577" s="664" t="s">
        <v>116</v>
      </c>
      <c r="H577" s="665">
        <v>30942275</v>
      </c>
      <c r="I577" s="665">
        <v>30942275</v>
      </c>
      <c r="J577" s="661" t="s">
        <v>48</v>
      </c>
      <c r="K577" s="661" t="s">
        <v>1378</v>
      </c>
      <c r="L577" s="666" t="s">
        <v>1379</v>
      </c>
      <c r="M577" s="666" t="s">
        <v>1380</v>
      </c>
      <c r="N577" s="667">
        <v>3835465</v>
      </c>
      <c r="O577" s="666" t="s">
        <v>1381</v>
      </c>
      <c r="P577" s="668" t="s">
        <v>1382</v>
      </c>
      <c r="Q577" s="669" t="s">
        <v>1740</v>
      </c>
      <c r="R577" s="664" t="s">
        <v>1384</v>
      </c>
      <c r="S577" s="670" t="s">
        <v>1385</v>
      </c>
      <c r="T577" s="664" t="s">
        <v>1740</v>
      </c>
      <c r="U577" s="667" t="s">
        <v>1386</v>
      </c>
      <c r="V577" s="678" t="s">
        <v>1748</v>
      </c>
      <c r="W577" s="679" t="s">
        <v>1748</v>
      </c>
      <c r="X577" s="672">
        <v>43052</v>
      </c>
      <c r="Y577" s="673">
        <v>2017060093032</v>
      </c>
      <c r="Z577" s="678" t="s">
        <v>1748</v>
      </c>
      <c r="AA577" s="31">
        <f t="shared" si="8"/>
        <v>1</v>
      </c>
      <c r="AB577" s="680" t="s">
        <v>1749</v>
      </c>
      <c r="AC577" s="667" t="s">
        <v>84</v>
      </c>
      <c r="AD577" s="667" t="s">
        <v>45</v>
      </c>
      <c r="AE577" s="674" t="s">
        <v>1742</v>
      </c>
      <c r="AF577" s="664" t="s">
        <v>47</v>
      </c>
      <c r="AG577" s="675" t="s">
        <v>1390</v>
      </c>
    </row>
    <row r="578" spans="1:33" s="33" customFormat="1" ht="63" customHeight="1" x14ac:dyDescent="0.2">
      <c r="A578" s="659" t="s">
        <v>93</v>
      </c>
      <c r="B578" s="676">
        <v>50193000</v>
      </c>
      <c r="C578" s="677" t="s">
        <v>1750</v>
      </c>
      <c r="D578" s="662">
        <v>43049</v>
      </c>
      <c r="E578" s="661" t="s">
        <v>1377</v>
      </c>
      <c r="F578" s="663" t="s">
        <v>144</v>
      </c>
      <c r="G578" s="664" t="s">
        <v>116</v>
      </c>
      <c r="H578" s="665">
        <v>19560200</v>
      </c>
      <c r="I578" s="665">
        <v>19560200</v>
      </c>
      <c r="J578" s="661" t="s">
        <v>48</v>
      </c>
      <c r="K578" s="661" t="s">
        <v>1378</v>
      </c>
      <c r="L578" s="666" t="s">
        <v>1379</v>
      </c>
      <c r="M578" s="666" t="s">
        <v>1380</v>
      </c>
      <c r="N578" s="667">
        <v>3835465</v>
      </c>
      <c r="O578" s="666" t="s">
        <v>1381</v>
      </c>
      <c r="P578" s="668" t="s">
        <v>1382</v>
      </c>
      <c r="Q578" s="669" t="s">
        <v>1740</v>
      </c>
      <c r="R578" s="664" t="s">
        <v>1384</v>
      </c>
      <c r="S578" s="670" t="s">
        <v>1385</v>
      </c>
      <c r="T578" s="664" t="s">
        <v>1740</v>
      </c>
      <c r="U578" s="667" t="s">
        <v>1386</v>
      </c>
      <c r="V578" s="678" t="s">
        <v>1751</v>
      </c>
      <c r="W578" s="679" t="s">
        <v>1751</v>
      </c>
      <c r="X578" s="672">
        <v>43052</v>
      </c>
      <c r="Y578" s="673">
        <v>2017060093032</v>
      </c>
      <c r="Z578" s="678" t="s">
        <v>1751</v>
      </c>
      <c r="AA578" s="31">
        <f t="shared" si="8"/>
        <v>1</v>
      </c>
      <c r="AB578" s="680" t="s">
        <v>1609</v>
      </c>
      <c r="AC578" s="667" t="s">
        <v>84</v>
      </c>
      <c r="AD578" s="667" t="s">
        <v>45</v>
      </c>
      <c r="AE578" s="674" t="s">
        <v>1742</v>
      </c>
      <c r="AF578" s="664" t="s">
        <v>47</v>
      </c>
      <c r="AG578" s="675" t="s">
        <v>1390</v>
      </c>
    </row>
    <row r="579" spans="1:33" s="33" customFormat="1" ht="63" customHeight="1" x14ac:dyDescent="0.2">
      <c r="A579" s="659" t="s">
        <v>93</v>
      </c>
      <c r="B579" s="676">
        <v>50193000</v>
      </c>
      <c r="C579" s="677" t="s">
        <v>1752</v>
      </c>
      <c r="D579" s="662">
        <v>43049</v>
      </c>
      <c r="E579" s="661" t="s">
        <v>1377</v>
      </c>
      <c r="F579" s="663" t="s">
        <v>144</v>
      </c>
      <c r="G579" s="664" t="s">
        <v>116</v>
      </c>
      <c r="H579" s="665">
        <v>39018400</v>
      </c>
      <c r="I579" s="665">
        <v>39018400</v>
      </c>
      <c r="J579" s="661" t="s">
        <v>48</v>
      </c>
      <c r="K579" s="661" t="s">
        <v>1378</v>
      </c>
      <c r="L579" s="666" t="s">
        <v>1379</v>
      </c>
      <c r="M579" s="666" t="s">
        <v>1380</v>
      </c>
      <c r="N579" s="667">
        <v>3835465</v>
      </c>
      <c r="O579" s="666" t="s">
        <v>1381</v>
      </c>
      <c r="P579" s="668" t="s">
        <v>1382</v>
      </c>
      <c r="Q579" s="669" t="s">
        <v>1740</v>
      </c>
      <c r="R579" s="664" t="s">
        <v>1384</v>
      </c>
      <c r="S579" s="670" t="s">
        <v>1385</v>
      </c>
      <c r="T579" s="664" t="s">
        <v>1740</v>
      </c>
      <c r="U579" s="667" t="s">
        <v>1386</v>
      </c>
      <c r="V579" s="678" t="s">
        <v>1753</v>
      </c>
      <c r="W579" s="679" t="s">
        <v>1753</v>
      </c>
      <c r="X579" s="672">
        <v>43052</v>
      </c>
      <c r="Y579" s="673">
        <v>2017060093032</v>
      </c>
      <c r="Z579" s="678" t="s">
        <v>1753</v>
      </c>
      <c r="AA579" s="31">
        <f t="shared" si="8"/>
        <v>1</v>
      </c>
      <c r="AB579" s="680" t="s">
        <v>1754</v>
      </c>
      <c r="AC579" s="667" t="s">
        <v>84</v>
      </c>
      <c r="AD579" s="667" t="s">
        <v>45</v>
      </c>
      <c r="AE579" s="674" t="s">
        <v>1742</v>
      </c>
      <c r="AF579" s="664" t="s">
        <v>47</v>
      </c>
      <c r="AG579" s="675" t="s">
        <v>1390</v>
      </c>
    </row>
    <row r="580" spans="1:33" s="33" customFormat="1" ht="63" customHeight="1" x14ac:dyDescent="0.2">
      <c r="A580" s="659" t="s">
        <v>93</v>
      </c>
      <c r="B580" s="676">
        <v>50193000</v>
      </c>
      <c r="C580" s="677" t="s">
        <v>1755</v>
      </c>
      <c r="D580" s="662">
        <v>43049</v>
      </c>
      <c r="E580" s="661" t="s">
        <v>1377</v>
      </c>
      <c r="F580" s="663" t="s">
        <v>144</v>
      </c>
      <c r="G580" s="664" t="s">
        <v>116</v>
      </c>
      <c r="H580" s="665">
        <v>176493500</v>
      </c>
      <c r="I580" s="665">
        <v>176493500</v>
      </c>
      <c r="J580" s="661" t="s">
        <v>48</v>
      </c>
      <c r="K580" s="661" t="s">
        <v>1378</v>
      </c>
      <c r="L580" s="666" t="s">
        <v>1379</v>
      </c>
      <c r="M580" s="666" t="s">
        <v>1380</v>
      </c>
      <c r="N580" s="667">
        <v>3835465</v>
      </c>
      <c r="O580" s="666" t="s">
        <v>1381</v>
      </c>
      <c r="P580" s="668" t="s">
        <v>1382</v>
      </c>
      <c r="Q580" s="669" t="s">
        <v>1740</v>
      </c>
      <c r="R580" s="664" t="s">
        <v>1384</v>
      </c>
      <c r="S580" s="670" t="s">
        <v>1385</v>
      </c>
      <c r="T580" s="664" t="s">
        <v>1740</v>
      </c>
      <c r="U580" s="667" t="s">
        <v>1386</v>
      </c>
      <c r="V580" s="678" t="s">
        <v>1756</v>
      </c>
      <c r="W580" s="679" t="s">
        <v>1756</v>
      </c>
      <c r="X580" s="672">
        <v>43052</v>
      </c>
      <c r="Y580" s="673">
        <v>2017060093032</v>
      </c>
      <c r="Z580" s="678" t="s">
        <v>1756</v>
      </c>
      <c r="AA580" s="31">
        <f t="shared" si="8"/>
        <v>1</v>
      </c>
      <c r="AB580" s="680" t="s">
        <v>1757</v>
      </c>
      <c r="AC580" s="667" t="s">
        <v>84</v>
      </c>
      <c r="AD580" s="667" t="s">
        <v>45</v>
      </c>
      <c r="AE580" s="674" t="s">
        <v>1742</v>
      </c>
      <c r="AF580" s="664" t="s">
        <v>47</v>
      </c>
      <c r="AG580" s="675" t="s">
        <v>1390</v>
      </c>
    </row>
    <row r="581" spans="1:33" s="33" customFormat="1" ht="63" customHeight="1" x14ac:dyDescent="0.2">
      <c r="A581" s="659" t="s">
        <v>93</v>
      </c>
      <c r="B581" s="676">
        <v>50193000</v>
      </c>
      <c r="C581" s="677" t="s">
        <v>1758</v>
      </c>
      <c r="D581" s="662">
        <v>43049</v>
      </c>
      <c r="E581" s="661" t="s">
        <v>1377</v>
      </c>
      <c r="F581" s="663" t="s">
        <v>144</v>
      </c>
      <c r="G581" s="664" t="s">
        <v>116</v>
      </c>
      <c r="H581" s="665">
        <v>54157900</v>
      </c>
      <c r="I581" s="665">
        <v>54157900</v>
      </c>
      <c r="J581" s="661" t="s">
        <v>48</v>
      </c>
      <c r="K581" s="661" t="s">
        <v>1378</v>
      </c>
      <c r="L581" s="666" t="s">
        <v>1379</v>
      </c>
      <c r="M581" s="666" t="s">
        <v>1380</v>
      </c>
      <c r="N581" s="667">
        <v>3835465</v>
      </c>
      <c r="O581" s="666" t="s">
        <v>1381</v>
      </c>
      <c r="P581" s="668" t="s">
        <v>1382</v>
      </c>
      <c r="Q581" s="669" t="s">
        <v>1740</v>
      </c>
      <c r="R581" s="664" t="s">
        <v>1384</v>
      </c>
      <c r="S581" s="670" t="s">
        <v>1385</v>
      </c>
      <c r="T581" s="664" t="s">
        <v>1740</v>
      </c>
      <c r="U581" s="667" t="s">
        <v>1386</v>
      </c>
      <c r="V581" s="678" t="s">
        <v>1759</v>
      </c>
      <c r="W581" s="679" t="s">
        <v>1759</v>
      </c>
      <c r="X581" s="672">
        <v>43052</v>
      </c>
      <c r="Y581" s="673">
        <v>2017060093032</v>
      </c>
      <c r="Z581" s="678" t="s">
        <v>1759</v>
      </c>
      <c r="AA581" s="31">
        <f t="shared" si="8"/>
        <v>1</v>
      </c>
      <c r="AB581" s="680" t="s">
        <v>1696</v>
      </c>
      <c r="AC581" s="667" t="s">
        <v>84</v>
      </c>
      <c r="AD581" s="667" t="s">
        <v>45</v>
      </c>
      <c r="AE581" s="674" t="s">
        <v>1742</v>
      </c>
      <c r="AF581" s="664" t="s">
        <v>47</v>
      </c>
      <c r="AG581" s="675" t="s">
        <v>1390</v>
      </c>
    </row>
    <row r="582" spans="1:33" s="33" customFormat="1" ht="63" customHeight="1" x14ac:dyDescent="0.2">
      <c r="A582" s="659" t="s">
        <v>93</v>
      </c>
      <c r="B582" s="676">
        <v>50193000</v>
      </c>
      <c r="C582" s="677" t="s">
        <v>1760</v>
      </c>
      <c r="D582" s="662">
        <v>43049</v>
      </c>
      <c r="E582" s="661" t="s">
        <v>1377</v>
      </c>
      <c r="F582" s="663" t="s">
        <v>144</v>
      </c>
      <c r="G582" s="664" t="s">
        <v>116</v>
      </c>
      <c r="H582" s="665">
        <v>100792000</v>
      </c>
      <c r="I582" s="665">
        <v>100792000</v>
      </c>
      <c r="J582" s="661" t="s">
        <v>48</v>
      </c>
      <c r="K582" s="661" t="s">
        <v>1378</v>
      </c>
      <c r="L582" s="666" t="s">
        <v>1379</v>
      </c>
      <c r="M582" s="666" t="s">
        <v>1380</v>
      </c>
      <c r="N582" s="667">
        <v>3835465</v>
      </c>
      <c r="O582" s="666" t="s">
        <v>1381</v>
      </c>
      <c r="P582" s="668" t="s">
        <v>1382</v>
      </c>
      <c r="Q582" s="669" t="s">
        <v>1740</v>
      </c>
      <c r="R582" s="664" t="s">
        <v>1384</v>
      </c>
      <c r="S582" s="670" t="s">
        <v>1385</v>
      </c>
      <c r="T582" s="664" t="s">
        <v>1740</v>
      </c>
      <c r="U582" s="667" t="s">
        <v>1386</v>
      </c>
      <c r="V582" s="678" t="s">
        <v>1761</v>
      </c>
      <c r="W582" s="679" t="s">
        <v>1761</v>
      </c>
      <c r="X582" s="672">
        <v>43052</v>
      </c>
      <c r="Y582" s="673">
        <v>2017060093032</v>
      </c>
      <c r="Z582" s="678" t="s">
        <v>1761</v>
      </c>
      <c r="AA582" s="31">
        <f t="shared" si="8"/>
        <v>1</v>
      </c>
      <c r="AB582" s="680" t="s">
        <v>1699</v>
      </c>
      <c r="AC582" s="667" t="s">
        <v>84</v>
      </c>
      <c r="AD582" s="667" t="s">
        <v>45</v>
      </c>
      <c r="AE582" s="674" t="s">
        <v>1742</v>
      </c>
      <c r="AF582" s="664" t="s">
        <v>47</v>
      </c>
      <c r="AG582" s="675" t="s">
        <v>1390</v>
      </c>
    </row>
    <row r="583" spans="1:33" s="33" customFormat="1" ht="63" customHeight="1" x14ac:dyDescent="0.2">
      <c r="A583" s="659" t="s">
        <v>93</v>
      </c>
      <c r="B583" s="676">
        <v>50193000</v>
      </c>
      <c r="C583" s="677" t="s">
        <v>1762</v>
      </c>
      <c r="D583" s="662">
        <v>43049</v>
      </c>
      <c r="E583" s="661" t="s">
        <v>1377</v>
      </c>
      <c r="F583" s="663" t="s">
        <v>144</v>
      </c>
      <c r="G583" s="664" t="s">
        <v>116</v>
      </c>
      <c r="H583" s="665">
        <v>46190600</v>
      </c>
      <c r="I583" s="665">
        <v>46190600</v>
      </c>
      <c r="J583" s="661" t="s">
        <v>48</v>
      </c>
      <c r="K583" s="661" t="s">
        <v>1378</v>
      </c>
      <c r="L583" s="666" t="s">
        <v>1379</v>
      </c>
      <c r="M583" s="666" t="s">
        <v>1380</v>
      </c>
      <c r="N583" s="667">
        <v>3835465</v>
      </c>
      <c r="O583" s="666" t="s">
        <v>1381</v>
      </c>
      <c r="P583" s="668" t="s">
        <v>1382</v>
      </c>
      <c r="Q583" s="669" t="s">
        <v>1740</v>
      </c>
      <c r="R583" s="664" t="s">
        <v>1384</v>
      </c>
      <c r="S583" s="670" t="s">
        <v>1385</v>
      </c>
      <c r="T583" s="664" t="s">
        <v>1740</v>
      </c>
      <c r="U583" s="667" t="s">
        <v>1386</v>
      </c>
      <c r="V583" s="678" t="s">
        <v>1763</v>
      </c>
      <c r="W583" s="679" t="s">
        <v>1763</v>
      </c>
      <c r="X583" s="672">
        <v>43052</v>
      </c>
      <c r="Y583" s="673">
        <v>2017060093032</v>
      </c>
      <c r="Z583" s="678" t="s">
        <v>1763</v>
      </c>
      <c r="AA583" s="31">
        <f t="shared" si="8"/>
        <v>1</v>
      </c>
      <c r="AB583" s="680" t="s">
        <v>1764</v>
      </c>
      <c r="AC583" s="667" t="s">
        <v>84</v>
      </c>
      <c r="AD583" s="667" t="s">
        <v>45</v>
      </c>
      <c r="AE583" s="674" t="s">
        <v>1742</v>
      </c>
      <c r="AF583" s="664" t="s">
        <v>47</v>
      </c>
      <c r="AG583" s="675" t="s">
        <v>1390</v>
      </c>
    </row>
    <row r="584" spans="1:33" s="33" customFormat="1" ht="63" customHeight="1" x14ac:dyDescent="0.2">
      <c r="A584" s="659" t="s">
        <v>93</v>
      </c>
      <c r="B584" s="676">
        <v>50193000</v>
      </c>
      <c r="C584" s="677" t="s">
        <v>1765</v>
      </c>
      <c r="D584" s="662">
        <v>43049</v>
      </c>
      <c r="E584" s="661" t="s">
        <v>1377</v>
      </c>
      <c r="F584" s="663" t="s">
        <v>144</v>
      </c>
      <c r="G584" s="664" t="s">
        <v>116</v>
      </c>
      <c r="H584" s="665">
        <v>59397300</v>
      </c>
      <c r="I584" s="665">
        <v>59397300</v>
      </c>
      <c r="J584" s="661" t="s">
        <v>48</v>
      </c>
      <c r="K584" s="661" t="s">
        <v>1378</v>
      </c>
      <c r="L584" s="666" t="s">
        <v>1379</v>
      </c>
      <c r="M584" s="666" t="s">
        <v>1380</v>
      </c>
      <c r="N584" s="667">
        <v>3835465</v>
      </c>
      <c r="O584" s="666" t="s">
        <v>1381</v>
      </c>
      <c r="P584" s="668" t="s">
        <v>1382</v>
      </c>
      <c r="Q584" s="669" t="s">
        <v>1740</v>
      </c>
      <c r="R584" s="664" t="s">
        <v>1384</v>
      </c>
      <c r="S584" s="670" t="s">
        <v>1385</v>
      </c>
      <c r="T584" s="664" t="s">
        <v>1740</v>
      </c>
      <c r="U584" s="667" t="s">
        <v>1386</v>
      </c>
      <c r="V584" s="678" t="s">
        <v>1766</v>
      </c>
      <c r="W584" s="679" t="s">
        <v>1766</v>
      </c>
      <c r="X584" s="672">
        <v>43052</v>
      </c>
      <c r="Y584" s="673">
        <v>2017060093032</v>
      </c>
      <c r="Z584" s="678" t="s">
        <v>1766</v>
      </c>
      <c r="AA584" s="31">
        <f t="shared" si="8"/>
        <v>1</v>
      </c>
      <c r="AB584" s="680" t="s">
        <v>1723</v>
      </c>
      <c r="AC584" s="667" t="s">
        <v>84</v>
      </c>
      <c r="AD584" s="667" t="s">
        <v>45</v>
      </c>
      <c r="AE584" s="674" t="s">
        <v>1742</v>
      </c>
      <c r="AF584" s="664" t="s">
        <v>47</v>
      </c>
      <c r="AG584" s="675" t="s">
        <v>1390</v>
      </c>
    </row>
    <row r="585" spans="1:33" s="33" customFormat="1" ht="63" customHeight="1" x14ac:dyDescent="0.2">
      <c r="A585" s="659" t="s">
        <v>93</v>
      </c>
      <c r="B585" s="676">
        <v>50193000</v>
      </c>
      <c r="C585" s="677" t="s">
        <v>1767</v>
      </c>
      <c r="D585" s="662">
        <v>43049</v>
      </c>
      <c r="E585" s="661" t="s">
        <v>1377</v>
      </c>
      <c r="F585" s="663" t="s">
        <v>144</v>
      </c>
      <c r="G585" s="664" t="s">
        <v>116</v>
      </c>
      <c r="H585" s="665">
        <v>256362000</v>
      </c>
      <c r="I585" s="665">
        <v>256362000</v>
      </c>
      <c r="J585" s="661" t="s">
        <v>48</v>
      </c>
      <c r="K585" s="661" t="s">
        <v>1378</v>
      </c>
      <c r="L585" s="666" t="s">
        <v>1379</v>
      </c>
      <c r="M585" s="666" t="s">
        <v>1380</v>
      </c>
      <c r="N585" s="667">
        <v>3835465</v>
      </c>
      <c r="O585" s="666" t="s">
        <v>1381</v>
      </c>
      <c r="P585" s="668" t="s">
        <v>1382</v>
      </c>
      <c r="Q585" s="669" t="s">
        <v>1740</v>
      </c>
      <c r="R585" s="664" t="s">
        <v>1384</v>
      </c>
      <c r="S585" s="670" t="s">
        <v>1385</v>
      </c>
      <c r="T585" s="664" t="s">
        <v>1740</v>
      </c>
      <c r="U585" s="667" t="s">
        <v>1386</v>
      </c>
      <c r="V585" s="678" t="s">
        <v>1768</v>
      </c>
      <c r="W585" s="679" t="s">
        <v>1768</v>
      </c>
      <c r="X585" s="672">
        <v>43052</v>
      </c>
      <c r="Y585" s="673">
        <v>2017060093032</v>
      </c>
      <c r="Z585" s="678" t="s">
        <v>1768</v>
      </c>
      <c r="AA585" s="31">
        <f t="shared" si="8"/>
        <v>1</v>
      </c>
      <c r="AB585" s="680" t="s">
        <v>1729</v>
      </c>
      <c r="AC585" s="667" t="s">
        <v>84</v>
      </c>
      <c r="AD585" s="667" t="s">
        <v>45</v>
      </c>
      <c r="AE585" s="674" t="s">
        <v>1742</v>
      </c>
      <c r="AF585" s="664" t="s">
        <v>47</v>
      </c>
      <c r="AG585" s="675" t="s">
        <v>1390</v>
      </c>
    </row>
    <row r="586" spans="1:33" s="33" customFormat="1" ht="63" customHeight="1" x14ac:dyDescent="0.2">
      <c r="A586" s="659" t="s">
        <v>93</v>
      </c>
      <c r="B586" s="676">
        <v>85151603</v>
      </c>
      <c r="C586" s="677" t="s">
        <v>1769</v>
      </c>
      <c r="D586" s="662">
        <v>43049</v>
      </c>
      <c r="E586" s="661" t="s">
        <v>1770</v>
      </c>
      <c r="F586" s="663" t="s">
        <v>144</v>
      </c>
      <c r="G586" s="664" t="s">
        <v>116</v>
      </c>
      <c r="H586" s="665">
        <v>118817520</v>
      </c>
      <c r="I586" s="665">
        <v>118817520</v>
      </c>
      <c r="J586" s="661" t="s">
        <v>48</v>
      </c>
      <c r="K586" s="661" t="s">
        <v>1378</v>
      </c>
      <c r="L586" s="666" t="s">
        <v>1379</v>
      </c>
      <c r="M586" s="666" t="s">
        <v>1380</v>
      </c>
      <c r="N586" s="667">
        <v>3835465</v>
      </c>
      <c r="O586" s="666" t="s">
        <v>1381</v>
      </c>
      <c r="P586" s="668" t="s">
        <v>1382</v>
      </c>
      <c r="Q586" s="667" t="s">
        <v>1771</v>
      </c>
      <c r="R586" s="664" t="s">
        <v>1772</v>
      </c>
      <c r="S586" s="670" t="s">
        <v>1773</v>
      </c>
      <c r="T586" s="664" t="s">
        <v>1771</v>
      </c>
      <c r="U586" s="667" t="s">
        <v>1774</v>
      </c>
      <c r="V586" s="678">
        <v>7927</v>
      </c>
      <c r="W586" s="679">
        <v>7927</v>
      </c>
      <c r="X586" s="672">
        <v>43048</v>
      </c>
      <c r="Y586" s="673">
        <v>2017060093032</v>
      </c>
      <c r="Z586" s="679">
        <v>4600007771</v>
      </c>
      <c r="AA586" s="31">
        <f t="shared" si="8"/>
        <v>1</v>
      </c>
      <c r="AB586" s="680" t="s">
        <v>1723</v>
      </c>
      <c r="AC586" s="667" t="s">
        <v>84</v>
      </c>
      <c r="AD586" s="667" t="s">
        <v>45</v>
      </c>
      <c r="AE586" s="674" t="s">
        <v>1775</v>
      </c>
      <c r="AF586" s="664" t="s">
        <v>47</v>
      </c>
      <c r="AG586" s="675" t="s">
        <v>1390</v>
      </c>
    </row>
    <row r="587" spans="1:33" s="33" customFormat="1" ht="63" customHeight="1" x14ac:dyDescent="0.2">
      <c r="A587" s="659" t="s">
        <v>93</v>
      </c>
      <c r="B587" s="676">
        <v>85151603</v>
      </c>
      <c r="C587" s="677" t="s">
        <v>1776</v>
      </c>
      <c r="D587" s="662">
        <v>43049</v>
      </c>
      <c r="E587" s="661" t="s">
        <v>1770</v>
      </c>
      <c r="F587" s="663" t="s">
        <v>144</v>
      </c>
      <c r="G587" s="664" t="s">
        <v>116</v>
      </c>
      <c r="H587" s="665">
        <v>119381264</v>
      </c>
      <c r="I587" s="665">
        <v>119381264</v>
      </c>
      <c r="J587" s="661" t="s">
        <v>48</v>
      </c>
      <c r="K587" s="661" t="s">
        <v>1378</v>
      </c>
      <c r="L587" s="666" t="s">
        <v>1379</v>
      </c>
      <c r="M587" s="666" t="s">
        <v>1380</v>
      </c>
      <c r="N587" s="667">
        <v>3835465</v>
      </c>
      <c r="O587" s="666" t="s">
        <v>1381</v>
      </c>
      <c r="P587" s="668" t="s">
        <v>1382</v>
      </c>
      <c r="Q587" s="667" t="s">
        <v>1771</v>
      </c>
      <c r="R587" s="664" t="s">
        <v>1772</v>
      </c>
      <c r="S587" s="670" t="s">
        <v>1773</v>
      </c>
      <c r="T587" s="664" t="s">
        <v>1771</v>
      </c>
      <c r="U587" s="667" t="s">
        <v>1774</v>
      </c>
      <c r="V587" s="678">
        <v>7928</v>
      </c>
      <c r="W587" s="679">
        <v>7928</v>
      </c>
      <c r="X587" s="672">
        <v>43048</v>
      </c>
      <c r="Y587" s="673">
        <v>2017060093032</v>
      </c>
      <c r="Z587" s="679">
        <v>4600007781</v>
      </c>
      <c r="AA587" s="31">
        <f t="shared" si="8"/>
        <v>1</v>
      </c>
      <c r="AB587" s="680" t="s">
        <v>1777</v>
      </c>
      <c r="AC587" s="667" t="s">
        <v>84</v>
      </c>
      <c r="AD587" s="667" t="s">
        <v>45</v>
      </c>
      <c r="AE587" s="674" t="s">
        <v>1775</v>
      </c>
      <c r="AF587" s="664" t="s">
        <v>47</v>
      </c>
      <c r="AG587" s="675" t="s">
        <v>1390</v>
      </c>
    </row>
    <row r="588" spans="1:33" s="33" customFormat="1" ht="63" customHeight="1" x14ac:dyDescent="0.2">
      <c r="A588" s="659" t="s">
        <v>93</v>
      </c>
      <c r="B588" s="676">
        <v>85151603</v>
      </c>
      <c r="C588" s="677" t="s">
        <v>1778</v>
      </c>
      <c r="D588" s="662">
        <v>43049</v>
      </c>
      <c r="E588" s="661" t="s">
        <v>1770</v>
      </c>
      <c r="F588" s="663" t="s">
        <v>144</v>
      </c>
      <c r="G588" s="664" t="s">
        <v>116</v>
      </c>
      <c r="H588" s="665">
        <v>68050000</v>
      </c>
      <c r="I588" s="665">
        <v>68050000</v>
      </c>
      <c r="J588" s="661" t="s">
        <v>48</v>
      </c>
      <c r="K588" s="661" t="s">
        <v>1378</v>
      </c>
      <c r="L588" s="666" t="s">
        <v>1379</v>
      </c>
      <c r="M588" s="666" t="s">
        <v>1380</v>
      </c>
      <c r="N588" s="667">
        <v>3835465</v>
      </c>
      <c r="O588" s="666" t="s">
        <v>1381</v>
      </c>
      <c r="P588" s="668" t="s">
        <v>1382</v>
      </c>
      <c r="Q588" s="667" t="s">
        <v>1771</v>
      </c>
      <c r="R588" s="664" t="s">
        <v>1772</v>
      </c>
      <c r="S588" s="670" t="s">
        <v>1773</v>
      </c>
      <c r="T588" s="664" t="s">
        <v>1771</v>
      </c>
      <c r="U588" s="667" t="s">
        <v>1774</v>
      </c>
      <c r="V588" s="678">
        <v>7925</v>
      </c>
      <c r="W588" s="679">
        <v>7925</v>
      </c>
      <c r="X588" s="672">
        <v>43048</v>
      </c>
      <c r="Y588" s="673">
        <v>2017060093032</v>
      </c>
      <c r="Z588" s="679">
        <v>4600007786</v>
      </c>
      <c r="AA588" s="31">
        <f t="shared" ref="AA588:AA651" si="9">+IF(AND(W588="",X588="",Y588="",Z588=""),"",IF(AND(W588&lt;&gt;"",X588="",Y588="",Z588=""),0%,IF(AND(W588&lt;&gt;"",X588&lt;&gt;"",Y588="",Z588=""),33%,IF(AND(W588&lt;&gt;"",X588&lt;&gt;"",Y588&lt;&gt;"",Z588=""),66%,IF(AND(W588&lt;&gt;"",X588&lt;&gt;"",Y588&lt;&gt;"",Z588&lt;&gt;""),100%,"Información incompleta")))))</f>
        <v>1</v>
      </c>
      <c r="AB588" s="680" t="s">
        <v>1693</v>
      </c>
      <c r="AC588" s="667" t="s">
        <v>84</v>
      </c>
      <c r="AD588" s="667" t="s">
        <v>45</v>
      </c>
      <c r="AE588" s="674" t="s">
        <v>1775</v>
      </c>
      <c r="AF588" s="664" t="s">
        <v>47</v>
      </c>
      <c r="AG588" s="675" t="s">
        <v>1390</v>
      </c>
    </row>
    <row r="589" spans="1:33" s="33" customFormat="1" ht="63" customHeight="1" x14ac:dyDescent="0.2">
      <c r="A589" s="659" t="s">
        <v>93</v>
      </c>
      <c r="B589" s="676">
        <v>85151603</v>
      </c>
      <c r="C589" s="677" t="s">
        <v>1779</v>
      </c>
      <c r="D589" s="662">
        <v>43049</v>
      </c>
      <c r="E589" s="661" t="s">
        <v>1770</v>
      </c>
      <c r="F589" s="663" t="s">
        <v>144</v>
      </c>
      <c r="G589" s="664" t="s">
        <v>116</v>
      </c>
      <c r="H589" s="665">
        <v>133200048</v>
      </c>
      <c r="I589" s="665">
        <v>133200048</v>
      </c>
      <c r="J589" s="661" t="s">
        <v>48</v>
      </c>
      <c r="K589" s="661" t="s">
        <v>1378</v>
      </c>
      <c r="L589" s="666" t="s">
        <v>1379</v>
      </c>
      <c r="M589" s="666" t="s">
        <v>1380</v>
      </c>
      <c r="N589" s="667">
        <v>3835465</v>
      </c>
      <c r="O589" s="666" t="s">
        <v>1381</v>
      </c>
      <c r="P589" s="668" t="s">
        <v>1382</v>
      </c>
      <c r="Q589" s="667" t="s">
        <v>1771</v>
      </c>
      <c r="R589" s="664" t="s">
        <v>1772</v>
      </c>
      <c r="S589" s="670" t="s">
        <v>1773</v>
      </c>
      <c r="T589" s="664" t="s">
        <v>1771</v>
      </c>
      <c r="U589" s="667" t="s">
        <v>1774</v>
      </c>
      <c r="V589" s="678">
        <v>7924</v>
      </c>
      <c r="W589" s="679">
        <v>7924</v>
      </c>
      <c r="X589" s="672">
        <v>43048</v>
      </c>
      <c r="Y589" s="673">
        <v>2017060093032</v>
      </c>
      <c r="Z589" s="679">
        <v>4600007827</v>
      </c>
      <c r="AA589" s="31">
        <f t="shared" si="9"/>
        <v>1</v>
      </c>
      <c r="AB589" s="680" t="s">
        <v>1780</v>
      </c>
      <c r="AC589" s="667" t="s">
        <v>84</v>
      </c>
      <c r="AD589" s="667" t="s">
        <v>45</v>
      </c>
      <c r="AE589" s="674" t="s">
        <v>1775</v>
      </c>
      <c r="AF589" s="664" t="s">
        <v>47</v>
      </c>
      <c r="AG589" s="675" t="s">
        <v>1390</v>
      </c>
    </row>
    <row r="590" spans="1:33" s="33" customFormat="1" ht="63" customHeight="1" x14ac:dyDescent="0.2">
      <c r="A590" s="659" t="s">
        <v>93</v>
      </c>
      <c r="B590" s="676">
        <v>85151603</v>
      </c>
      <c r="C590" s="677" t="s">
        <v>1781</v>
      </c>
      <c r="D590" s="662">
        <v>43049</v>
      </c>
      <c r="E590" s="661" t="s">
        <v>1770</v>
      </c>
      <c r="F590" s="663" t="s">
        <v>144</v>
      </c>
      <c r="G590" s="664" t="s">
        <v>116</v>
      </c>
      <c r="H590" s="665">
        <v>98225616</v>
      </c>
      <c r="I590" s="665">
        <v>98225616</v>
      </c>
      <c r="J590" s="661" t="s">
        <v>48</v>
      </c>
      <c r="K590" s="661" t="s">
        <v>1378</v>
      </c>
      <c r="L590" s="666" t="s">
        <v>1379</v>
      </c>
      <c r="M590" s="666" t="s">
        <v>1380</v>
      </c>
      <c r="N590" s="667">
        <v>3835465</v>
      </c>
      <c r="O590" s="666" t="s">
        <v>1381</v>
      </c>
      <c r="P590" s="668" t="s">
        <v>1382</v>
      </c>
      <c r="Q590" s="667" t="s">
        <v>1771</v>
      </c>
      <c r="R590" s="664" t="s">
        <v>1772</v>
      </c>
      <c r="S590" s="670" t="s">
        <v>1773</v>
      </c>
      <c r="T590" s="664" t="s">
        <v>1771</v>
      </c>
      <c r="U590" s="667" t="s">
        <v>1774</v>
      </c>
      <c r="V590" s="678">
        <v>7923</v>
      </c>
      <c r="W590" s="679">
        <v>7923</v>
      </c>
      <c r="X590" s="672">
        <v>43048</v>
      </c>
      <c r="Y590" s="673">
        <v>2017060093032</v>
      </c>
      <c r="Z590" s="679">
        <v>4600007817</v>
      </c>
      <c r="AA590" s="31">
        <f t="shared" si="9"/>
        <v>1</v>
      </c>
      <c r="AB590" s="680" t="s">
        <v>1681</v>
      </c>
      <c r="AC590" s="667" t="s">
        <v>84</v>
      </c>
      <c r="AD590" s="667" t="s">
        <v>45</v>
      </c>
      <c r="AE590" s="674" t="s">
        <v>1775</v>
      </c>
      <c r="AF590" s="664" t="s">
        <v>47</v>
      </c>
      <c r="AG590" s="675" t="s">
        <v>1390</v>
      </c>
    </row>
    <row r="591" spans="1:33" s="33" customFormat="1" ht="63" customHeight="1" x14ac:dyDescent="0.2">
      <c r="A591" s="659" t="s">
        <v>93</v>
      </c>
      <c r="B591" s="665">
        <v>80801015</v>
      </c>
      <c r="C591" s="661" t="s">
        <v>1782</v>
      </c>
      <c r="D591" s="662">
        <v>43102</v>
      </c>
      <c r="E591" s="661" t="s">
        <v>1783</v>
      </c>
      <c r="F591" s="663" t="s">
        <v>144</v>
      </c>
      <c r="G591" s="664" t="s">
        <v>116</v>
      </c>
      <c r="H591" s="665">
        <v>1099581129</v>
      </c>
      <c r="I591" s="665">
        <v>1099581129</v>
      </c>
      <c r="J591" s="661" t="s">
        <v>48</v>
      </c>
      <c r="K591" s="661" t="s">
        <v>1378</v>
      </c>
      <c r="L591" s="666" t="s">
        <v>1379</v>
      </c>
      <c r="M591" s="666" t="s">
        <v>1380</v>
      </c>
      <c r="N591" s="667">
        <v>3835465</v>
      </c>
      <c r="O591" s="666" t="s">
        <v>1381</v>
      </c>
      <c r="P591" s="668" t="s">
        <v>1382</v>
      </c>
      <c r="Q591" s="664" t="s">
        <v>1784</v>
      </c>
      <c r="R591" s="664" t="s">
        <v>1785</v>
      </c>
      <c r="S591" s="664">
        <v>20158001</v>
      </c>
      <c r="T591" s="664" t="s">
        <v>1786</v>
      </c>
      <c r="U591" s="667" t="s">
        <v>1787</v>
      </c>
      <c r="V591" s="667" t="s">
        <v>1788</v>
      </c>
      <c r="W591" s="664" t="s">
        <v>1788</v>
      </c>
      <c r="X591" s="681">
        <v>43053</v>
      </c>
      <c r="Y591" s="673">
        <v>2017060093032</v>
      </c>
      <c r="Z591" s="664" t="s">
        <v>1788</v>
      </c>
      <c r="AA591" s="31">
        <f t="shared" si="9"/>
        <v>1</v>
      </c>
      <c r="AB591" s="667" t="s">
        <v>1789</v>
      </c>
      <c r="AC591" s="667" t="s">
        <v>84</v>
      </c>
      <c r="AD591" s="667" t="s">
        <v>45</v>
      </c>
      <c r="AE591" s="682" t="s">
        <v>1790</v>
      </c>
      <c r="AF591" s="664" t="s">
        <v>47</v>
      </c>
      <c r="AG591" s="675" t="s">
        <v>1390</v>
      </c>
    </row>
    <row r="592" spans="1:33" s="33" customFormat="1" ht="63" customHeight="1" thickBot="1" x14ac:dyDescent="0.25">
      <c r="A592" s="683" t="s">
        <v>93</v>
      </c>
      <c r="B592" s="684">
        <v>80161500</v>
      </c>
      <c r="C592" s="685" t="s">
        <v>1791</v>
      </c>
      <c r="D592" s="686">
        <v>43102</v>
      </c>
      <c r="E592" s="685" t="s">
        <v>1792</v>
      </c>
      <c r="F592" s="687" t="s">
        <v>144</v>
      </c>
      <c r="G592" s="688" t="s">
        <v>116</v>
      </c>
      <c r="H592" s="684">
        <v>2509158203</v>
      </c>
      <c r="I592" s="684">
        <v>2509158203</v>
      </c>
      <c r="J592" s="685" t="s">
        <v>48</v>
      </c>
      <c r="K592" s="685" t="s">
        <v>1378</v>
      </c>
      <c r="L592" s="689" t="s">
        <v>1379</v>
      </c>
      <c r="M592" s="689" t="s">
        <v>1380</v>
      </c>
      <c r="N592" s="690">
        <v>3835465</v>
      </c>
      <c r="O592" s="689" t="s">
        <v>1381</v>
      </c>
      <c r="P592" s="691" t="s">
        <v>1382</v>
      </c>
      <c r="Q592" s="688" t="s">
        <v>1793</v>
      </c>
      <c r="R592" s="688" t="s">
        <v>1794</v>
      </c>
      <c r="S592" s="692" t="s">
        <v>1385</v>
      </c>
      <c r="T592" s="688" t="s">
        <v>1795</v>
      </c>
      <c r="U592" s="690" t="s">
        <v>1796</v>
      </c>
      <c r="V592" s="690" t="s">
        <v>1797</v>
      </c>
      <c r="W592" s="688" t="s">
        <v>1797</v>
      </c>
      <c r="X592" s="693">
        <v>43053</v>
      </c>
      <c r="Y592" s="694">
        <v>2017060093032</v>
      </c>
      <c r="Z592" s="688" t="s">
        <v>1797</v>
      </c>
      <c r="AA592" s="31">
        <f t="shared" si="9"/>
        <v>1</v>
      </c>
      <c r="AB592" s="690" t="s">
        <v>1798</v>
      </c>
      <c r="AC592" s="667" t="s">
        <v>84</v>
      </c>
      <c r="AD592" s="667" t="s">
        <v>45</v>
      </c>
      <c r="AE592" s="695" t="s">
        <v>1799</v>
      </c>
      <c r="AF592" s="688" t="s">
        <v>47</v>
      </c>
      <c r="AG592" s="696" t="s">
        <v>1390</v>
      </c>
    </row>
    <row r="593" spans="1:33" s="33" customFormat="1" ht="63" customHeight="1" thickBot="1" x14ac:dyDescent="0.25">
      <c r="A593" s="683" t="s">
        <v>93</v>
      </c>
      <c r="B593" s="697">
        <v>90121500</v>
      </c>
      <c r="C593" s="698" t="s">
        <v>1800</v>
      </c>
      <c r="D593" s="699">
        <v>43011</v>
      </c>
      <c r="E593" s="698" t="s">
        <v>1801</v>
      </c>
      <c r="F593" s="687" t="s">
        <v>144</v>
      </c>
      <c r="G593" s="688" t="s">
        <v>116</v>
      </c>
      <c r="H593" s="700">
        <v>10000000</v>
      </c>
      <c r="I593" s="700">
        <v>10000000</v>
      </c>
      <c r="J593" s="685" t="s">
        <v>48</v>
      </c>
      <c r="K593" s="685" t="s">
        <v>1378</v>
      </c>
      <c r="L593" s="697" t="s">
        <v>1802</v>
      </c>
      <c r="M593" s="689" t="s">
        <v>1380</v>
      </c>
      <c r="N593" s="701" t="s">
        <v>1803</v>
      </c>
      <c r="O593" s="702" t="s">
        <v>1804</v>
      </c>
      <c r="P593" s="703"/>
      <c r="Q593" s="703"/>
      <c r="R593" s="703"/>
      <c r="S593" s="704"/>
      <c r="T593" s="703"/>
      <c r="U593" s="705"/>
      <c r="V593" s="706">
        <v>7571</v>
      </c>
      <c r="W593" s="707">
        <v>7571</v>
      </c>
      <c r="X593" s="708">
        <v>43013</v>
      </c>
      <c r="Y593" s="709">
        <v>2017060092935</v>
      </c>
      <c r="Z593" s="707">
        <v>4600007506</v>
      </c>
      <c r="AA593" s="31">
        <f t="shared" si="9"/>
        <v>1</v>
      </c>
      <c r="AB593" s="697" t="s">
        <v>1805</v>
      </c>
      <c r="AC593" s="667" t="s">
        <v>84</v>
      </c>
      <c r="AD593" s="667" t="s">
        <v>45</v>
      </c>
      <c r="AE593" s="710" t="s">
        <v>1806</v>
      </c>
      <c r="AF593" s="688" t="s">
        <v>47</v>
      </c>
      <c r="AG593" s="696" t="s">
        <v>1390</v>
      </c>
    </row>
    <row r="594" spans="1:33" s="33" customFormat="1" ht="63" customHeight="1" x14ac:dyDescent="0.2">
      <c r="A594" s="405" t="s">
        <v>93</v>
      </c>
      <c r="B594" s="711">
        <v>85151603</v>
      </c>
      <c r="C594" s="712" t="s">
        <v>2844</v>
      </c>
      <c r="D594" s="713">
        <v>42979</v>
      </c>
      <c r="E594" s="714" t="s">
        <v>249</v>
      </c>
      <c r="F594" s="714" t="s">
        <v>144</v>
      </c>
      <c r="G594" s="688" t="s">
        <v>116</v>
      </c>
      <c r="H594" s="715">
        <v>222945052</v>
      </c>
      <c r="I594" s="715">
        <v>222945052</v>
      </c>
      <c r="J594" s="714" t="s">
        <v>111</v>
      </c>
      <c r="K594" s="714" t="s">
        <v>45</v>
      </c>
      <c r="L594" s="716" t="s">
        <v>1379</v>
      </c>
      <c r="M594" s="716" t="s">
        <v>1380</v>
      </c>
      <c r="N594" s="717">
        <v>3835465</v>
      </c>
      <c r="O594" s="716" t="s">
        <v>1381</v>
      </c>
      <c r="P594" s="718" t="s">
        <v>1382</v>
      </c>
      <c r="Q594" s="717" t="s">
        <v>1771</v>
      </c>
      <c r="R594" s="714" t="s">
        <v>1772</v>
      </c>
      <c r="S594" s="719" t="s">
        <v>1773</v>
      </c>
      <c r="T594" s="714" t="s">
        <v>1771</v>
      </c>
      <c r="U594" s="717" t="s">
        <v>1774</v>
      </c>
      <c r="V594" s="720">
        <v>7474</v>
      </c>
      <c r="W594" s="721">
        <v>7474</v>
      </c>
      <c r="X594" s="722">
        <v>42972</v>
      </c>
      <c r="Y594" s="723">
        <v>2017060093032</v>
      </c>
      <c r="Z594" s="724">
        <v>4600007285</v>
      </c>
      <c r="AA594" s="31">
        <f t="shared" si="9"/>
        <v>1</v>
      </c>
      <c r="AB594" s="725" t="s">
        <v>1754</v>
      </c>
      <c r="AC594" s="717" t="s">
        <v>84</v>
      </c>
      <c r="AD594" s="717" t="s">
        <v>2845</v>
      </c>
      <c r="AE594" s="726" t="s">
        <v>1775</v>
      </c>
      <c r="AF594" s="714" t="s">
        <v>47</v>
      </c>
      <c r="AG594" s="717" t="s">
        <v>1390</v>
      </c>
    </row>
    <row r="595" spans="1:33" s="33" customFormat="1" ht="63" customHeight="1" x14ac:dyDescent="0.2">
      <c r="A595" s="742" t="s">
        <v>2949</v>
      </c>
      <c r="B595" s="546">
        <v>93141500</v>
      </c>
      <c r="C595" s="27" t="s">
        <v>2846</v>
      </c>
      <c r="D595" s="727">
        <v>43040</v>
      </c>
      <c r="E595" s="27" t="s">
        <v>2847</v>
      </c>
      <c r="F595" s="27" t="s">
        <v>117</v>
      </c>
      <c r="G595" s="27" t="s">
        <v>116</v>
      </c>
      <c r="H595" s="728">
        <v>2378012965</v>
      </c>
      <c r="I595" s="728">
        <v>900000000</v>
      </c>
      <c r="J595" s="27" t="s">
        <v>48</v>
      </c>
      <c r="K595" s="27" t="s">
        <v>110</v>
      </c>
      <c r="L595" s="193" t="s">
        <v>2848</v>
      </c>
      <c r="M595" s="193" t="s">
        <v>2849</v>
      </c>
      <c r="N595" s="184" t="s">
        <v>2850</v>
      </c>
      <c r="O595" s="199" t="s">
        <v>2851</v>
      </c>
      <c r="P595" s="27" t="s">
        <v>2852</v>
      </c>
      <c r="Q595" s="27" t="s">
        <v>2853</v>
      </c>
      <c r="R595" s="27" t="s">
        <v>2854</v>
      </c>
      <c r="S595" s="27" t="s">
        <v>2855</v>
      </c>
      <c r="T595" s="27" t="s">
        <v>2856</v>
      </c>
      <c r="U595" s="253" t="s">
        <v>2857</v>
      </c>
      <c r="V595" s="253">
        <v>7753</v>
      </c>
      <c r="W595" s="27">
        <v>20917</v>
      </c>
      <c r="X595" s="30">
        <v>43035</v>
      </c>
      <c r="Y595" s="29">
        <v>4600007644</v>
      </c>
      <c r="Z595" s="29">
        <v>4600007644</v>
      </c>
      <c r="AA595" s="31">
        <f t="shared" si="9"/>
        <v>1</v>
      </c>
      <c r="AB595" s="253" t="s">
        <v>2858</v>
      </c>
      <c r="AC595" s="253" t="s">
        <v>84</v>
      </c>
      <c r="AD595" s="253"/>
      <c r="AE595" s="253" t="s">
        <v>2859</v>
      </c>
      <c r="AF595" s="27" t="s">
        <v>47</v>
      </c>
      <c r="AG595" s="27" t="s">
        <v>2860</v>
      </c>
    </row>
    <row r="596" spans="1:33" s="33" customFormat="1" ht="63" customHeight="1" x14ac:dyDescent="0.2">
      <c r="A596" s="742" t="s">
        <v>2949</v>
      </c>
      <c r="B596" s="546">
        <v>93141500</v>
      </c>
      <c r="C596" s="27" t="s">
        <v>2846</v>
      </c>
      <c r="D596" s="727">
        <v>43040</v>
      </c>
      <c r="E596" s="27" t="s">
        <v>2847</v>
      </c>
      <c r="F596" s="27" t="s">
        <v>117</v>
      </c>
      <c r="G596" s="27" t="s">
        <v>116</v>
      </c>
      <c r="H596" s="728">
        <v>2378012965</v>
      </c>
      <c r="I596" s="728">
        <v>619980534</v>
      </c>
      <c r="J596" s="27" t="s">
        <v>48</v>
      </c>
      <c r="K596" s="27" t="s">
        <v>110</v>
      </c>
      <c r="L596" s="193" t="s">
        <v>2848</v>
      </c>
      <c r="M596" s="193" t="s">
        <v>2849</v>
      </c>
      <c r="N596" s="184" t="s">
        <v>2850</v>
      </c>
      <c r="O596" s="199" t="s">
        <v>2851</v>
      </c>
      <c r="P596" s="27" t="s">
        <v>2852</v>
      </c>
      <c r="Q596" s="27" t="s">
        <v>2853</v>
      </c>
      <c r="R596" s="27" t="s">
        <v>2854</v>
      </c>
      <c r="S596" s="27" t="s">
        <v>2855</v>
      </c>
      <c r="T596" s="27" t="s">
        <v>2856</v>
      </c>
      <c r="U596" s="253" t="s">
        <v>2857</v>
      </c>
      <c r="V596" s="253">
        <v>7753</v>
      </c>
      <c r="W596" s="27">
        <v>20918</v>
      </c>
      <c r="X596" s="30">
        <v>43035</v>
      </c>
      <c r="Y596" s="29">
        <v>4600007644</v>
      </c>
      <c r="Z596" s="29">
        <v>4600007644</v>
      </c>
      <c r="AA596" s="31">
        <f t="shared" si="9"/>
        <v>1</v>
      </c>
      <c r="AB596" s="253" t="s">
        <v>2858</v>
      </c>
      <c r="AC596" s="253" t="s">
        <v>84</v>
      </c>
      <c r="AD596" s="253"/>
      <c r="AE596" s="253" t="s">
        <v>2859</v>
      </c>
      <c r="AF596" s="27" t="s">
        <v>47</v>
      </c>
      <c r="AG596" s="27" t="s">
        <v>2860</v>
      </c>
    </row>
    <row r="597" spans="1:33" s="33" customFormat="1" ht="63" customHeight="1" x14ac:dyDescent="0.2">
      <c r="A597" s="742" t="s">
        <v>2949</v>
      </c>
      <c r="B597" s="546">
        <v>93141500</v>
      </c>
      <c r="C597" s="27" t="s">
        <v>2846</v>
      </c>
      <c r="D597" s="727">
        <v>43040</v>
      </c>
      <c r="E597" s="27" t="s">
        <v>2847</v>
      </c>
      <c r="F597" s="27" t="s">
        <v>117</v>
      </c>
      <c r="G597" s="27" t="s">
        <v>116</v>
      </c>
      <c r="H597" s="728">
        <v>2378012965</v>
      </c>
      <c r="I597" s="728">
        <v>200000000</v>
      </c>
      <c r="J597" s="27" t="s">
        <v>48</v>
      </c>
      <c r="K597" s="27" t="s">
        <v>110</v>
      </c>
      <c r="L597" s="193" t="s">
        <v>2848</v>
      </c>
      <c r="M597" s="193" t="s">
        <v>2849</v>
      </c>
      <c r="N597" s="184" t="s">
        <v>2850</v>
      </c>
      <c r="O597" s="199" t="s">
        <v>2851</v>
      </c>
      <c r="P597" s="27" t="s">
        <v>2852</v>
      </c>
      <c r="Q597" s="27" t="s">
        <v>2853</v>
      </c>
      <c r="R597" s="27" t="s">
        <v>2854</v>
      </c>
      <c r="S597" s="27" t="s">
        <v>2855</v>
      </c>
      <c r="T597" s="27" t="s">
        <v>2856</v>
      </c>
      <c r="U597" s="253" t="s">
        <v>2857</v>
      </c>
      <c r="V597" s="253">
        <v>7753</v>
      </c>
      <c r="W597" s="27">
        <v>20919</v>
      </c>
      <c r="X597" s="30">
        <v>43035</v>
      </c>
      <c r="Y597" s="29">
        <v>4600007644</v>
      </c>
      <c r="Z597" s="29">
        <v>4600007644</v>
      </c>
      <c r="AA597" s="31">
        <f t="shared" si="9"/>
        <v>1</v>
      </c>
      <c r="AB597" s="253" t="s">
        <v>2858</v>
      </c>
      <c r="AC597" s="253" t="s">
        <v>84</v>
      </c>
      <c r="AD597" s="253"/>
      <c r="AE597" s="253" t="s">
        <v>2859</v>
      </c>
      <c r="AF597" s="27" t="s">
        <v>47</v>
      </c>
      <c r="AG597" s="27" t="s">
        <v>2860</v>
      </c>
    </row>
    <row r="598" spans="1:33" s="33" customFormat="1" ht="63" customHeight="1" x14ac:dyDescent="0.2">
      <c r="A598" s="742" t="s">
        <v>2949</v>
      </c>
      <c r="B598" s="546">
        <v>93141500</v>
      </c>
      <c r="C598" s="27" t="s">
        <v>2846</v>
      </c>
      <c r="D598" s="727">
        <v>43040</v>
      </c>
      <c r="E598" s="27" t="s">
        <v>2847</v>
      </c>
      <c r="F598" s="27" t="s">
        <v>117</v>
      </c>
      <c r="G598" s="27" t="s">
        <v>116</v>
      </c>
      <c r="H598" s="728">
        <v>2378012965</v>
      </c>
      <c r="I598" s="728">
        <v>100000000</v>
      </c>
      <c r="J598" s="27" t="s">
        <v>48</v>
      </c>
      <c r="K598" s="27" t="s">
        <v>110</v>
      </c>
      <c r="L598" s="193" t="s">
        <v>2848</v>
      </c>
      <c r="M598" s="193" t="s">
        <v>2849</v>
      </c>
      <c r="N598" s="184" t="s">
        <v>2850</v>
      </c>
      <c r="O598" s="199" t="s">
        <v>2851</v>
      </c>
      <c r="P598" s="27" t="s">
        <v>2852</v>
      </c>
      <c r="Q598" s="27" t="s">
        <v>2853</v>
      </c>
      <c r="R598" s="27" t="s">
        <v>2854</v>
      </c>
      <c r="S598" s="27" t="s">
        <v>2855</v>
      </c>
      <c r="T598" s="27" t="s">
        <v>2856</v>
      </c>
      <c r="U598" s="253" t="s">
        <v>2857</v>
      </c>
      <c r="V598" s="253">
        <v>7753</v>
      </c>
      <c r="W598" s="27">
        <v>20920</v>
      </c>
      <c r="X598" s="30">
        <v>43035</v>
      </c>
      <c r="Y598" s="29">
        <v>4600007644</v>
      </c>
      <c r="Z598" s="29">
        <v>4600007644</v>
      </c>
      <c r="AA598" s="31">
        <f t="shared" si="9"/>
        <v>1</v>
      </c>
      <c r="AB598" s="253" t="s">
        <v>2858</v>
      </c>
      <c r="AC598" s="253" t="s">
        <v>84</v>
      </c>
      <c r="AD598" s="253"/>
      <c r="AE598" s="253" t="s">
        <v>2859</v>
      </c>
      <c r="AF598" s="27" t="s">
        <v>47</v>
      </c>
      <c r="AG598" s="27" t="s">
        <v>2860</v>
      </c>
    </row>
    <row r="599" spans="1:33" s="33" customFormat="1" ht="63" customHeight="1" x14ac:dyDescent="0.2">
      <c r="A599" s="21" t="s">
        <v>2949</v>
      </c>
      <c r="B599" s="546">
        <v>93141500</v>
      </c>
      <c r="C599" s="49" t="s">
        <v>2861</v>
      </c>
      <c r="D599" s="20">
        <v>42776</v>
      </c>
      <c r="E599" s="22" t="s">
        <v>2862</v>
      </c>
      <c r="F599" s="22" t="s">
        <v>117</v>
      </c>
      <c r="G599" s="22" t="s">
        <v>116</v>
      </c>
      <c r="H599" s="728">
        <v>240000000</v>
      </c>
      <c r="I599" s="728">
        <v>240000000</v>
      </c>
      <c r="J599" s="22" t="s">
        <v>111</v>
      </c>
      <c r="K599" s="22" t="s">
        <v>45</v>
      </c>
      <c r="L599" s="193" t="s">
        <v>2848</v>
      </c>
      <c r="M599" s="193" t="s">
        <v>2849</v>
      </c>
      <c r="N599" s="184" t="s">
        <v>2850</v>
      </c>
      <c r="O599" s="199" t="s">
        <v>2851</v>
      </c>
      <c r="P599" s="22" t="s">
        <v>2852</v>
      </c>
      <c r="Q599" s="22" t="s">
        <v>2863</v>
      </c>
      <c r="R599" s="22" t="s">
        <v>2864</v>
      </c>
      <c r="S599" s="22" t="s">
        <v>2855</v>
      </c>
      <c r="T599" s="22" t="s">
        <v>2863</v>
      </c>
      <c r="U599" s="29" t="s">
        <v>2865</v>
      </c>
      <c r="V599" s="32">
        <v>6359</v>
      </c>
      <c r="W599" s="22">
        <v>20355</v>
      </c>
      <c r="X599" s="54">
        <v>42761</v>
      </c>
      <c r="Y599" s="29">
        <v>460006243</v>
      </c>
      <c r="Z599" s="29">
        <v>460006243</v>
      </c>
      <c r="AA599" s="31">
        <f t="shared" si="9"/>
        <v>1</v>
      </c>
      <c r="AB599" s="729" t="s">
        <v>2866</v>
      </c>
      <c r="AC599" s="32" t="s">
        <v>84</v>
      </c>
      <c r="AD599" s="32" t="s">
        <v>2867</v>
      </c>
      <c r="AE599" s="32" t="s">
        <v>2868</v>
      </c>
      <c r="AF599" s="22" t="s">
        <v>47</v>
      </c>
      <c r="AG599" s="22" t="s">
        <v>2860</v>
      </c>
    </row>
    <row r="600" spans="1:33" s="33" customFormat="1" ht="63" customHeight="1" x14ac:dyDescent="0.25">
      <c r="A600" s="21" t="s">
        <v>2949</v>
      </c>
      <c r="B600" s="546">
        <v>93141500</v>
      </c>
      <c r="C600" s="49" t="s">
        <v>2869</v>
      </c>
      <c r="D600" s="20">
        <v>42775</v>
      </c>
      <c r="E600" s="22" t="s">
        <v>2870</v>
      </c>
      <c r="F600" s="22" t="s">
        <v>117</v>
      </c>
      <c r="G600" s="22" t="s">
        <v>116</v>
      </c>
      <c r="H600" s="728">
        <v>150000000</v>
      </c>
      <c r="I600" s="728">
        <v>150000000</v>
      </c>
      <c r="J600" s="22" t="s">
        <v>111</v>
      </c>
      <c r="K600" s="22" t="s">
        <v>45</v>
      </c>
      <c r="L600" s="193" t="s">
        <v>2848</v>
      </c>
      <c r="M600" s="193" t="s">
        <v>2849</v>
      </c>
      <c r="N600" s="184" t="s">
        <v>2850</v>
      </c>
      <c r="O600" s="199" t="s">
        <v>2851</v>
      </c>
      <c r="P600" s="22" t="s">
        <v>2871</v>
      </c>
      <c r="Q600" s="730" t="s">
        <v>2872</v>
      </c>
      <c r="R600" s="22" t="s">
        <v>2871</v>
      </c>
      <c r="S600" s="22" t="s">
        <v>2873</v>
      </c>
      <c r="T600" s="730" t="s">
        <v>2872</v>
      </c>
      <c r="U600" s="253" t="s">
        <v>2874</v>
      </c>
      <c r="V600" s="118">
        <v>6361</v>
      </c>
      <c r="W600" s="731">
        <v>20398</v>
      </c>
      <c r="X600" s="54">
        <v>42769</v>
      </c>
      <c r="Y600" s="29">
        <v>4600006201</v>
      </c>
      <c r="Z600" s="29">
        <v>4600006201</v>
      </c>
      <c r="AA600" s="31">
        <f t="shared" si="9"/>
        <v>1</v>
      </c>
      <c r="AB600" s="729" t="s">
        <v>2875</v>
      </c>
      <c r="AC600" s="32" t="s">
        <v>2876</v>
      </c>
      <c r="AD600" s="32" t="s">
        <v>2867</v>
      </c>
      <c r="AE600" s="32" t="s">
        <v>2868</v>
      </c>
      <c r="AF600" s="22" t="s">
        <v>47</v>
      </c>
      <c r="AG600" s="22" t="s">
        <v>2877</v>
      </c>
    </row>
    <row r="601" spans="1:33" s="33" customFormat="1" ht="63" customHeight="1" x14ac:dyDescent="0.25">
      <c r="A601" s="21" t="s">
        <v>2949</v>
      </c>
      <c r="B601" s="546">
        <v>78110000</v>
      </c>
      <c r="C601" s="49" t="s">
        <v>261</v>
      </c>
      <c r="D601" s="20">
        <v>43174</v>
      </c>
      <c r="E601" s="22" t="s">
        <v>104</v>
      </c>
      <c r="F601" s="22" t="s">
        <v>190</v>
      </c>
      <c r="G601" s="22" t="s">
        <v>116</v>
      </c>
      <c r="H601" s="732">
        <v>70000000</v>
      </c>
      <c r="I601" s="732">
        <v>70000000</v>
      </c>
      <c r="J601" s="22" t="s">
        <v>111</v>
      </c>
      <c r="K601" s="22" t="s">
        <v>45</v>
      </c>
      <c r="L601" s="32" t="s">
        <v>2878</v>
      </c>
      <c r="M601" s="32" t="s">
        <v>1920</v>
      </c>
      <c r="N601" s="21" t="s">
        <v>2879</v>
      </c>
      <c r="O601" s="56" t="s">
        <v>2880</v>
      </c>
      <c r="P601" s="22" t="s">
        <v>2881</v>
      </c>
      <c r="Q601" s="733" t="s">
        <v>2882</v>
      </c>
      <c r="R601" s="22" t="s">
        <v>2881</v>
      </c>
      <c r="S601" s="22" t="s">
        <v>2883</v>
      </c>
      <c r="T601" s="733" t="s">
        <v>2884</v>
      </c>
      <c r="U601" s="29" t="s">
        <v>2885</v>
      </c>
      <c r="V601" s="29" t="s">
        <v>2886</v>
      </c>
      <c r="W601" s="27">
        <v>20791</v>
      </c>
      <c r="X601" s="30">
        <v>43102</v>
      </c>
      <c r="Y601" s="29">
        <v>4600008068</v>
      </c>
      <c r="Z601" s="29">
        <v>4600008068</v>
      </c>
      <c r="AA601" s="31">
        <f t="shared" si="9"/>
        <v>1</v>
      </c>
      <c r="AB601" s="32" t="s">
        <v>2887</v>
      </c>
      <c r="AC601" s="253" t="s">
        <v>84</v>
      </c>
      <c r="AD601" s="32" t="s">
        <v>2888</v>
      </c>
      <c r="AE601" s="22" t="s">
        <v>2889</v>
      </c>
      <c r="AF601" s="22" t="s">
        <v>47</v>
      </c>
      <c r="AG601" s="22" t="s">
        <v>2877</v>
      </c>
    </row>
    <row r="602" spans="1:33" s="33" customFormat="1" ht="63" customHeight="1" x14ac:dyDescent="0.25">
      <c r="A602" s="21" t="s">
        <v>2949</v>
      </c>
      <c r="B602" s="546">
        <v>78110000</v>
      </c>
      <c r="C602" s="49" t="s">
        <v>261</v>
      </c>
      <c r="D602" s="20">
        <v>42775</v>
      </c>
      <c r="E602" s="22" t="s">
        <v>105</v>
      </c>
      <c r="F602" s="22" t="s">
        <v>190</v>
      </c>
      <c r="G602" s="22" t="s">
        <v>116</v>
      </c>
      <c r="H602" s="732">
        <v>28910837</v>
      </c>
      <c r="I602" s="732">
        <v>24574212</v>
      </c>
      <c r="J602" s="22" t="s">
        <v>48</v>
      </c>
      <c r="K602" s="27" t="s">
        <v>110</v>
      </c>
      <c r="L602" s="32" t="s">
        <v>2878</v>
      </c>
      <c r="M602" s="32" t="s">
        <v>1920</v>
      </c>
      <c r="N602" s="21" t="s">
        <v>2879</v>
      </c>
      <c r="O602" s="56" t="s">
        <v>2880</v>
      </c>
      <c r="P602" s="22" t="s">
        <v>2871</v>
      </c>
      <c r="Q602" s="733" t="s">
        <v>2872</v>
      </c>
      <c r="R602" s="22" t="s">
        <v>2871</v>
      </c>
      <c r="S602" s="22" t="s">
        <v>2873</v>
      </c>
      <c r="T602" s="733" t="s">
        <v>2872</v>
      </c>
      <c r="U602" s="253" t="s">
        <v>2874</v>
      </c>
      <c r="V602" s="29">
        <v>6310</v>
      </c>
      <c r="W602" s="27">
        <v>20795</v>
      </c>
      <c r="X602" s="30">
        <v>42754</v>
      </c>
      <c r="Y602" s="29">
        <v>4600006701</v>
      </c>
      <c r="Z602" s="29">
        <v>4600006701</v>
      </c>
      <c r="AA602" s="31">
        <f t="shared" si="9"/>
        <v>1</v>
      </c>
      <c r="AB602" s="32" t="s">
        <v>2890</v>
      </c>
      <c r="AC602" s="253" t="s">
        <v>84</v>
      </c>
      <c r="AD602" s="32" t="s">
        <v>2888</v>
      </c>
      <c r="AE602" s="22" t="s">
        <v>2889</v>
      </c>
      <c r="AF602" s="22" t="s">
        <v>47</v>
      </c>
      <c r="AG602" s="22" t="s">
        <v>2877</v>
      </c>
    </row>
    <row r="603" spans="1:33" s="33" customFormat="1" ht="63" customHeight="1" x14ac:dyDescent="0.25">
      <c r="A603" s="21" t="s">
        <v>2949</v>
      </c>
      <c r="B603" s="546">
        <v>93141500</v>
      </c>
      <c r="C603" s="49" t="s">
        <v>2891</v>
      </c>
      <c r="D603" s="20">
        <v>43110</v>
      </c>
      <c r="E603" s="22" t="s">
        <v>107</v>
      </c>
      <c r="F603" s="22" t="s">
        <v>117</v>
      </c>
      <c r="G603" s="22" t="s">
        <v>116</v>
      </c>
      <c r="H603" s="732">
        <v>36000000</v>
      </c>
      <c r="I603" s="732">
        <v>36000000</v>
      </c>
      <c r="J603" s="22" t="s">
        <v>111</v>
      </c>
      <c r="K603" s="22" t="s">
        <v>45</v>
      </c>
      <c r="L603" s="193" t="s">
        <v>2892</v>
      </c>
      <c r="M603" s="193" t="s">
        <v>2893</v>
      </c>
      <c r="N603" s="184" t="s">
        <v>2879</v>
      </c>
      <c r="O603" s="56" t="s">
        <v>2894</v>
      </c>
      <c r="P603" s="22" t="s">
        <v>2852</v>
      </c>
      <c r="Q603" s="734" t="s">
        <v>2895</v>
      </c>
      <c r="R603" s="22" t="s">
        <v>2864</v>
      </c>
      <c r="S603" s="22" t="s">
        <v>2855</v>
      </c>
      <c r="T603" s="733" t="s">
        <v>2895</v>
      </c>
      <c r="U603" s="29" t="s">
        <v>2896</v>
      </c>
      <c r="V603" s="118">
        <v>7326</v>
      </c>
      <c r="W603" s="731">
        <v>20260</v>
      </c>
      <c r="X603" s="54">
        <v>42941</v>
      </c>
      <c r="Y603" s="29">
        <v>4600007059</v>
      </c>
      <c r="Z603" s="29">
        <v>4600007059</v>
      </c>
      <c r="AA603" s="31">
        <f t="shared" si="9"/>
        <v>1</v>
      </c>
      <c r="AB603" s="32" t="s">
        <v>2282</v>
      </c>
      <c r="AC603" s="253" t="s">
        <v>84</v>
      </c>
      <c r="AD603" s="22" t="s">
        <v>2897</v>
      </c>
      <c r="AE603" s="22" t="s">
        <v>2898</v>
      </c>
      <c r="AF603" s="22" t="s">
        <v>47</v>
      </c>
      <c r="AG603" s="22" t="s">
        <v>2877</v>
      </c>
    </row>
    <row r="604" spans="1:33" s="33" customFormat="1" ht="63" customHeight="1" x14ac:dyDescent="0.25">
      <c r="A604" s="21" t="s">
        <v>2949</v>
      </c>
      <c r="B604" s="546">
        <v>93141500</v>
      </c>
      <c r="C604" s="49" t="s">
        <v>2899</v>
      </c>
      <c r="D604" s="20">
        <v>43313</v>
      </c>
      <c r="E604" s="22" t="s">
        <v>107</v>
      </c>
      <c r="F604" s="22" t="s">
        <v>117</v>
      </c>
      <c r="G604" s="22" t="s">
        <v>116</v>
      </c>
      <c r="H604" s="732">
        <v>36000000</v>
      </c>
      <c r="I604" s="732">
        <v>36000000</v>
      </c>
      <c r="J604" s="22" t="s">
        <v>111</v>
      </c>
      <c r="K604" s="22" t="s">
        <v>45</v>
      </c>
      <c r="L604" s="193" t="s">
        <v>2892</v>
      </c>
      <c r="M604" s="193" t="s">
        <v>2893</v>
      </c>
      <c r="N604" s="184" t="s">
        <v>2879</v>
      </c>
      <c r="O604" s="56" t="s">
        <v>2894</v>
      </c>
      <c r="P604" s="22" t="s">
        <v>2852</v>
      </c>
      <c r="Q604" s="734" t="s">
        <v>2895</v>
      </c>
      <c r="R604" s="22" t="s">
        <v>2864</v>
      </c>
      <c r="S604" s="22" t="s">
        <v>2855</v>
      </c>
      <c r="T604" s="733" t="s">
        <v>2895</v>
      </c>
      <c r="U604" s="29" t="s">
        <v>2896</v>
      </c>
      <c r="V604" s="118"/>
      <c r="W604" s="731">
        <v>20845</v>
      </c>
      <c r="X604" s="54"/>
      <c r="Y604" s="29"/>
      <c r="Z604" s="29"/>
      <c r="AA604" s="31">
        <f t="shared" si="9"/>
        <v>0</v>
      </c>
      <c r="AB604" s="32"/>
      <c r="AC604" s="253" t="s">
        <v>80</v>
      </c>
      <c r="AD604" s="22" t="s">
        <v>2897</v>
      </c>
      <c r="AE604" s="22" t="s">
        <v>2898</v>
      </c>
      <c r="AF604" s="22" t="s">
        <v>47</v>
      </c>
      <c r="AG604" s="22" t="s">
        <v>2877</v>
      </c>
    </row>
    <row r="605" spans="1:33" s="33" customFormat="1" ht="63" customHeight="1" x14ac:dyDescent="0.25">
      <c r="A605" s="21" t="s">
        <v>2949</v>
      </c>
      <c r="B605" s="546">
        <v>86110000</v>
      </c>
      <c r="C605" s="49" t="s">
        <v>2900</v>
      </c>
      <c r="D605" s="20">
        <v>43252</v>
      </c>
      <c r="E605" s="22" t="s">
        <v>106</v>
      </c>
      <c r="F605" s="22" t="s">
        <v>190</v>
      </c>
      <c r="G605" s="22" t="s">
        <v>116</v>
      </c>
      <c r="H605" s="732">
        <v>83445254</v>
      </c>
      <c r="I605" s="732">
        <v>83445254</v>
      </c>
      <c r="J605" s="22" t="s">
        <v>111</v>
      </c>
      <c r="K605" s="22" t="s">
        <v>45</v>
      </c>
      <c r="L605" s="193" t="s">
        <v>2901</v>
      </c>
      <c r="M605" s="193" t="s">
        <v>1920</v>
      </c>
      <c r="N605" s="184" t="s">
        <v>2902</v>
      </c>
      <c r="O605" s="199" t="s">
        <v>2903</v>
      </c>
      <c r="P605" s="22" t="s">
        <v>2871</v>
      </c>
      <c r="Q605" s="734" t="s">
        <v>2904</v>
      </c>
      <c r="R605" s="22" t="s">
        <v>2871</v>
      </c>
      <c r="S605" s="22" t="s">
        <v>2873</v>
      </c>
      <c r="T605" s="733" t="s">
        <v>2904</v>
      </c>
      <c r="U605" s="29" t="s">
        <v>2905</v>
      </c>
      <c r="V605" s="118"/>
      <c r="W605" s="731">
        <v>21378</v>
      </c>
      <c r="X605" s="54"/>
      <c r="Y605" s="132"/>
      <c r="Z605" s="132"/>
      <c r="AA605" s="31">
        <f t="shared" si="9"/>
        <v>0</v>
      </c>
      <c r="AB605" s="32"/>
      <c r="AC605" s="253" t="s">
        <v>80</v>
      </c>
      <c r="AD605" s="22"/>
      <c r="AE605" s="22" t="s">
        <v>2906</v>
      </c>
      <c r="AF605" s="22" t="s">
        <v>47</v>
      </c>
      <c r="AG605" s="22" t="s">
        <v>2877</v>
      </c>
    </row>
    <row r="606" spans="1:33" s="33" customFormat="1" ht="63" customHeight="1" x14ac:dyDescent="0.25">
      <c r="A606" s="21" t="s">
        <v>2949</v>
      </c>
      <c r="B606" s="546">
        <v>86110000</v>
      </c>
      <c r="C606" s="49" t="s">
        <v>2907</v>
      </c>
      <c r="D606" s="20">
        <v>43252</v>
      </c>
      <c r="E606" s="22" t="s">
        <v>143</v>
      </c>
      <c r="F606" s="22" t="s">
        <v>329</v>
      </c>
      <c r="G606" s="22" t="s">
        <v>116</v>
      </c>
      <c r="H606" s="732">
        <v>1080000000</v>
      </c>
      <c r="I606" s="732">
        <v>1080000000</v>
      </c>
      <c r="J606" s="22" t="s">
        <v>111</v>
      </c>
      <c r="K606" s="22" t="s">
        <v>45</v>
      </c>
      <c r="L606" s="193" t="s">
        <v>2908</v>
      </c>
      <c r="M606" s="193" t="s">
        <v>2909</v>
      </c>
      <c r="N606" s="184" t="s">
        <v>2910</v>
      </c>
      <c r="O606" s="56" t="s">
        <v>2911</v>
      </c>
      <c r="P606" s="22" t="s">
        <v>2912</v>
      </c>
      <c r="Q606" s="734" t="s">
        <v>2913</v>
      </c>
      <c r="R606" s="22" t="s">
        <v>2912</v>
      </c>
      <c r="S606" s="22" t="s">
        <v>2914</v>
      </c>
      <c r="T606" s="734" t="s">
        <v>2913</v>
      </c>
      <c r="U606" s="253" t="s">
        <v>2915</v>
      </c>
      <c r="V606" s="118"/>
      <c r="W606" s="731">
        <v>21112</v>
      </c>
      <c r="X606" s="54"/>
      <c r="Y606" s="132"/>
      <c r="Z606" s="132"/>
      <c r="AA606" s="31">
        <f t="shared" si="9"/>
        <v>0</v>
      </c>
      <c r="AB606" s="32"/>
      <c r="AC606" s="253" t="s">
        <v>80</v>
      </c>
      <c r="AD606" s="22"/>
      <c r="AE606" s="22" t="s">
        <v>2916</v>
      </c>
      <c r="AF606" s="22" t="s">
        <v>47</v>
      </c>
      <c r="AG606" s="22" t="s">
        <v>2877</v>
      </c>
    </row>
    <row r="607" spans="1:33" s="33" customFormat="1" ht="63" customHeight="1" x14ac:dyDescent="0.25">
      <c r="A607" s="21" t="s">
        <v>2949</v>
      </c>
      <c r="B607" s="546">
        <v>93141500</v>
      </c>
      <c r="C607" s="49" t="s">
        <v>2917</v>
      </c>
      <c r="D607" s="20">
        <v>43252</v>
      </c>
      <c r="E607" s="22" t="s">
        <v>1808</v>
      </c>
      <c r="F607" s="22" t="s">
        <v>585</v>
      </c>
      <c r="G607" s="22" t="s">
        <v>116</v>
      </c>
      <c r="H607" s="732">
        <v>100000000</v>
      </c>
      <c r="I607" s="732">
        <v>100000000</v>
      </c>
      <c r="J607" s="22" t="s">
        <v>111</v>
      </c>
      <c r="K607" s="22" t="s">
        <v>45</v>
      </c>
      <c r="L607" s="193" t="s">
        <v>2918</v>
      </c>
      <c r="M607" s="193" t="s">
        <v>46</v>
      </c>
      <c r="N607" s="184" t="s">
        <v>2919</v>
      </c>
      <c r="O607" s="199" t="s">
        <v>2920</v>
      </c>
      <c r="P607" s="22" t="s">
        <v>2912</v>
      </c>
      <c r="Q607" s="733" t="s">
        <v>2921</v>
      </c>
      <c r="R607" s="22" t="s">
        <v>2912</v>
      </c>
      <c r="S607" s="22" t="s">
        <v>2914</v>
      </c>
      <c r="T607" s="733" t="s">
        <v>2921</v>
      </c>
      <c r="U607" s="29" t="s">
        <v>2922</v>
      </c>
      <c r="V607" s="118"/>
      <c r="W607" s="731">
        <v>20923</v>
      </c>
      <c r="X607" s="54"/>
      <c r="Y607" s="132"/>
      <c r="Z607" s="132"/>
      <c r="AA607" s="31">
        <f t="shared" si="9"/>
        <v>0</v>
      </c>
      <c r="AB607" s="32"/>
      <c r="AC607" s="253" t="s">
        <v>80</v>
      </c>
      <c r="AD607" s="22"/>
      <c r="AE607" s="22" t="s">
        <v>2923</v>
      </c>
      <c r="AF607" s="22" t="s">
        <v>47</v>
      </c>
      <c r="AG607" s="22" t="s">
        <v>2877</v>
      </c>
    </row>
    <row r="608" spans="1:33" s="33" customFormat="1" ht="63" customHeight="1" x14ac:dyDescent="0.25">
      <c r="A608" s="21" t="s">
        <v>2949</v>
      </c>
      <c r="B608" s="546">
        <v>86110000</v>
      </c>
      <c r="C608" s="50" t="s">
        <v>2924</v>
      </c>
      <c r="D608" s="20">
        <v>43282</v>
      </c>
      <c r="E608" s="22" t="s">
        <v>2925</v>
      </c>
      <c r="F608" s="22" t="s">
        <v>190</v>
      </c>
      <c r="G608" s="22" t="s">
        <v>116</v>
      </c>
      <c r="H608" s="732">
        <v>450000000</v>
      </c>
      <c r="I608" s="732">
        <v>450000000</v>
      </c>
      <c r="J608" s="22" t="s">
        <v>111</v>
      </c>
      <c r="K608" s="22" t="s">
        <v>45</v>
      </c>
      <c r="L608" s="193" t="s">
        <v>2908</v>
      </c>
      <c r="M608" s="193" t="s">
        <v>2909</v>
      </c>
      <c r="N608" s="184" t="s">
        <v>2910</v>
      </c>
      <c r="O608" s="56" t="s">
        <v>2911</v>
      </c>
      <c r="P608" s="22" t="s">
        <v>2926</v>
      </c>
      <c r="Q608" s="733" t="s">
        <v>2927</v>
      </c>
      <c r="R608" s="22" t="s">
        <v>2926</v>
      </c>
      <c r="S608" s="22" t="s">
        <v>2928</v>
      </c>
      <c r="T608" s="733" t="s">
        <v>2927</v>
      </c>
      <c r="U608" s="29" t="s">
        <v>2929</v>
      </c>
      <c r="V608" s="118"/>
      <c r="W608" s="731">
        <v>21294</v>
      </c>
      <c r="X608" s="54"/>
      <c r="Y608" s="132"/>
      <c r="Z608" s="132"/>
      <c r="AA608" s="31">
        <f t="shared" si="9"/>
        <v>0</v>
      </c>
      <c r="AB608" s="32"/>
      <c r="AC608" s="253" t="s">
        <v>80</v>
      </c>
      <c r="AD608" s="22"/>
      <c r="AE608" s="22" t="s">
        <v>2930</v>
      </c>
      <c r="AF608" s="22" t="s">
        <v>47</v>
      </c>
      <c r="AG608" s="22" t="s">
        <v>2877</v>
      </c>
    </row>
    <row r="609" spans="1:33" s="33" customFormat="1" ht="63" customHeight="1" x14ac:dyDescent="0.25">
      <c r="A609" s="21" t="s">
        <v>2949</v>
      </c>
      <c r="B609" s="546">
        <v>86110000</v>
      </c>
      <c r="C609" s="50" t="s">
        <v>2924</v>
      </c>
      <c r="D609" s="20">
        <v>43282</v>
      </c>
      <c r="E609" s="22" t="s">
        <v>2925</v>
      </c>
      <c r="F609" s="22" t="s">
        <v>190</v>
      </c>
      <c r="G609" s="22" t="s">
        <v>116</v>
      </c>
      <c r="H609" s="732">
        <v>500000000</v>
      </c>
      <c r="I609" s="732">
        <v>500000000</v>
      </c>
      <c r="J609" s="22" t="s">
        <v>111</v>
      </c>
      <c r="K609" s="22" t="s">
        <v>45</v>
      </c>
      <c r="L609" s="193" t="s">
        <v>2908</v>
      </c>
      <c r="M609" s="193" t="s">
        <v>2909</v>
      </c>
      <c r="N609" s="184" t="s">
        <v>2910</v>
      </c>
      <c r="O609" s="56" t="s">
        <v>2911</v>
      </c>
      <c r="P609" s="22" t="s">
        <v>2926</v>
      </c>
      <c r="Q609" s="733" t="s">
        <v>2927</v>
      </c>
      <c r="R609" s="22" t="s">
        <v>2926</v>
      </c>
      <c r="S609" s="22" t="s">
        <v>2928</v>
      </c>
      <c r="T609" s="733" t="s">
        <v>2927</v>
      </c>
      <c r="U609" s="29" t="s">
        <v>2929</v>
      </c>
      <c r="V609" s="118"/>
      <c r="W609" s="731">
        <v>21295</v>
      </c>
      <c r="X609" s="54"/>
      <c r="Y609" s="132"/>
      <c r="Z609" s="132"/>
      <c r="AA609" s="31">
        <f t="shared" si="9"/>
        <v>0</v>
      </c>
      <c r="AB609" s="32"/>
      <c r="AC609" s="253" t="s">
        <v>80</v>
      </c>
      <c r="AD609" s="22"/>
      <c r="AE609" s="22" t="s">
        <v>2930</v>
      </c>
      <c r="AF609" s="22" t="s">
        <v>47</v>
      </c>
      <c r="AG609" s="22" t="s">
        <v>2877</v>
      </c>
    </row>
    <row r="610" spans="1:33" s="33" customFormat="1" ht="63" customHeight="1" x14ac:dyDescent="0.25">
      <c r="A610" s="743" t="s">
        <v>2949</v>
      </c>
      <c r="B610" s="546">
        <v>93141500</v>
      </c>
      <c r="C610" s="735" t="s">
        <v>2931</v>
      </c>
      <c r="D610" s="736">
        <v>43291</v>
      </c>
      <c r="E610" s="737" t="s">
        <v>104</v>
      </c>
      <c r="F610" s="737" t="s">
        <v>190</v>
      </c>
      <c r="G610" s="737" t="s">
        <v>116</v>
      </c>
      <c r="H610" s="738">
        <v>128000000</v>
      </c>
      <c r="I610" s="738">
        <v>128000000</v>
      </c>
      <c r="J610" s="737" t="s">
        <v>111</v>
      </c>
      <c r="K610" s="737" t="s">
        <v>45</v>
      </c>
      <c r="L610" s="217" t="s">
        <v>2932</v>
      </c>
      <c r="M610" s="217" t="s">
        <v>1920</v>
      </c>
      <c r="N610" s="739" t="s">
        <v>2902</v>
      </c>
      <c r="O610" s="740" t="s">
        <v>2933</v>
      </c>
      <c r="P610" s="737" t="s">
        <v>2852</v>
      </c>
      <c r="Q610" s="733" t="s">
        <v>2934</v>
      </c>
      <c r="R610" s="22" t="s">
        <v>2864</v>
      </c>
      <c r="S610" s="22" t="s">
        <v>2855</v>
      </c>
      <c r="T610" s="733" t="s">
        <v>2934</v>
      </c>
      <c r="U610" s="29" t="s">
        <v>2935</v>
      </c>
      <c r="V610" s="118"/>
      <c r="W610" s="731"/>
      <c r="X610" s="54"/>
      <c r="Y610" s="132"/>
      <c r="Z610" s="132"/>
      <c r="AA610" s="31" t="str">
        <f t="shared" si="9"/>
        <v/>
      </c>
      <c r="AB610" s="32"/>
      <c r="AC610" s="253" t="s">
        <v>80</v>
      </c>
      <c r="AD610" s="22"/>
      <c r="AE610" s="22" t="s">
        <v>2936</v>
      </c>
      <c r="AF610" s="22" t="s">
        <v>47</v>
      </c>
      <c r="AG610" s="22" t="s">
        <v>2877</v>
      </c>
    </row>
    <row r="611" spans="1:33" s="33" customFormat="1" ht="63" customHeight="1" x14ac:dyDescent="0.25">
      <c r="A611" s="21" t="s">
        <v>2949</v>
      </c>
      <c r="B611" s="546">
        <v>93141500</v>
      </c>
      <c r="C611" s="49" t="s">
        <v>2937</v>
      </c>
      <c r="D611" s="20">
        <v>43282</v>
      </c>
      <c r="E611" s="22" t="s">
        <v>104</v>
      </c>
      <c r="F611" s="22" t="s">
        <v>431</v>
      </c>
      <c r="G611" s="22" t="s">
        <v>116</v>
      </c>
      <c r="H611" s="732">
        <v>50000000</v>
      </c>
      <c r="I611" s="732">
        <v>50000000</v>
      </c>
      <c r="J611" s="22" t="s">
        <v>111</v>
      </c>
      <c r="K611" s="22" t="s">
        <v>45</v>
      </c>
      <c r="L611" s="193" t="s">
        <v>2908</v>
      </c>
      <c r="M611" s="193" t="s">
        <v>2909</v>
      </c>
      <c r="N611" s="184" t="s">
        <v>2910</v>
      </c>
      <c r="O611" s="56" t="s">
        <v>2911</v>
      </c>
      <c r="P611" s="27" t="s">
        <v>2938</v>
      </c>
      <c r="Q611" s="741" t="s">
        <v>2939</v>
      </c>
      <c r="R611" s="27" t="s">
        <v>2938</v>
      </c>
      <c r="S611" s="27" t="s">
        <v>2928</v>
      </c>
      <c r="T611" s="733" t="s">
        <v>2939</v>
      </c>
      <c r="U611" s="253" t="s">
        <v>2940</v>
      </c>
      <c r="V611" s="118"/>
      <c r="W611" s="731">
        <v>20900</v>
      </c>
      <c r="X611" s="54"/>
      <c r="Y611" s="132"/>
      <c r="Z611" s="132"/>
      <c r="AA611" s="31">
        <f t="shared" si="9"/>
        <v>0</v>
      </c>
      <c r="AB611" s="32"/>
      <c r="AC611" s="253" t="s">
        <v>80</v>
      </c>
      <c r="AD611" s="22"/>
      <c r="AE611" s="22" t="s">
        <v>2941</v>
      </c>
      <c r="AF611" s="22" t="s">
        <v>47</v>
      </c>
      <c r="AG611" s="22" t="s">
        <v>2877</v>
      </c>
    </row>
    <row r="612" spans="1:33" s="33" customFormat="1" ht="63" customHeight="1" x14ac:dyDescent="0.2">
      <c r="A612" s="21" t="s">
        <v>2949</v>
      </c>
      <c r="B612" s="32">
        <v>78111500</v>
      </c>
      <c r="C612" s="22" t="s">
        <v>2942</v>
      </c>
      <c r="D612" s="20">
        <v>43011</v>
      </c>
      <c r="E612" s="22" t="s">
        <v>1064</v>
      </c>
      <c r="F612" s="22" t="s">
        <v>117</v>
      </c>
      <c r="G612" s="22" t="s">
        <v>2737</v>
      </c>
      <c r="H612" s="732">
        <v>40000000</v>
      </c>
      <c r="I612" s="732" t="e">
        <f>+[7]!Tabla2[[#This Row],[Valor total estimado]]</f>
        <v>#REF!</v>
      </c>
      <c r="J612" s="22" t="s">
        <v>48</v>
      </c>
      <c r="K612" s="22" t="s">
        <v>110</v>
      </c>
      <c r="L612" s="32" t="s">
        <v>2878</v>
      </c>
      <c r="M612" s="32" t="s">
        <v>1920</v>
      </c>
      <c r="N612" s="21" t="s">
        <v>2879</v>
      </c>
      <c r="O612" s="56" t="s">
        <v>2880</v>
      </c>
      <c r="P612" s="27"/>
      <c r="Q612" s="22" t="s">
        <v>2943</v>
      </c>
      <c r="R612" s="22" t="s">
        <v>2737</v>
      </c>
      <c r="S612" s="22"/>
      <c r="T612" s="22" t="s">
        <v>2943</v>
      </c>
      <c r="U612" s="22" t="s">
        <v>2943</v>
      </c>
      <c r="V612" s="29">
        <v>7506</v>
      </c>
      <c r="W612" s="27">
        <v>20921</v>
      </c>
      <c r="X612" s="30">
        <v>43007</v>
      </c>
      <c r="Y612" s="243">
        <v>43011</v>
      </c>
      <c r="Z612" s="27">
        <v>4600007506</v>
      </c>
      <c r="AA612" s="31">
        <f t="shared" si="9"/>
        <v>1</v>
      </c>
      <c r="AB612" s="32" t="s">
        <v>2714</v>
      </c>
      <c r="AC612" s="253" t="s">
        <v>84</v>
      </c>
      <c r="AD612" s="32" t="s">
        <v>2944</v>
      </c>
      <c r="AE612" s="32" t="s">
        <v>2945</v>
      </c>
      <c r="AF612" s="22" t="s">
        <v>47</v>
      </c>
      <c r="AG612" s="22" t="s">
        <v>2877</v>
      </c>
    </row>
    <row r="613" spans="1:33" s="33" customFormat="1" ht="63" customHeight="1" x14ac:dyDescent="0.2">
      <c r="A613" s="21" t="s">
        <v>2949</v>
      </c>
      <c r="B613" s="193">
        <v>93141500</v>
      </c>
      <c r="C613" s="22" t="s">
        <v>2946</v>
      </c>
      <c r="D613" s="20">
        <v>43126</v>
      </c>
      <c r="E613" s="22" t="s">
        <v>620</v>
      </c>
      <c r="F613" s="22" t="s">
        <v>117</v>
      </c>
      <c r="G613" s="22" t="s">
        <v>116</v>
      </c>
      <c r="H613" s="732">
        <v>50000000</v>
      </c>
      <c r="I613" s="732">
        <v>50000000</v>
      </c>
      <c r="J613" s="22" t="s">
        <v>111</v>
      </c>
      <c r="K613" s="22" t="s">
        <v>45</v>
      </c>
      <c r="L613" s="32" t="s">
        <v>2878</v>
      </c>
      <c r="M613" s="32" t="s">
        <v>1920</v>
      </c>
      <c r="N613" s="21" t="s">
        <v>2879</v>
      </c>
      <c r="O613" s="56" t="s">
        <v>2880</v>
      </c>
      <c r="P613" s="22" t="s">
        <v>2912</v>
      </c>
      <c r="Q613" s="22" t="s">
        <v>2946</v>
      </c>
      <c r="R613" s="22" t="s">
        <v>2912</v>
      </c>
      <c r="S613" s="22" t="s">
        <v>2914</v>
      </c>
      <c r="T613" s="22" t="s">
        <v>2946</v>
      </c>
      <c r="U613" s="29" t="s">
        <v>2922</v>
      </c>
      <c r="V613" s="29">
        <v>8047</v>
      </c>
      <c r="W613" s="27">
        <v>20788</v>
      </c>
      <c r="X613" s="30">
        <v>43124</v>
      </c>
      <c r="Y613" s="243">
        <v>43126</v>
      </c>
      <c r="Z613" s="27">
        <v>4600008032</v>
      </c>
      <c r="AA613" s="31">
        <f t="shared" si="9"/>
        <v>1</v>
      </c>
      <c r="AB613" s="32" t="s">
        <v>2947</v>
      </c>
      <c r="AC613" s="253" t="s">
        <v>90</v>
      </c>
      <c r="AD613" s="32" t="s">
        <v>2948</v>
      </c>
      <c r="AE613" s="32" t="s">
        <v>2945</v>
      </c>
      <c r="AF613" s="22" t="s">
        <v>47</v>
      </c>
      <c r="AG613" s="22" t="s">
        <v>2877</v>
      </c>
    </row>
    <row r="614" spans="1:33" s="33" customFormat="1" ht="63" customHeight="1" x14ac:dyDescent="0.2">
      <c r="A614" s="744" t="s">
        <v>94</v>
      </c>
      <c r="B614" s="744">
        <v>93141500</v>
      </c>
      <c r="C614" s="744" t="s">
        <v>1807</v>
      </c>
      <c r="D614" s="745">
        <v>43252</v>
      </c>
      <c r="E614" s="746" t="s">
        <v>1808</v>
      </c>
      <c r="F614" s="747" t="s">
        <v>1809</v>
      </c>
      <c r="G614" s="746" t="s">
        <v>116</v>
      </c>
      <c r="H614" s="748">
        <f>+(30041666.6666667)*1</f>
        <v>30041666.666666701</v>
      </c>
      <c r="I614" s="748">
        <v>30041667</v>
      </c>
      <c r="J614" s="746" t="s">
        <v>111</v>
      </c>
      <c r="K614" s="746" t="s">
        <v>45</v>
      </c>
      <c r="L614" s="67" t="s">
        <v>1810</v>
      </c>
      <c r="M614" s="29" t="s">
        <v>1811</v>
      </c>
      <c r="N614" s="749" t="s">
        <v>1812</v>
      </c>
      <c r="O614" s="750" t="s">
        <v>1813</v>
      </c>
      <c r="P614" s="751" t="s">
        <v>1814</v>
      </c>
      <c r="Q614" s="746" t="s">
        <v>1815</v>
      </c>
      <c r="R614" s="751" t="s">
        <v>1816</v>
      </c>
      <c r="S614" s="746">
        <v>70063001</v>
      </c>
      <c r="T614" s="751" t="s">
        <v>1817</v>
      </c>
      <c r="U614" s="751" t="s">
        <v>1818</v>
      </c>
      <c r="V614" s="67"/>
      <c r="W614" s="746"/>
      <c r="X614" s="752"/>
      <c r="Y614" s="753"/>
      <c r="Z614" s="746"/>
      <c r="AA614" s="31" t="str">
        <f t="shared" si="9"/>
        <v/>
      </c>
      <c r="AB614" s="67"/>
      <c r="AC614" s="67"/>
      <c r="AD614" s="67"/>
      <c r="AE614" s="67" t="s">
        <v>1819</v>
      </c>
      <c r="AF614" s="746" t="s">
        <v>47</v>
      </c>
      <c r="AG614" s="746" t="s">
        <v>1820</v>
      </c>
    </row>
    <row r="615" spans="1:33" s="33" customFormat="1" ht="63" customHeight="1" x14ac:dyDescent="0.2">
      <c r="A615" s="744" t="s">
        <v>94</v>
      </c>
      <c r="B615" s="744">
        <v>93141500</v>
      </c>
      <c r="C615" s="744" t="s">
        <v>1821</v>
      </c>
      <c r="D615" s="745">
        <v>43252</v>
      </c>
      <c r="E615" s="746" t="s">
        <v>1822</v>
      </c>
      <c r="F615" s="747" t="s">
        <v>119</v>
      </c>
      <c r="G615" s="746" t="s">
        <v>116</v>
      </c>
      <c r="H615" s="748">
        <f>+(30041666.6666667)*3</f>
        <v>90125000.000000104</v>
      </c>
      <c r="I615" s="748">
        <v>90125000</v>
      </c>
      <c r="J615" s="746" t="s">
        <v>111</v>
      </c>
      <c r="K615" s="746" t="s">
        <v>45</v>
      </c>
      <c r="L615" s="67" t="s">
        <v>1810</v>
      </c>
      <c r="M615" s="29" t="s">
        <v>1811</v>
      </c>
      <c r="N615" s="749" t="s">
        <v>1823</v>
      </c>
      <c r="O615" s="750" t="s">
        <v>1813</v>
      </c>
      <c r="P615" s="751" t="s">
        <v>1814</v>
      </c>
      <c r="Q615" s="751" t="s">
        <v>1815</v>
      </c>
      <c r="R615" s="751" t="s">
        <v>1816</v>
      </c>
      <c r="S615" s="751">
        <v>70073001</v>
      </c>
      <c r="T615" s="751" t="s">
        <v>1817</v>
      </c>
      <c r="U615" s="751" t="s">
        <v>1818</v>
      </c>
      <c r="V615" s="751"/>
      <c r="W615" s="751"/>
      <c r="X615" s="751"/>
      <c r="Y615" s="751"/>
      <c r="Z615" s="751"/>
      <c r="AA615" s="31" t="str">
        <f t="shared" si="9"/>
        <v/>
      </c>
      <c r="AB615" s="67"/>
      <c r="AC615" s="67"/>
      <c r="AD615" s="67"/>
      <c r="AE615" s="67" t="s">
        <v>1819</v>
      </c>
      <c r="AF615" s="746" t="s">
        <v>47</v>
      </c>
      <c r="AG615" s="746" t="s">
        <v>1820</v>
      </c>
    </row>
    <row r="616" spans="1:33" s="33" customFormat="1" ht="63" customHeight="1" x14ac:dyDescent="0.2">
      <c r="A616" s="744" t="s">
        <v>94</v>
      </c>
      <c r="B616" s="744">
        <v>93141500</v>
      </c>
      <c r="C616" s="744" t="s">
        <v>1824</v>
      </c>
      <c r="D616" s="745">
        <v>43252</v>
      </c>
      <c r="E616" s="746" t="s">
        <v>1808</v>
      </c>
      <c r="F616" s="747" t="s">
        <v>119</v>
      </c>
      <c r="G616" s="746" t="s">
        <v>116</v>
      </c>
      <c r="H616" s="748">
        <f>+(30041666.6666667)*2</f>
        <v>60083333.333333403</v>
      </c>
      <c r="I616" s="748">
        <v>60083333</v>
      </c>
      <c r="J616" s="746" t="s">
        <v>111</v>
      </c>
      <c r="K616" s="746" t="s">
        <v>45</v>
      </c>
      <c r="L616" s="67" t="s">
        <v>1810</v>
      </c>
      <c r="M616" s="29" t="s">
        <v>1811</v>
      </c>
      <c r="N616" s="749" t="s">
        <v>1823</v>
      </c>
      <c r="O616" s="750" t="s">
        <v>1813</v>
      </c>
      <c r="P616" s="751" t="s">
        <v>1814</v>
      </c>
      <c r="Q616" s="751" t="s">
        <v>1815</v>
      </c>
      <c r="R616" s="751" t="s">
        <v>1816</v>
      </c>
      <c r="S616" s="751">
        <v>70073001</v>
      </c>
      <c r="T616" s="751" t="s">
        <v>1817</v>
      </c>
      <c r="U616" s="751" t="s">
        <v>1818</v>
      </c>
      <c r="V616" s="751"/>
      <c r="W616" s="751"/>
      <c r="X616" s="751"/>
      <c r="Y616" s="751"/>
      <c r="Z616" s="751"/>
      <c r="AA616" s="31" t="str">
        <f t="shared" si="9"/>
        <v/>
      </c>
      <c r="AB616" s="67"/>
      <c r="AC616" s="67"/>
      <c r="AD616" s="67"/>
      <c r="AE616" s="67" t="s">
        <v>1819</v>
      </c>
      <c r="AF616" s="746" t="s">
        <v>47</v>
      </c>
      <c r="AG616" s="746" t="s">
        <v>1820</v>
      </c>
    </row>
    <row r="617" spans="1:33" s="33" customFormat="1" ht="63" customHeight="1" x14ac:dyDescent="0.2">
      <c r="A617" s="744" t="s">
        <v>94</v>
      </c>
      <c r="B617" s="744">
        <v>93141500</v>
      </c>
      <c r="C617" s="744" t="s">
        <v>1825</v>
      </c>
      <c r="D617" s="745">
        <v>43252</v>
      </c>
      <c r="E617" s="746" t="s">
        <v>1808</v>
      </c>
      <c r="F617" s="747" t="s">
        <v>119</v>
      </c>
      <c r="G617" s="746" t="s">
        <v>116</v>
      </c>
      <c r="H617" s="748">
        <f>+(30041666.6666667)*4</f>
        <v>120166666.66666681</v>
      </c>
      <c r="I617" s="748">
        <v>120166667</v>
      </c>
      <c r="J617" s="746" t="s">
        <v>111</v>
      </c>
      <c r="K617" s="746" t="s">
        <v>45</v>
      </c>
      <c r="L617" s="67" t="s">
        <v>1810</v>
      </c>
      <c r="M617" s="29" t="s">
        <v>1811</v>
      </c>
      <c r="N617" s="749" t="s">
        <v>1823</v>
      </c>
      <c r="O617" s="750" t="s">
        <v>1813</v>
      </c>
      <c r="P617" s="751" t="s">
        <v>1814</v>
      </c>
      <c r="Q617" s="751" t="s">
        <v>1815</v>
      </c>
      <c r="R617" s="751" t="s">
        <v>1816</v>
      </c>
      <c r="S617" s="751">
        <v>70073001</v>
      </c>
      <c r="T617" s="751" t="s">
        <v>1817</v>
      </c>
      <c r="U617" s="751" t="s">
        <v>1818</v>
      </c>
      <c r="V617" s="751"/>
      <c r="W617" s="751"/>
      <c r="X617" s="751"/>
      <c r="Y617" s="751"/>
      <c r="Z617" s="751"/>
      <c r="AA617" s="31" t="str">
        <f t="shared" si="9"/>
        <v/>
      </c>
      <c r="AB617" s="67"/>
      <c r="AC617" s="67"/>
      <c r="AD617" s="67"/>
      <c r="AE617" s="67" t="s">
        <v>1819</v>
      </c>
      <c r="AF617" s="746" t="s">
        <v>47</v>
      </c>
      <c r="AG617" s="746" t="s">
        <v>1820</v>
      </c>
    </row>
    <row r="618" spans="1:33" s="33" customFormat="1" ht="63" customHeight="1" x14ac:dyDescent="0.2">
      <c r="A618" s="744" t="s">
        <v>94</v>
      </c>
      <c r="B618" s="744">
        <v>93141500</v>
      </c>
      <c r="C618" s="744" t="s">
        <v>1826</v>
      </c>
      <c r="D618" s="745">
        <v>43252</v>
      </c>
      <c r="E618" s="746" t="s">
        <v>1808</v>
      </c>
      <c r="F618" s="747" t="s">
        <v>119</v>
      </c>
      <c r="G618" s="746" t="s">
        <v>116</v>
      </c>
      <c r="H618" s="748">
        <f>+(30041666.6666667)*3</f>
        <v>90125000.000000104</v>
      </c>
      <c r="I618" s="748">
        <v>90125000</v>
      </c>
      <c r="J618" s="746" t="s">
        <v>111</v>
      </c>
      <c r="K618" s="746" t="s">
        <v>45</v>
      </c>
      <c r="L618" s="67" t="s">
        <v>1810</v>
      </c>
      <c r="M618" s="29" t="s">
        <v>1811</v>
      </c>
      <c r="N618" s="749" t="s">
        <v>1823</v>
      </c>
      <c r="O618" s="750" t="s">
        <v>1813</v>
      </c>
      <c r="P618" s="751" t="s">
        <v>1814</v>
      </c>
      <c r="Q618" s="751" t="s">
        <v>1815</v>
      </c>
      <c r="R618" s="751" t="s">
        <v>1816</v>
      </c>
      <c r="S618" s="751">
        <v>70073001</v>
      </c>
      <c r="T618" s="751" t="s">
        <v>1817</v>
      </c>
      <c r="U618" s="751" t="s">
        <v>1818</v>
      </c>
      <c r="V618" s="751"/>
      <c r="W618" s="751"/>
      <c r="X618" s="751"/>
      <c r="Y618" s="751"/>
      <c r="Z618" s="751"/>
      <c r="AA618" s="31" t="str">
        <f t="shared" si="9"/>
        <v/>
      </c>
      <c r="AB618" s="67"/>
      <c r="AC618" s="67"/>
      <c r="AD618" s="67"/>
      <c r="AE618" s="67" t="s">
        <v>1819</v>
      </c>
      <c r="AF618" s="746" t="s">
        <v>47</v>
      </c>
      <c r="AG618" s="746" t="s">
        <v>1820</v>
      </c>
    </row>
    <row r="619" spans="1:33" s="33" customFormat="1" ht="63" customHeight="1" x14ac:dyDescent="0.2">
      <c r="A619" s="744" t="s">
        <v>94</v>
      </c>
      <c r="B619" s="744">
        <v>93141500</v>
      </c>
      <c r="C619" s="744" t="s">
        <v>1827</v>
      </c>
      <c r="D619" s="754">
        <v>43252</v>
      </c>
      <c r="E619" s="755" t="s">
        <v>1808</v>
      </c>
      <c r="F619" s="756" t="s">
        <v>119</v>
      </c>
      <c r="G619" s="755" t="s">
        <v>116</v>
      </c>
      <c r="H619" s="757">
        <f>+(30041666.6666667)*2</f>
        <v>60083333.333333403</v>
      </c>
      <c r="I619" s="757">
        <v>60083333</v>
      </c>
      <c r="J619" s="756" t="s">
        <v>111</v>
      </c>
      <c r="K619" s="756" t="s">
        <v>45</v>
      </c>
      <c r="L619" s="756" t="s">
        <v>1810</v>
      </c>
      <c r="M619" s="744" t="s">
        <v>1811</v>
      </c>
      <c r="N619" s="758" t="s">
        <v>1823</v>
      </c>
      <c r="O619" s="750" t="s">
        <v>1813</v>
      </c>
      <c r="P619" s="751" t="s">
        <v>1814</v>
      </c>
      <c r="Q619" s="751" t="s">
        <v>1815</v>
      </c>
      <c r="R619" s="751" t="s">
        <v>1816</v>
      </c>
      <c r="S619" s="751">
        <v>70073001</v>
      </c>
      <c r="T619" s="751" t="s">
        <v>1817</v>
      </c>
      <c r="U619" s="751" t="s">
        <v>1818</v>
      </c>
      <c r="V619" s="751"/>
      <c r="W619" s="751"/>
      <c r="X619" s="751"/>
      <c r="Y619" s="751"/>
      <c r="Z619" s="751"/>
      <c r="AA619" s="31" t="str">
        <f t="shared" si="9"/>
        <v/>
      </c>
      <c r="AB619" s="756"/>
      <c r="AC619" s="756"/>
      <c r="AD619" s="756"/>
      <c r="AE619" s="756" t="s">
        <v>1819</v>
      </c>
      <c r="AF619" s="746" t="s">
        <v>47</v>
      </c>
      <c r="AG619" s="746" t="s">
        <v>1820</v>
      </c>
    </row>
    <row r="620" spans="1:33" s="33" customFormat="1" ht="63" customHeight="1" x14ac:dyDescent="0.2">
      <c r="A620" s="759" t="s">
        <v>94</v>
      </c>
      <c r="B620" s="756">
        <v>93141500</v>
      </c>
      <c r="C620" s="744" t="s">
        <v>1828</v>
      </c>
      <c r="D620" s="754">
        <v>43252</v>
      </c>
      <c r="E620" s="755" t="s">
        <v>1808</v>
      </c>
      <c r="F620" s="756" t="s">
        <v>119</v>
      </c>
      <c r="G620" s="755" t="s">
        <v>116</v>
      </c>
      <c r="H620" s="757">
        <f>+(30041666.6666667)*2</f>
        <v>60083333.333333403</v>
      </c>
      <c r="I620" s="757">
        <v>60083333</v>
      </c>
      <c r="J620" s="756" t="s">
        <v>111</v>
      </c>
      <c r="K620" s="756" t="s">
        <v>45</v>
      </c>
      <c r="L620" s="756" t="s">
        <v>1810</v>
      </c>
      <c r="M620" s="744" t="s">
        <v>1811</v>
      </c>
      <c r="N620" s="758" t="s">
        <v>1823</v>
      </c>
      <c r="O620" s="750" t="s">
        <v>1813</v>
      </c>
      <c r="P620" s="751" t="s">
        <v>1814</v>
      </c>
      <c r="Q620" s="751" t="s">
        <v>1815</v>
      </c>
      <c r="R620" s="751" t="s">
        <v>1816</v>
      </c>
      <c r="S620" s="751">
        <v>70073001</v>
      </c>
      <c r="T620" s="751" t="s">
        <v>1817</v>
      </c>
      <c r="U620" s="751" t="s">
        <v>1818</v>
      </c>
      <c r="V620" s="751"/>
      <c r="W620" s="751"/>
      <c r="X620" s="751"/>
      <c r="Y620" s="751"/>
      <c r="Z620" s="751"/>
      <c r="AA620" s="31" t="str">
        <f t="shared" si="9"/>
        <v/>
      </c>
      <c r="AB620" s="756"/>
      <c r="AC620" s="756"/>
      <c r="AD620" s="756"/>
      <c r="AE620" s="756" t="s">
        <v>1819</v>
      </c>
      <c r="AF620" s="746" t="s">
        <v>47</v>
      </c>
      <c r="AG620" s="746" t="s">
        <v>1820</v>
      </c>
    </row>
    <row r="621" spans="1:33" s="33" customFormat="1" ht="63" customHeight="1" x14ac:dyDescent="0.2">
      <c r="A621" s="759" t="s">
        <v>94</v>
      </c>
      <c r="B621" s="756">
        <v>93141500</v>
      </c>
      <c r="C621" s="744" t="s">
        <v>1829</v>
      </c>
      <c r="D621" s="754">
        <v>43252</v>
      </c>
      <c r="E621" s="755" t="s">
        <v>1808</v>
      </c>
      <c r="F621" s="756" t="s">
        <v>119</v>
      </c>
      <c r="G621" s="755" t="s">
        <v>116</v>
      </c>
      <c r="H621" s="757">
        <f>+(30041666.6666667)*3</f>
        <v>90125000.000000104</v>
      </c>
      <c r="I621" s="757">
        <v>90125000</v>
      </c>
      <c r="J621" s="756" t="s">
        <v>111</v>
      </c>
      <c r="K621" s="756" t="s">
        <v>45</v>
      </c>
      <c r="L621" s="756" t="s">
        <v>1810</v>
      </c>
      <c r="M621" s="744" t="s">
        <v>1811</v>
      </c>
      <c r="N621" s="758" t="s">
        <v>1823</v>
      </c>
      <c r="O621" s="750" t="s">
        <v>1813</v>
      </c>
      <c r="P621" s="751" t="s">
        <v>1814</v>
      </c>
      <c r="Q621" s="751" t="s">
        <v>1815</v>
      </c>
      <c r="R621" s="751" t="s">
        <v>1816</v>
      </c>
      <c r="S621" s="751">
        <v>70073001</v>
      </c>
      <c r="T621" s="751" t="s">
        <v>1817</v>
      </c>
      <c r="U621" s="751" t="s">
        <v>1818</v>
      </c>
      <c r="V621" s="751"/>
      <c r="W621" s="751"/>
      <c r="X621" s="751"/>
      <c r="Y621" s="751"/>
      <c r="Z621" s="751"/>
      <c r="AA621" s="31" t="str">
        <f t="shared" si="9"/>
        <v/>
      </c>
      <c r="AB621" s="756"/>
      <c r="AC621" s="756"/>
      <c r="AD621" s="756"/>
      <c r="AE621" s="756" t="s">
        <v>1819</v>
      </c>
      <c r="AF621" s="746" t="s">
        <v>47</v>
      </c>
      <c r="AG621" s="746" t="s">
        <v>1820</v>
      </c>
    </row>
    <row r="622" spans="1:33" s="33" customFormat="1" ht="63" customHeight="1" x14ac:dyDescent="0.2">
      <c r="A622" s="759" t="s">
        <v>94</v>
      </c>
      <c r="B622" s="756">
        <v>93141500</v>
      </c>
      <c r="C622" s="744" t="s">
        <v>1830</v>
      </c>
      <c r="D622" s="754">
        <v>43252</v>
      </c>
      <c r="E622" s="755" t="s">
        <v>1808</v>
      </c>
      <c r="F622" s="756" t="s">
        <v>119</v>
      </c>
      <c r="G622" s="755" t="s">
        <v>116</v>
      </c>
      <c r="H622" s="757">
        <f>+(30041666.6666667)*4</f>
        <v>120166666.66666681</v>
      </c>
      <c r="I622" s="757">
        <v>120166667</v>
      </c>
      <c r="J622" s="756" t="s">
        <v>111</v>
      </c>
      <c r="K622" s="756" t="s">
        <v>45</v>
      </c>
      <c r="L622" s="756" t="s">
        <v>1810</v>
      </c>
      <c r="M622" s="744" t="s">
        <v>1811</v>
      </c>
      <c r="N622" s="758" t="s">
        <v>1823</v>
      </c>
      <c r="O622" s="750" t="s">
        <v>1813</v>
      </c>
      <c r="P622" s="751" t="s">
        <v>1814</v>
      </c>
      <c r="Q622" s="751" t="s">
        <v>1815</v>
      </c>
      <c r="R622" s="751" t="s">
        <v>1816</v>
      </c>
      <c r="S622" s="751">
        <v>70073001</v>
      </c>
      <c r="T622" s="751" t="s">
        <v>1817</v>
      </c>
      <c r="U622" s="751" t="s">
        <v>1818</v>
      </c>
      <c r="V622" s="751"/>
      <c r="W622" s="751"/>
      <c r="X622" s="751"/>
      <c r="Y622" s="751"/>
      <c r="Z622" s="751"/>
      <c r="AA622" s="31" t="str">
        <f t="shared" si="9"/>
        <v/>
      </c>
      <c r="AB622" s="756"/>
      <c r="AC622" s="756"/>
      <c r="AD622" s="756"/>
      <c r="AE622" s="756" t="s">
        <v>1819</v>
      </c>
      <c r="AF622" s="746" t="s">
        <v>47</v>
      </c>
      <c r="AG622" s="746" t="s">
        <v>1820</v>
      </c>
    </row>
    <row r="623" spans="1:33" s="33" customFormat="1" ht="63" customHeight="1" x14ac:dyDescent="0.2">
      <c r="A623" s="760" t="s">
        <v>94</v>
      </c>
      <c r="B623" s="761">
        <v>93141500</v>
      </c>
      <c r="C623" s="762" t="s">
        <v>1831</v>
      </c>
      <c r="D623" s="763">
        <v>43191</v>
      </c>
      <c r="E623" s="764" t="s">
        <v>1832</v>
      </c>
      <c r="F623" s="761" t="s">
        <v>112</v>
      </c>
      <c r="G623" s="764" t="s">
        <v>116</v>
      </c>
      <c r="H623" s="765">
        <v>100000000</v>
      </c>
      <c r="I623" s="765">
        <v>100000000</v>
      </c>
      <c r="J623" s="761" t="s">
        <v>111</v>
      </c>
      <c r="K623" s="761" t="s">
        <v>45</v>
      </c>
      <c r="L623" s="761" t="s">
        <v>1810</v>
      </c>
      <c r="M623" s="760" t="s">
        <v>1811</v>
      </c>
      <c r="N623" s="766" t="s">
        <v>1823</v>
      </c>
      <c r="O623" s="750" t="s">
        <v>1813</v>
      </c>
      <c r="P623" s="751" t="s">
        <v>1833</v>
      </c>
      <c r="Q623" s="751" t="s">
        <v>1834</v>
      </c>
      <c r="R623" s="751" t="s">
        <v>1835</v>
      </c>
      <c r="S623" s="751">
        <v>70062001</v>
      </c>
      <c r="T623" s="751" t="s">
        <v>1836</v>
      </c>
      <c r="U623" s="751" t="s">
        <v>1837</v>
      </c>
      <c r="V623" s="751"/>
      <c r="W623" s="751"/>
      <c r="X623" s="751"/>
      <c r="Y623" s="751"/>
      <c r="Z623" s="751"/>
      <c r="AA623" s="31" t="str">
        <f t="shared" si="9"/>
        <v/>
      </c>
      <c r="AB623" s="761"/>
      <c r="AC623" s="761"/>
      <c r="AD623" s="761"/>
      <c r="AE623" s="761" t="s">
        <v>1838</v>
      </c>
      <c r="AF623" s="746" t="s">
        <v>47</v>
      </c>
      <c r="AG623" s="746" t="s">
        <v>1820</v>
      </c>
    </row>
    <row r="624" spans="1:33" s="33" customFormat="1" ht="63" customHeight="1" x14ac:dyDescent="0.2">
      <c r="A624" s="767" t="s">
        <v>94</v>
      </c>
      <c r="B624" s="768">
        <v>93141500</v>
      </c>
      <c r="C624" s="769" t="s">
        <v>1839</v>
      </c>
      <c r="D624" s="770">
        <v>43160</v>
      </c>
      <c r="E624" s="771" t="s">
        <v>1840</v>
      </c>
      <c r="F624" s="768" t="s">
        <v>190</v>
      </c>
      <c r="G624" s="771" t="s">
        <v>116</v>
      </c>
      <c r="H624" s="772">
        <v>560000000</v>
      </c>
      <c r="I624" s="772">
        <v>560000000</v>
      </c>
      <c r="J624" s="768" t="s">
        <v>111</v>
      </c>
      <c r="K624" s="768" t="s">
        <v>45</v>
      </c>
      <c r="L624" s="768" t="s">
        <v>1841</v>
      </c>
      <c r="M624" s="767" t="s">
        <v>1811</v>
      </c>
      <c r="N624" s="773" t="s">
        <v>1823</v>
      </c>
      <c r="O624" s="774" t="s">
        <v>1813</v>
      </c>
      <c r="P624" s="751" t="s">
        <v>1833</v>
      </c>
      <c r="Q624" s="751" t="s">
        <v>1842</v>
      </c>
      <c r="R624" s="751" t="s">
        <v>1843</v>
      </c>
      <c r="S624" s="751">
        <v>70057001</v>
      </c>
      <c r="T624" s="751" t="s">
        <v>1844</v>
      </c>
      <c r="U624" s="751" t="s">
        <v>1845</v>
      </c>
      <c r="V624" s="751">
        <v>8127</v>
      </c>
      <c r="W624" s="751">
        <v>20905</v>
      </c>
      <c r="X624" s="775">
        <v>43168</v>
      </c>
      <c r="Y624" s="751"/>
      <c r="Z624" s="751"/>
      <c r="AA624" s="31">
        <f t="shared" si="9"/>
        <v>0.33</v>
      </c>
      <c r="AB624" s="768"/>
      <c r="AC624" s="768"/>
      <c r="AD624" s="768"/>
      <c r="AE624" s="768" t="s">
        <v>1898</v>
      </c>
      <c r="AF624" s="746" t="s">
        <v>47</v>
      </c>
      <c r="AG624" s="746" t="s">
        <v>1820</v>
      </c>
    </row>
    <row r="625" spans="1:33" s="33" customFormat="1" ht="63" customHeight="1" x14ac:dyDescent="0.2">
      <c r="A625" s="759" t="s">
        <v>94</v>
      </c>
      <c r="B625" s="756">
        <v>93141500</v>
      </c>
      <c r="C625" s="744" t="s">
        <v>1846</v>
      </c>
      <c r="D625" s="754">
        <v>43101</v>
      </c>
      <c r="E625" s="755" t="s">
        <v>1847</v>
      </c>
      <c r="F625" s="756" t="s">
        <v>113</v>
      </c>
      <c r="G625" s="755" t="s">
        <v>116</v>
      </c>
      <c r="H625" s="757">
        <v>25000000</v>
      </c>
      <c r="I625" s="757">
        <v>25000000</v>
      </c>
      <c r="J625" s="756" t="s">
        <v>111</v>
      </c>
      <c r="K625" s="756" t="s">
        <v>45</v>
      </c>
      <c r="L625" s="756" t="s">
        <v>1841</v>
      </c>
      <c r="M625" s="744" t="s">
        <v>1811</v>
      </c>
      <c r="N625" s="756" t="s">
        <v>1823</v>
      </c>
      <c r="O625" s="750" t="s">
        <v>1813</v>
      </c>
      <c r="P625" s="751"/>
      <c r="Q625" s="751"/>
      <c r="R625" s="751"/>
      <c r="S625" s="751"/>
      <c r="T625" s="751"/>
      <c r="U625" s="751"/>
      <c r="V625" s="751"/>
      <c r="W625" s="751"/>
      <c r="X625" s="751"/>
      <c r="Y625" s="751"/>
      <c r="Z625" s="751"/>
      <c r="AA625" s="31" t="str">
        <f t="shared" si="9"/>
        <v/>
      </c>
      <c r="AB625" s="756"/>
      <c r="AC625" s="756"/>
      <c r="AD625" s="769" t="s">
        <v>1848</v>
      </c>
      <c r="AE625" s="756" t="s">
        <v>1849</v>
      </c>
      <c r="AF625" s="746" t="s">
        <v>47</v>
      </c>
      <c r="AG625" s="746" t="s">
        <v>1820</v>
      </c>
    </row>
    <row r="626" spans="1:33" s="33" customFormat="1" ht="63" customHeight="1" x14ac:dyDescent="0.2">
      <c r="A626" s="767" t="s">
        <v>94</v>
      </c>
      <c r="B626" s="768">
        <v>93141500</v>
      </c>
      <c r="C626" s="769" t="s">
        <v>1850</v>
      </c>
      <c r="D626" s="770">
        <v>43160</v>
      </c>
      <c r="E626" s="771" t="s">
        <v>1851</v>
      </c>
      <c r="F626" s="768" t="s">
        <v>190</v>
      </c>
      <c r="G626" s="771" t="s">
        <v>1852</v>
      </c>
      <c r="H626" s="772">
        <v>736000000</v>
      </c>
      <c r="I626" s="772">
        <v>736000000</v>
      </c>
      <c r="J626" s="768" t="s">
        <v>1853</v>
      </c>
      <c r="K626" s="768" t="s">
        <v>1854</v>
      </c>
      <c r="L626" s="768" t="s">
        <v>1810</v>
      </c>
      <c r="M626" s="769" t="s">
        <v>1811</v>
      </c>
      <c r="N626" s="773" t="s">
        <v>1823</v>
      </c>
      <c r="O626" s="774" t="s">
        <v>1813</v>
      </c>
      <c r="P626" s="751" t="s">
        <v>1855</v>
      </c>
      <c r="Q626" s="751" t="s">
        <v>1856</v>
      </c>
      <c r="R626" s="751" t="s">
        <v>1857</v>
      </c>
      <c r="S626" s="751">
        <v>70060001</v>
      </c>
      <c r="T626" s="751" t="s">
        <v>1858</v>
      </c>
      <c r="U626" s="751" t="s">
        <v>1859</v>
      </c>
      <c r="V626" s="751">
        <v>8136</v>
      </c>
      <c r="W626" s="751">
        <v>21095</v>
      </c>
      <c r="X626" s="775">
        <v>43174</v>
      </c>
      <c r="Y626" s="751"/>
      <c r="Z626" s="751"/>
      <c r="AA626" s="31">
        <f t="shared" si="9"/>
        <v>0.33</v>
      </c>
      <c r="AB626" s="768"/>
      <c r="AC626" s="768"/>
      <c r="AD626" s="768"/>
      <c r="AE626" s="768" t="s">
        <v>1860</v>
      </c>
      <c r="AF626" s="746" t="s">
        <v>47</v>
      </c>
      <c r="AG626" s="746" t="s">
        <v>1820</v>
      </c>
    </row>
    <row r="627" spans="1:33" s="33" customFormat="1" ht="63" customHeight="1" x14ac:dyDescent="0.2">
      <c r="A627" s="760" t="s">
        <v>94</v>
      </c>
      <c r="B627" s="761">
        <v>93141500</v>
      </c>
      <c r="C627" s="762" t="s">
        <v>1861</v>
      </c>
      <c r="D627" s="763">
        <v>43191</v>
      </c>
      <c r="E627" s="764" t="s">
        <v>1832</v>
      </c>
      <c r="F627" s="761" t="s">
        <v>190</v>
      </c>
      <c r="G627" s="764" t="s">
        <v>1852</v>
      </c>
      <c r="H627" s="765">
        <v>136000000</v>
      </c>
      <c r="I627" s="765">
        <v>136000000</v>
      </c>
      <c r="J627" s="761" t="s">
        <v>1853</v>
      </c>
      <c r="K627" s="761" t="s">
        <v>79</v>
      </c>
      <c r="L627" s="761" t="s">
        <v>1810</v>
      </c>
      <c r="M627" s="762" t="s">
        <v>1811</v>
      </c>
      <c r="N627" s="766" t="s">
        <v>1823</v>
      </c>
      <c r="O627" s="750" t="s">
        <v>1813</v>
      </c>
      <c r="P627" s="751" t="s">
        <v>1814</v>
      </c>
      <c r="Q627" s="751" t="s">
        <v>1862</v>
      </c>
      <c r="R627" s="751" t="s">
        <v>1863</v>
      </c>
      <c r="S627" s="751">
        <v>70063001</v>
      </c>
      <c r="T627" s="751" t="s">
        <v>1862</v>
      </c>
      <c r="U627" s="751" t="s">
        <v>1864</v>
      </c>
      <c r="V627" s="751"/>
      <c r="W627" s="751"/>
      <c r="X627" s="751"/>
      <c r="Y627" s="751"/>
      <c r="Z627" s="751"/>
      <c r="AA627" s="31" t="str">
        <f t="shared" si="9"/>
        <v/>
      </c>
      <c r="AB627" s="761"/>
      <c r="AC627" s="761"/>
      <c r="AD627" s="761"/>
      <c r="AE627" s="761" t="s">
        <v>1865</v>
      </c>
      <c r="AF627" s="746" t="s">
        <v>47</v>
      </c>
      <c r="AG627" s="746" t="s">
        <v>1820</v>
      </c>
    </row>
    <row r="628" spans="1:33" s="33" customFormat="1" ht="63" customHeight="1" x14ac:dyDescent="0.2">
      <c r="A628" s="760" t="s">
        <v>94</v>
      </c>
      <c r="B628" s="761">
        <v>93141500</v>
      </c>
      <c r="C628" s="762" t="s">
        <v>1866</v>
      </c>
      <c r="D628" s="763">
        <v>43191</v>
      </c>
      <c r="E628" s="764" t="s">
        <v>1832</v>
      </c>
      <c r="F628" s="761" t="s">
        <v>190</v>
      </c>
      <c r="G628" s="764" t="s">
        <v>116</v>
      </c>
      <c r="H628" s="765">
        <v>329000000</v>
      </c>
      <c r="I628" s="765">
        <v>329000000</v>
      </c>
      <c r="J628" s="761" t="s">
        <v>111</v>
      </c>
      <c r="K628" s="761" t="s">
        <v>79</v>
      </c>
      <c r="L628" s="761" t="s">
        <v>1841</v>
      </c>
      <c r="M628" s="760" t="s">
        <v>1811</v>
      </c>
      <c r="N628" s="766" t="s">
        <v>1823</v>
      </c>
      <c r="O628" s="750" t="s">
        <v>1813</v>
      </c>
      <c r="P628" s="751" t="s">
        <v>1867</v>
      </c>
      <c r="Q628" s="751" t="s">
        <v>1868</v>
      </c>
      <c r="R628" s="751" t="s">
        <v>1869</v>
      </c>
      <c r="S628" s="751">
        <v>70066001</v>
      </c>
      <c r="T628" s="751" t="s">
        <v>1868</v>
      </c>
      <c r="U628" s="751" t="s">
        <v>1870</v>
      </c>
      <c r="V628" s="751"/>
      <c r="W628" s="751"/>
      <c r="X628" s="751"/>
      <c r="Y628" s="751"/>
      <c r="Z628" s="751"/>
      <c r="AA628" s="31" t="str">
        <f t="shared" si="9"/>
        <v/>
      </c>
      <c r="AB628" s="761"/>
      <c r="AC628" s="761"/>
      <c r="AD628" s="761"/>
      <c r="AE628" s="761" t="s">
        <v>1865</v>
      </c>
      <c r="AF628" s="746" t="s">
        <v>47</v>
      </c>
      <c r="AG628" s="746" t="s">
        <v>1820</v>
      </c>
    </row>
    <row r="629" spans="1:33" s="33" customFormat="1" ht="63" customHeight="1" x14ac:dyDescent="0.2">
      <c r="A629" s="759" t="s">
        <v>94</v>
      </c>
      <c r="B629" s="756">
        <v>93141500</v>
      </c>
      <c r="C629" s="744" t="s">
        <v>1871</v>
      </c>
      <c r="D629" s="754">
        <v>43344</v>
      </c>
      <c r="E629" s="755" t="s">
        <v>1872</v>
      </c>
      <c r="F629" s="756" t="s">
        <v>431</v>
      </c>
      <c r="G629" s="755" t="s">
        <v>116</v>
      </c>
      <c r="H629" s="757">
        <v>75000000</v>
      </c>
      <c r="I629" s="757">
        <v>75000000</v>
      </c>
      <c r="J629" s="756" t="s">
        <v>111</v>
      </c>
      <c r="K629" s="756" t="s">
        <v>45</v>
      </c>
      <c r="L629" s="756" t="s">
        <v>1841</v>
      </c>
      <c r="M629" s="759" t="s">
        <v>1811</v>
      </c>
      <c r="N629" s="758" t="s">
        <v>1812</v>
      </c>
      <c r="O629" s="750" t="s">
        <v>1813</v>
      </c>
      <c r="P629" s="751" t="s">
        <v>1833</v>
      </c>
      <c r="Q629" s="751" t="s">
        <v>1873</v>
      </c>
      <c r="R629" s="751" t="s">
        <v>1835</v>
      </c>
      <c r="S629" s="751">
        <v>70062001</v>
      </c>
      <c r="T629" s="751" t="s">
        <v>1873</v>
      </c>
      <c r="U629" s="751" t="s">
        <v>1874</v>
      </c>
      <c r="V629" s="751"/>
      <c r="W629" s="751"/>
      <c r="X629" s="751"/>
      <c r="Y629" s="751"/>
      <c r="Z629" s="751"/>
      <c r="AA629" s="31" t="str">
        <f t="shared" si="9"/>
        <v/>
      </c>
      <c r="AB629" s="756"/>
      <c r="AC629" s="756"/>
      <c r="AD629" s="756"/>
      <c r="AE629" s="756" t="s">
        <v>1875</v>
      </c>
      <c r="AF629" s="746" t="s">
        <v>47</v>
      </c>
      <c r="AG629" s="746" t="s">
        <v>1820</v>
      </c>
    </row>
    <row r="630" spans="1:33" s="33" customFormat="1" ht="63" customHeight="1" x14ac:dyDescent="0.2">
      <c r="A630" s="759" t="s">
        <v>94</v>
      </c>
      <c r="B630" s="756">
        <v>93141501</v>
      </c>
      <c r="C630" s="744" t="s">
        <v>1876</v>
      </c>
      <c r="D630" s="754">
        <v>43313</v>
      </c>
      <c r="E630" s="755" t="s">
        <v>143</v>
      </c>
      <c r="F630" s="756" t="s">
        <v>431</v>
      </c>
      <c r="G630" s="755" t="s">
        <v>116</v>
      </c>
      <c r="H630" s="757">
        <v>75000000</v>
      </c>
      <c r="I630" s="757">
        <v>75000000</v>
      </c>
      <c r="J630" s="756" t="s">
        <v>1853</v>
      </c>
      <c r="K630" s="756" t="s">
        <v>79</v>
      </c>
      <c r="L630" s="756" t="s">
        <v>1841</v>
      </c>
      <c r="M630" s="759" t="s">
        <v>1811</v>
      </c>
      <c r="N630" s="758" t="s">
        <v>1823</v>
      </c>
      <c r="O630" s="750" t="s">
        <v>1813</v>
      </c>
      <c r="P630" s="751" t="s">
        <v>1833</v>
      </c>
      <c r="Q630" s="751" t="s">
        <v>1873</v>
      </c>
      <c r="R630" s="751" t="s">
        <v>1835</v>
      </c>
      <c r="S630" s="751">
        <v>70062001</v>
      </c>
      <c r="T630" s="751" t="s">
        <v>1873</v>
      </c>
      <c r="U630" s="751" t="s">
        <v>1877</v>
      </c>
      <c r="V630" s="751"/>
      <c r="W630" s="751"/>
      <c r="X630" s="751"/>
      <c r="Y630" s="751"/>
      <c r="Z630" s="751"/>
      <c r="AA630" s="31" t="str">
        <f t="shared" si="9"/>
        <v/>
      </c>
      <c r="AB630" s="756"/>
      <c r="AC630" s="756"/>
      <c r="AD630" s="758"/>
      <c r="AE630" s="756" t="s">
        <v>1875</v>
      </c>
      <c r="AF630" s="746" t="s">
        <v>47</v>
      </c>
      <c r="AG630" s="746" t="s">
        <v>1820</v>
      </c>
    </row>
    <row r="631" spans="1:33" s="33" customFormat="1" ht="63" customHeight="1" x14ac:dyDescent="0.2">
      <c r="A631" s="759" t="s">
        <v>94</v>
      </c>
      <c r="B631" s="756">
        <v>93141500</v>
      </c>
      <c r="C631" s="744" t="s">
        <v>1878</v>
      </c>
      <c r="D631" s="754">
        <v>43252</v>
      </c>
      <c r="E631" s="755" t="s">
        <v>1808</v>
      </c>
      <c r="F631" s="756" t="s">
        <v>486</v>
      </c>
      <c r="G631" s="755" t="s">
        <v>116</v>
      </c>
      <c r="H631" s="757">
        <v>100000000</v>
      </c>
      <c r="I631" s="757">
        <v>100000000</v>
      </c>
      <c r="J631" s="756" t="s">
        <v>111</v>
      </c>
      <c r="K631" s="756" t="s">
        <v>45</v>
      </c>
      <c r="L631" s="756" t="s">
        <v>1841</v>
      </c>
      <c r="M631" s="759" t="s">
        <v>1811</v>
      </c>
      <c r="N631" s="758" t="s">
        <v>1823</v>
      </c>
      <c r="O631" s="750" t="s">
        <v>1813</v>
      </c>
      <c r="P631" s="751" t="s">
        <v>1833</v>
      </c>
      <c r="Q631" s="751" t="s">
        <v>1879</v>
      </c>
      <c r="R631" s="751" t="s">
        <v>1835</v>
      </c>
      <c r="S631" s="751">
        <v>70062001</v>
      </c>
      <c r="T631" s="751" t="s">
        <v>1879</v>
      </c>
      <c r="U631" s="751" t="s">
        <v>1880</v>
      </c>
      <c r="V631" s="751"/>
      <c r="W631" s="751"/>
      <c r="X631" s="751"/>
      <c r="Y631" s="751"/>
      <c r="Z631" s="751"/>
      <c r="AA631" s="31" t="str">
        <f t="shared" si="9"/>
        <v/>
      </c>
      <c r="AB631" s="756"/>
      <c r="AC631" s="757"/>
      <c r="AD631" s="757"/>
      <c r="AE631" s="756" t="s">
        <v>1875</v>
      </c>
      <c r="AF631" s="746" t="s">
        <v>47</v>
      </c>
      <c r="AG631" s="746" t="s">
        <v>1820</v>
      </c>
    </row>
    <row r="632" spans="1:33" s="33" customFormat="1" ht="63" customHeight="1" x14ac:dyDescent="0.2">
      <c r="A632" s="759" t="s">
        <v>94</v>
      </c>
      <c r="B632" s="756">
        <v>93141500</v>
      </c>
      <c r="C632" s="744" t="s">
        <v>1881</v>
      </c>
      <c r="D632" s="754">
        <v>43252</v>
      </c>
      <c r="E632" s="755" t="s">
        <v>1808</v>
      </c>
      <c r="F632" s="756" t="s">
        <v>117</v>
      </c>
      <c r="G632" s="755" t="s">
        <v>116</v>
      </c>
      <c r="H632" s="757">
        <f>65000000+390000000+131000000</f>
        <v>586000000</v>
      </c>
      <c r="I632" s="757">
        <v>586000000</v>
      </c>
      <c r="J632" s="756" t="s">
        <v>111</v>
      </c>
      <c r="K632" s="756" t="s">
        <v>45</v>
      </c>
      <c r="L632" s="756" t="s">
        <v>1841</v>
      </c>
      <c r="M632" s="759" t="s">
        <v>1811</v>
      </c>
      <c r="N632" s="758" t="s">
        <v>1823</v>
      </c>
      <c r="O632" s="750" t="s">
        <v>1813</v>
      </c>
      <c r="P632" s="751" t="s">
        <v>1833</v>
      </c>
      <c r="Q632" s="751" t="s">
        <v>1882</v>
      </c>
      <c r="R632" s="751" t="s">
        <v>1883</v>
      </c>
      <c r="S632" s="751" t="s">
        <v>1884</v>
      </c>
      <c r="T632" s="751" t="s">
        <v>1885</v>
      </c>
      <c r="U632" s="751" t="s">
        <v>1886</v>
      </c>
      <c r="V632" s="751"/>
      <c r="W632" s="751"/>
      <c r="X632" s="751"/>
      <c r="Y632" s="751"/>
      <c r="Z632" s="751"/>
      <c r="AA632" s="31" t="str">
        <f t="shared" si="9"/>
        <v/>
      </c>
      <c r="AB632" s="756"/>
      <c r="AC632" s="756"/>
      <c r="AD632" s="756"/>
      <c r="AE632" s="756" t="s">
        <v>1875</v>
      </c>
      <c r="AF632" s="746" t="s">
        <v>47</v>
      </c>
      <c r="AG632" s="746" t="s">
        <v>1820</v>
      </c>
    </row>
    <row r="633" spans="1:33" s="33" customFormat="1" ht="63" customHeight="1" x14ac:dyDescent="0.2">
      <c r="A633" s="776" t="s">
        <v>94</v>
      </c>
      <c r="B633" s="777">
        <v>93141500</v>
      </c>
      <c r="C633" s="778" t="s">
        <v>1887</v>
      </c>
      <c r="D633" s="779">
        <v>43191</v>
      </c>
      <c r="E633" s="780" t="s">
        <v>109</v>
      </c>
      <c r="F633" s="777" t="s">
        <v>431</v>
      </c>
      <c r="G633" s="780" t="s">
        <v>116</v>
      </c>
      <c r="H633" s="781">
        <v>72000000</v>
      </c>
      <c r="I633" s="757">
        <v>72000000</v>
      </c>
      <c r="J633" s="777" t="s">
        <v>111</v>
      </c>
      <c r="K633" s="777" t="s">
        <v>45</v>
      </c>
      <c r="L633" s="777" t="s">
        <v>1841</v>
      </c>
      <c r="M633" s="776" t="s">
        <v>1811</v>
      </c>
      <c r="N633" s="782" t="s">
        <v>1823</v>
      </c>
      <c r="O633" s="750" t="s">
        <v>1813</v>
      </c>
      <c r="P633" s="751" t="s">
        <v>1833</v>
      </c>
      <c r="Q633" s="751" t="s">
        <v>1873</v>
      </c>
      <c r="R633" s="751" t="s">
        <v>1835</v>
      </c>
      <c r="S633" s="751">
        <v>70062001</v>
      </c>
      <c r="T633" s="751" t="s">
        <v>1873</v>
      </c>
      <c r="U633" s="751" t="s">
        <v>1888</v>
      </c>
      <c r="V633" s="751"/>
      <c r="W633" s="751"/>
      <c r="X633" s="751"/>
      <c r="Y633" s="751"/>
      <c r="Z633" s="751"/>
      <c r="AA633" s="31" t="str">
        <f t="shared" si="9"/>
        <v/>
      </c>
      <c r="AB633" s="777"/>
      <c r="AC633" s="777"/>
      <c r="AD633" s="777"/>
      <c r="AE633" s="777" t="s">
        <v>1875</v>
      </c>
      <c r="AF633" s="746" t="s">
        <v>47</v>
      </c>
      <c r="AG633" s="746" t="s">
        <v>1820</v>
      </c>
    </row>
    <row r="634" spans="1:33" s="33" customFormat="1" ht="63" customHeight="1" x14ac:dyDescent="0.2">
      <c r="A634" s="776" t="s">
        <v>94</v>
      </c>
      <c r="B634" s="29">
        <v>93141500</v>
      </c>
      <c r="C634" s="751" t="s">
        <v>1889</v>
      </c>
      <c r="D634" s="783">
        <v>42783</v>
      </c>
      <c r="E634" s="784" t="s">
        <v>104</v>
      </c>
      <c r="F634" s="785" t="s">
        <v>117</v>
      </c>
      <c r="G634" s="751" t="s">
        <v>116</v>
      </c>
      <c r="H634" s="786">
        <v>1190000000</v>
      </c>
      <c r="I634" s="786">
        <v>357000000</v>
      </c>
      <c r="J634" s="751" t="s">
        <v>48</v>
      </c>
      <c r="K634" s="751" t="s">
        <v>110</v>
      </c>
      <c r="L634" s="29" t="s">
        <v>1810</v>
      </c>
      <c r="M634" s="29" t="s">
        <v>1890</v>
      </c>
      <c r="N634" s="787" t="s">
        <v>1823</v>
      </c>
      <c r="O634" s="750" t="s">
        <v>1813</v>
      </c>
      <c r="P634" s="751" t="s">
        <v>1833</v>
      </c>
      <c r="Q634" s="751" t="s">
        <v>1834</v>
      </c>
      <c r="R634" s="751" t="s">
        <v>1835</v>
      </c>
      <c r="S634" s="751">
        <v>70062001</v>
      </c>
      <c r="T634" s="751" t="s">
        <v>1836</v>
      </c>
      <c r="U634" s="29" t="s">
        <v>1891</v>
      </c>
      <c r="V634" s="29">
        <v>6868</v>
      </c>
      <c r="W634" s="751">
        <v>6868</v>
      </c>
      <c r="X634" s="788">
        <v>42842</v>
      </c>
      <c r="Y634" s="789">
        <v>2017060078114</v>
      </c>
      <c r="Z634" s="751">
        <v>4600006706</v>
      </c>
      <c r="AA634" s="31">
        <f t="shared" si="9"/>
        <v>1</v>
      </c>
      <c r="AB634" s="29" t="s">
        <v>1892</v>
      </c>
      <c r="AC634" s="29" t="s">
        <v>84</v>
      </c>
      <c r="AD634" s="29" t="s">
        <v>1893</v>
      </c>
      <c r="AE634" s="29" t="s">
        <v>1894</v>
      </c>
      <c r="AF634" s="790" t="s">
        <v>47</v>
      </c>
      <c r="AG634" s="746" t="s">
        <v>1820</v>
      </c>
    </row>
    <row r="635" spans="1:33" s="33" customFormat="1" ht="63" customHeight="1" x14ac:dyDescent="0.2">
      <c r="A635" s="791" t="s">
        <v>94</v>
      </c>
      <c r="B635" s="792">
        <v>93141500</v>
      </c>
      <c r="C635" s="793" t="s">
        <v>1895</v>
      </c>
      <c r="D635" s="794">
        <v>43252</v>
      </c>
      <c r="E635" s="795" t="s">
        <v>943</v>
      </c>
      <c r="F635" s="793" t="s">
        <v>119</v>
      </c>
      <c r="G635" s="795" t="s">
        <v>116</v>
      </c>
      <c r="H635" s="796">
        <v>16000000</v>
      </c>
      <c r="I635" s="796">
        <v>16000000</v>
      </c>
      <c r="J635" s="795" t="s">
        <v>111</v>
      </c>
      <c r="K635" s="795" t="s">
        <v>79</v>
      </c>
      <c r="L635" s="795" t="s">
        <v>1841</v>
      </c>
      <c r="M635" s="791" t="s">
        <v>1811</v>
      </c>
      <c r="N635" s="791" t="s">
        <v>1823</v>
      </c>
      <c r="O635" s="797" t="s">
        <v>1813</v>
      </c>
      <c r="P635" s="793" t="s">
        <v>1896</v>
      </c>
      <c r="Q635" s="793" t="s">
        <v>1897</v>
      </c>
      <c r="R635" s="793" t="s">
        <v>1896</v>
      </c>
      <c r="S635" s="795">
        <v>70057001</v>
      </c>
      <c r="T635" s="793" t="s">
        <v>1844</v>
      </c>
      <c r="U635" s="793" t="s">
        <v>1845</v>
      </c>
      <c r="V635" s="793"/>
      <c r="W635" s="793"/>
      <c r="X635" s="798"/>
      <c r="Y635" s="799"/>
      <c r="Z635" s="793"/>
      <c r="AA635" s="31" t="str">
        <f t="shared" si="9"/>
        <v/>
      </c>
      <c r="AB635" s="793"/>
      <c r="AC635" s="793"/>
      <c r="AD635" s="793"/>
      <c r="AE635" s="793" t="s">
        <v>1898</v>
      </c>
      <c r="AF635" s="800" t="s">
        <v>47</v>
      </c>
      <c r="AG635" s="800" t="s">
        <v>1820</v>
      </c>
    </row>
    <row r="636" spans="1:33" s="33" customFormat="1" ht="63" customHeight="1" x14ac:dyDescent="0.2">
      <c r="A636" s="801" t="s">
        <v>94</v>
      </c>
      <c r="B636" s="802">
        <v>93141500</v>
      </c>
      <c r="C636" s="803" t="s">
        <v>1899</v>
      </c>
      <c r="D636" s="804">
        <v>42917</v>
      </c>
      <c r="E636" s="803" t="s">
        <v>107</v>
      </c>
      <c r="F636" s="785" t="s">
        <v>117</v>
      </c>
      <c r="G636" s="803" t="s">
        <v>116</v>
      </c>
      <c r="H636" s="805">
        <v>2150000000</v>
      </c>
      <c r="I636" s="805">
        <v>650000000</v>
      </c>
      <c r="J636" s="803" t="s">
        <v>48</v>
      </c>
      <c r="K636" s="803" t="s">
        <v>110</v>
      </c>
      <c r="L636" s="806" t="s">
        <v>1810</v>
      </c>
      <c r="M636" s="791" t="s">
        <v>1811</v>
      </c>
      <c r="N636" s="807" t="s">
        <v>1823</v>
      </c>
      <c r="O636" s="750" t="s">
        <v>1813</v>
      </c>
      <c r="P636" s="803" t="s">
        <v>1814</v>
      </c>
      <c r="Q636" s="803" t="s">
        <v>1900</v>
      </c>
      <c r="R636" s="803" t="s">
        <v>1901</v>
      </c>
      <c r="S636" s="803">
        <v>70063001</v>
      </c>
      <c r="T636" s="803" t="s">
        <v>1902</v>
      </c>
      <c r="U636" s="808" t="s">
        <v>1903</v>
      </c>
      <c r="V636" s="806">
        <v>7337</v>
      </c>
      <c r="W636" s="803">
        <v>7337</v>
      </c>
      <c r="X636" s="809">
        <v>42942</v>
      </c>
      <c r="Y636" s="810">
        <v>2017060097072</v>
      </c>
      <c r="Z636" s="803">
        <v>4600007202</v>
      </c>
      <c r="AA636" s="31">
        <f t="shared" si="9"/>
        <v>1</v>
      </c>
      <c r="AB636" s="806" t="s">
        <v>1904</v>
      </c>
      <c r="AC636" s="806" t="s">
        <v>91</v>
      </c>
      <c r="AD636" s="806" t="s">
        <v>1905</v>
      </c>
      <c r="AE636" s="806" t="s">
        <v>1906</v>
      </c>
      <c r="AF636" s="790" t="s">
        <v>47</v>
      </c>
      <c r="AG636" s="746" t="s">
        <v>1820</v>
      </c>
    </row>
    <row r="637" spans="1:33" s="33" customFormat="1" ht="63" customHeight="1" x14ac:dyDescent="0.2">
      <c r="A637" s="807" t="s">
        <v>94</v>
      </c>
      <c r="B637" s="811">
        <v>93141500</v>
      </c>
      <c r="C637" s="803" t="s">
        <v>1907</v>
      </c>
      <c r="D637" s="812">
        <v>43101</v>
      </c>
      <c r="E637" s="790" t="s">
        <v>105</v>
      </c>
      <c r="F637" s="813" t="s">
        <v>45</v>
      </c>
      <c r="G637" s="803" t="s">
        <v>116</v>
      </c>
      <c r="H637" s="814">
        <v>192000000</v>
      </c>
      <c r="I637" s="814">
        <v>192000000</v>
      </c>
      <c r="J637" s="790" t="s">
        <v>111</v>
      </c>
      <c r="K637" s="790" t="s">
        <v>45</v>
      </c>
      <c r="L637" s="815" t="s">
        <v>1810</v>
      </c>
      <c r="M637" s="791" t="s">
        <v>1811</v>
      </c>
      <c r="N637" s="816" t="s">
        <v>1823</v>
      </c>
      <c r="O637" s="750" t="s">
        <v>1813</v>
      </c>
      <c r="P637" s="790"/>
      <c r="Q637" s="790"/>
      <c r="R637" s="790"/>
      <c r="S637" s="790"/>
      <c r="T637" s="790"/>
      <c r="U637" s="815"/>
      <c r="V637" s="815"/>
      <c r="W637" s="790"/>
      <c r="X637" s="817"/>
      <c r="Y637" s="790"/>
      <c r="Z637" s="790"/>
      <c r="AA637" s="31" t="str">
        <f t="shared" si="9"/>
        <v/>
      </c>
      <c r="AB637" s="815"/>
      <c r="AC637" s="777"/>
      <c r="AD637" s="778" t="s">
        <v>1908</v>
      </c>
      <c r="AE637" s="777" t="s">
        <v>1865</v>
      </c>
      <c r="AF637" s="790" t="s">
        <v>47</v>
      </c>
      <c r="AG637" s="746" t="s">
        <v>1820</v>
      </c>
    </row>
    <row r="638" spans="1:33" s="33" customFormat="1" ht="63" customHeight="1" x14ac:dyDescent="0.2">
      <c r="A638" s="807" t="s">
        <v>94</v>
      </c>
      <c r="B638" s="815">
        <v>93141500</v>
      </c>
      <c r="C638" s="803" t="s">
        <v>1909</v>
      </c>
      <c r="D638" s="812">
        <v>43101</v>
      </c>
      <c r="E638" s="790" t="s">
        <v>1910</v>
      </c>
      <c r="F638" s="813" t="s">
        <v>45</v>
      </c>
      <c r="G638" s="803" t="s">
        <v>116</v>
      </c>
      <c r="H638" s="814">
        <v>20000000</v>
      </c>
      <c r="I638" s="814">
        <v>20000000</v>
      </c>
      <c r="J638" s="790" t="s">
        <v>111</v>
      </c>
      <c r="K638" s="790" t="s">
        <v>45</v>
      </c>
      <c r="L638" s="815" t="s">
        <v>1810</v>
      </c>
      <c r="M638" s="791" t="s">
        <v>1811</v>
      </c>
      <c r="N638" s="816" t="s">
        <v>1823</v>
      </c>
      <c r="O638" s="750" t="s">
        <v>1813</v>
      </c>
      <c r="P638" s="790"/>
      <c r="Q638" s="790"/>
      <c r="R638" s="790"/>
      <c r="S638" s="790"/>
      <c r="T638" s="790"/>
      <c r="U638" s="815"/>
      <c r="V638" s="815"/>
      <c r="W638" s="790"/>
      <c r="X638" s="817"/>
      <c r="Y638" s="790"/>
      <c r="Z638" s="790"/>
      <c r="AA638" s="31" t="str">
        <f t="shared" si="9"/>
        <v/>
      </c>
      <c r="AB638" s="815"/>
      <c r="AC638" s="777"/>
      <c r="AD638" s="777"/>
      <c r="AE638" s="777" t="s">
        <v>1865</v>
      </c>
      <c r="AF638" s="790" t="s">
        <v>47</v>
      </c>
      <c r="AG638" s="746" t="s">
        <v>1820</v>
      </c>
    </row>
    <row r="639" spans="1:33" s="33" customFormat="1" ht="63" customHeight="1" x14ac:dyDescent="0.2">
      <c r="A639" s="807" t="s">
        <v>94</v>
      </c>
      <c r="B639" s="815">
        <v>93141500</v>
      </c>
      <c r="C639" s="751" t="s">
        <v>1911</v>
      </c>
      <c r="D639" s="745">
        <v>43101</v>
      </c>
      <c r="E639" s="746" t="s">
        <v>1910</v>
      </c>
      <c r="F639" s="747" t="s">
        <v>45</v>
      </c>
      <c r="G639" s="746" t="s">
        <v>1912</v>
      </c>
      <c r="H639" s="748">
        <v>190000000</v>
      </c>
      <c r="I639" s="748">
        <v>190000000</v>
      </c>
      <c r="J639" s="746" t="s">
        <v>111</v>
      </c>
      <c r="K639" s="746" t="s">
        <v>45</v>
      </c>
      <c r="L639" s="67" t="s">
        <v>1810</v>
      </c>
      <c r="M639" s="791" t="s">
        <v>1811</v>
      </c>
      <c r="N639" s="818" t="s">
        <v>1823</v>
      </c>
      <c r="O639" s="750" t="s">
        <v>1813</v>
      </c>
      <c r="P639" s="746"/>
      <c r="Q639" s="746"/>
      <c r="R639" s="746"/>
      <c r="S639" s="746"/>
      <c r="T639" s="746"/>
      <c r="U639" s="67"/>
      <c r="V639" s="67"/>
      <c r="W639" s="746"/>
      <c r="X639" s="752"/>
      <c r="Y639" s="746"/>
      <c r="Z639" s="746"/>
      <c r="AA639" s="31" t="str">
        <f t="shared" si="9"/>
        <v/>
      </c>
      <c r="AB639" s="67"/>
      <c r="AC639" s="756"/>
      <c r="AD639" s="769" t="s">
        <v>1913</v>
      </c>
      <c r="AE639" s="777" t="s">
        <v>1865</v>
      </c>
      <c r="AF639" s="746" t="s">
        <v>47</v>
      </c>
      <c r="AG639" s="746" t="s">
        <v>1820</v>
      </c>
    </row>
    <row r="640" spans="1:33" s="33" customFormat="1" ht="63" customHeight="1" x14ac:dyDescent="0.2">
      <c r="A640" s="807" t="s">
        <v>94</v>
      </c>
      <c r="B640" s="67">
        <v>93141500</v>
      </c>
      <c r="C640" s="746" t="s">
        <v>1914</v>
      </c>
      <c r="D640" s="745">
        <v>43132</v>
      </c>
      <c r="E640" s="746" t="s">
        <v>1915</v>
      </c>
      <c r="F640" s="747" t="s">
        <v>45</v>
      </c>
      <c r="G640" s="746" t="s">
        <v>1852</v>
      </c>
      <c r="H640" s="748">
        <v>2400000000</v>
      </c>
      <c r="I640" s="748">
        <v>2400000000</v>
      </c>
      <c r="J640" s="746" t="s">
        <v>111</v>
      </c>
      <c r="K640" s="746" t="s">
        <v>45</v>
      </c>
      <c r="L640" s="67" t="s">
        <v>1810</v>
      </c>
      <c r="M640" s="791" t="s">
        <v>1811</v>
      </c>
      <c r="N640" s="818" t="s">
        <v>1823</v>
      </c>
      <c r="O640" s="750" t="s">
        <v>1813</v>
      </c>
      <c r="P640" s="746"/>
      <c r="Q640" s="746"/>
      <c r="R640" s="746"/>
      <c r="S640" s="746"/>
      <c r="T640" s="746"/>
      <c r="U640" s="67"/>
      <c r="V640" s="67"/>
      <c r="W640" s="746"/>
      <c r="X640" s="752"/>
      <c r="Y640" s="746"/>
      <c r="Z640" s="746"/>
      <c r="AA640" s="31" t="str">
        <f t="shared" si="9"/>
        <v/>
      </c>
      <c r="AB640" s="67"/>
      <c r="AC640" s="756"/>
      <c r="AD640" s="744" t="s">
        <v>1916</v>
      </c>
      <c r="AE640" s="756" t="s">
        <v>1917</v>
      </c>
      <c r="AF640" s="746" t="s">
        <v>47</v>
      </c>
      <c r="AG640" s="746" t="s">
        <v>1820</v>
      </c>
    </row>
    <row r="641" spans="1:33" s="33" customFormat="1" ht="63" customHeight="1" x14ac:dyDescent="0.2">
      <c r="A641" s="819" t="s">
        <v>2950</v>
      </c>
      <c r="B641" s="820">
        <v>80111614</v>
      </c>
      <c r="C641" s="820" t="s">
        <v>2951</v>
      </c>
      <c r="D641" s="821">
        <v>43101</v>
      </c>
      <c r="E641" s="820" t="s">
        <v>470</v>
      </c>
      <c r="F641" s="820" t="s">
        <v>120</v>
      </c>
      <c r="G641" s="820" t="s">
        <v>116</v>
      </c>
      <c r="H641" s="822">
        <f>98218796</f>
        <v>98218796</v>
      </c>
      <c r="I641" s="822">
        <f>98218796</f>
        <v>98218796</v>
      </c>
      <c r="J641" s="820" t="s">
        <v>111</v>
      </c>
      <c r="K641" s="820" t="s">
        <v>45</v>
      </c>
      <c r="L641" s="823" t="s">
        <v>2952</v>
      </c>
      <c r="M641" s="823" t="s">
        <v>2953</v>
      </c>
      <c r="N641" s="819" t="s">
        <v>2954</v>
      </c>
      <c r="O641" s="824" t="s">
        <v>2955</v>
      </c>
      <c r="P641" s="820" t="s">
        <v>2956</v>
      </c>
      <c r="Q641" s="820" t="s">
        <v>2957</v>
      </c>
      <c r="R641" s="820" t="s">
        <v>2958</v>
      </c>
      <c r="S641" s="820">
        <v>220102</v>
      </c>
      <c r="T641" s="820" t="s">
        <v>2957</v>
      </c>
      <c r="U641" s="823" t="s">
        <v>2959</v>
      </c>
      <c r="V641" s="825" t="s">
        <v>2960</v>
      </c>
      <c r="W641" s="826" t="s">
        <v>2960</v>
      </c>
      <c r="X641" s="826"/>
      <c r="Y641" s="826" t="s">
        <v>2960</v>
      </c>
      <c r="Z641" s="826" t="s">
        <v>2960</v>
      </c>
      <c r="AA641" s="31" t="str">
        <f t="shared" si="9"/>
        <v>Información incompleta</v>
      </c>
      <c r="AB641" s="826" t="s">
        <v>2960</v>
      </c>
      <c r="AC641" s="826" t="s">
        <v>80</v>
      </c>
      <c r="AD641" s="827" t="s">
        <v>2961</v>
      </c>
      <c r="AE641" s="820" t="s">
        <v>2962</v>
      </c>
      <c r="AF641" s="820" t="s">
        <v>47</v>
      </c>
      <c r="AG641" s="820" t="s">
        <v>2963</v>
      </c>
    </row>
    <row r="642" spans="1:33" s="33" customFormat="1" ht="63" customHeight="1" x14ac:dyDescent="0.2">
      <c r="A642" s="819" t="s">
        <v>2950</v>
      </c>
      <c r="B642" s="820">
        <v>80111614</v>
      </c>
      <c r="C642" s="820" t="s">
        <v>2964</v>
      </c>
      <c r="D642" s="821">
        <v>43101</v>
      </c>
      <c r="E642" s="820" t="s">
        <v>470</v>
      </c>
      <c r="F642" s="820" t="s">
        <v>120</v>
      </c>
      <c r="G642" s="820" t="s">
        <v>116</v>
      </c>
      <c r="H642" s="822">
        <v>59896005</v>
      </c>
      <c r="I642" s="822">
        <f>59896005+1</f>
        <v>59896006</v>
      </c>
      <c r="J642" s="820" t="s">
        <v>111</v>
      </c>
      <c r="K642" s="820" t="s">
        <v>45</v>
      </c>
      <c r="L642" s="823" t="s">
        <v>2952</v>
      </c>
      <c r="M642" s="823" t="s">
        <v>2953</v>
      </c>
      <c r="N642" s="819" t="s">
        <v>2954</v>
      </c>
      <c r="O642" s="824" t="s">
        <v>2955</v>
      </c>
      <c r="P642" s="820" t="s">
        <v>2956</v>
      </c>
      <c r="Q642" s="820" t="s">
        <v>2957</v>
      </c>
      <c r="R642" s="820" t="s">
        <v>2958</v>
      </c>
      <c r="S642" s="820">
        <v>220102</v>
      </c>
      <c r="T642" s="820" t="s">
        <v>2957</v>
      </c>
      <c r="U642" s="823" t="s">
        <v>2965</v>
      </c>
      <c r="V642" s="825" t="s">
        <v>2960</v>
      </c>
      <c r="W642" s="826" t="s">
        <v>2960</v>
      </c>
      <c r="X642" s="826"/>
      <c r="Y642" s="826" t="s">
        <v>2960</v>
      </c>
      <c r="Z642" s="826" t="s">
        <v>2960</v>
      </c>
      <c r="AA642" s="31" t="str">
        <f t="shared" si="9"/>
        <v>Información incompleta</v>
      </c>
      <c r="AB642" s="826" t="s">
        <v>2960</v>
      </c>
      <c r="AC642" s="826" t="s">
        <v>80</v>
      </c>
      <c r="AD642" s="827" t="s">
        <v>2961</v>
      </c>
      <c r="AE642" s="820" t="s">
        <v>2962</v>
      </c>
      <c r="AF642" s="820" t="s">
        <v>47</v>
      </c>
      <c r="AG642" s="820" t="s">
        <v>2963</v>
      </c>
    </row>
    <row r="643" spans="1:33" s="33" customFormat="1" ht="63" customHeight="1" x14ac:dyDescent="0.2">
      <c r="A643" s="819" t="s">
        <v>2950</v>
      </c>
      <c r="B643" s="820">
        <v>81111811</v>
      </c>
      <c r="C643" s="820" t="s">
        <v>2966</v>
      </c>
      <c r="D643" s="821">
        <v>43101</v>
      </c>
      <c r="E643" s="820" t="s">
        <v>470</v>
      </c>
      <c r="F643" s="820" t="s">
        <v>486</v>
      </c>
      <c r="G643" s="820" t="s">
        <v>116</v>
      </c>
      <c r="H643" s="822">
        <v>87348998</v>
      </c>
      <c r="I643" s="822">
        <v>87348998</v>
      </c>
      <c r="J643" s="820" t="s">
        <v>111</v>
      </c>
      <c r="K643" s="826" t="s">
        <v>45</v>
      </c>
      <c r="L643" s="823" t="s">
        <v>2952</v>
      </c>
      <c r="M643" s="823" t="s">
        <v>2953</v>
      </c>
      <c r="N643" s="819" t="s">
        <v>2954</v>
      </c>
      <c r="O643" s="824" t="s">
        <v>2955</v>
      </c>
      <c r="P643" s="820" t="s">
        <v>2956</v>
      </c>
      <c r="Q643" s="820" t="s">
        <v>2957</v>
      </c>
      <c r="R643" s="820" t="s">
        <v>2958</v>
      </c>
      <c r="S643" s="820">
        <v>220102</v>
      </c>
      <c r="T643" s="820" t="s">
        <v>2957</v>
      </c>
      <c r="U643" s="823" t="s">
        <v>2967</v>
      </c>
      <c r="V643" s="828" t="s">
        <v>2960</v>
      </c>
      <c r="W643" s="829" t="s">
        <v>2960</v>
      </c>
      <c r="X643" s="829"/>
      <c r="Y643" s="829" t="s">
        <v>2960</v>
      </c>
      <c r="Z643" s="829" t="s">
        <v>2960</v>
      </c>
      <c r="AA643" s="31" t="str">
        <f t="shared" si="9"/>
        <v>Información incompleta</v>
      </c>
      <c r="AB643" s="829" t="s">
        <v>2960</v>
      </c>
      <c r="AC643" s="829" t="s">
        <v>80</v>
      </c>
      <c r="AD643" s="827"/>
      <c r="AE643" s="820" t="s">
        <v>2968</v>
      </c>
      <c r="AF643" s="820" t="s">
        <v>2778</v>
      </c>
      <c r="AG643" s="820" t="s">
        <v>2963</v>
      </c>
    </row>
    <row r="644" spans="1:33" s="33" customFormat="1" ht="63" customHeight="1" x14ac:dyDescent="0.2">
      <c r="A644" s="819" t="s">
        <v>2950</v>
      </c>
      <c r="B644" s="820">
        <v>80111504</v>
      </c>
      <c r="C644" s="826" t="s">
        <v>2969</v>
      </c>
      <c r="D644" s="821">
        <v>43101</v>
      </c>
      <c r="E644" s="820" t="s">
        <v>1218</v>
      </c>
      <c r="F644" s="820" t="s">
        <v>117</v>
      </c>
      <c r="G644" s="820" t="s">
        <v>116</v>
      </c>
      <c r="H644" s="822">
        <v>5859315</v>
      </c>
      <c r="I644" s="822">
        <v>5859315</v>
      </c>
      <c r="J644" s="820" t="s">
        <v>111</v>
      </c>
      <c r="K644" s="820" t="s">
        <v>45</v>
      </c>
      <c r="L644" s="823" t="s">
        <v>2952</v>
      </c>
      <c r="M644" s="823" t="s">
        <v>2953</v>
      </c>
      <c r="N644" s="819" t="s">
        <v>2954</v>
      </c>
      <c r="O644" s="824" t="s">
        <v>2955</v>
      </c>
      <c r="P644" s="820" t="s">
        <v>2956</v>
      </c>
      <c r="Q644" s="820" t="s">
        <v>2957</v>
      </c>
      <c r="R644" s="820" t="s">
        <v>2958</v>
      </c>
      <c r="S644" s="820">
        <v>220102</v>
      </c>
      <c r="T644" s="820" t="s">
        <v>2957</v>
      </c>
      <c r="U644" s="823" t="s">
        <v>2970</v>
      </c>
      <c r="V644" s="825" t="s">
        <v>2960</v>
      </c>
      <c r="W644" s="826" t="s">
        <v>2960</v>
      </c>
      <c r="X644" s="826"/>
      <c r="Y644" s="826" t="s">
        <v>2960</v>
      </c>
      <c r="Z644" s="826" t="s">
        <v>2960</v>
      </c>
      <c r="AA644" s="31" t="str">
        <f t="shared" si="9"/>
        <v>Información incompleta</v>
      </c>
      <c r="AB644" s="826" t="s">
        <v>2960</v>
      </c>
      <c r="AC644" s="826" t="s">
        <v>80</v>
      </c>
      <c r="AD644" s="827" t="s">
        <v>2971</v>
      </c>
      <c r="AE644" s="820" t="s">
        <v>2972</v>
      </c>
      <c r="AF644" s="820" t="s">
        <v>47</v>
      </c>
      <c r="AG644" s="820" t="s">
        <v>2963</v>
      </c>
    </row>
    <row r="645" spans="1:33" s="33" customFormat="1" ht="63" customHeight="1" x14ac:dyDescent="0.2">
      <c r="A645" s="819" t="s">
        <v>2950</v>
      </c>
      <c r="B645" s="820">
        <v>80111504</v>
      </c>
      <c r="C645" s="826" t="s">
        <v>2973</v>
      </c>
      <c r="D645" s="821">
        <v>43282</v>
      </c>
      <c r="E645" s="820" t="s">
        <v>1218</v>
      </c>
      <c r="F645" s="820" t="s">
        <v>117</v>
      </c>
      <c r="G645" s="820" t="s">
        <v>116</v>
      </c>
      <c r="H645" s="822">
        <v>5859315</v>
      </c>
      <c r="I645" s="822">
        <v>5859315</v>
      </c>
      <c r="J645" s="820" t="s">
        <v>111</v>
      </c>
      <c r="K645" s="820" t="s">
        <v>45</v>
      </c>
      <c r="L645" s="823" t="s">
        <v>2952</v>
      </c>
      <c r="M645" s="823" t="s">
        <v>2953</v>
      </c>
      <c r="N645" s="819" t="s">
        <v>2954</v>
      </c>
      <c r="O645" s="824" t="s">
        <v>2955</v>
      </c>
      <c r="P645" s="820" t="s">
        <v>2956</v>
      </c>
      <c r="Q645" s="820" t="s">
        <v>2957</v>
      </c>
      <c r="R645" s="820" t="s">
        <v>2958</v>
      </c>
      <c r="S645" s="820">
        <v>220102</v>
      </c>
      <c r="T645" s="820" t="s">
        <v>2957</v>
      </c>
      <c r="U645" s="823" t="s">
        <v>2970</v>
      </c>
      <c r="V645" s="825" t="s">
        <v>2960</v>
      </c>
      <c r="W645" s="826" t="s">
        <v>2960</v>
      </c>
      <c r="X645" s="826"/>
      <c r="Y645" s="826" t="s">
        <v>2960</v>
      </c>
      <c r="Z645" s="826" t="s">
        <v>2960</v>
      </c>
      <c r="AA645" s="31" t="str">
        <f t="shared" si="9"/>
        <v>Información incompleta</v>
      </c>
      <c r="AB645" s="826" t="s">
        <v>2960</v>
      </c>
      <c r="AC645" s="826" t="s">
        <v>80</v>
      </c>
      <c r="AD645" s="827" t="s">
        <v>2971</v>
      </c>
      <c r="AE645" s="820" t="s">
        <v>2972</v>
      </c>
      <c r="AF645" s="820" t="s">
        <v>47</v>
      </c>
      <c r="AG645" s="820" t="s">
        <v>2963</v>
      </c>
    </row>
    <row r="646" spans="1:33" s="33" customFormat="1" ht="63" customHeight="1" x14ac:dyDescent="0.2">
      <c r="A646" s="819" t="s">
        <v>2950</v>
      </c>
      <c r="B646" s="820">
        <v>80111614</v>
      </c>
      <c r="C646" s="820" t="s">
        <v>2974</v>
      </c>
      <c r="D646" s="821">
        <v>43101</v>
      </c>
      <c r="E646" s="820" t="s">
        <v>2975</v>
      </c>
      <c r="F646" s="820" t="s">
        <v>120</v>
      </c>
      <c r="G646" s="820" t="s">
        <v>116</v>
      </c>
      <c r="H646" s="822">
        <f>56997760+2000000</f>
        <v>58997760</v>
      </c>
      <c r="I646" s="822">
        <f>56997760</f>
        <v>56997760</v>
      </c>
      <c r="J646" s="820" t="s">
        <v>111</v>
      </c>
      <c r="K646" s="820" t="s">
        <v>45</v>
      </c>
      <c r="L646" s="823" t="s">
        <v>2952</v>
      </c>
      <c r="M646" s="823" t="s">
        <v>2953</v>
      </c>
      <c r="N646" s="819" t="s">
        <v>2954</v>
      </c>
      <c r="O646" s="824" t="s">
        <v>2955</v>
      </c>
      <c r="P646" s="820" t="s">
        <v>2976</v>
      </c>
      <c r="Q646" s="820" t="s">
        <v>2977</v>
      </c>
      <c r="R646" s="820" t="s">
        <v>2978</v>
      </c>
      <c r="S646" s="820">
        <v>220109</v>
      </c>
      <c r="T646" s="820" t="s">
        <v>2979</v>
      </c>
      <c r="U646" s="823" t="s">
        <v>2980</v>
      </c>
      <c r="V646" s="825" t="s">
        <v>2960</v>
      </c>
      <c r="W646" s="826" t="s">
        <v>2960</v>
      </c>
      <c r="X646" s="826"/>
      <c r="Y646" s="826" t="s">
        <v>2960</v>
      </c>
      <c r="Z646" s="826" t="s">
        <v>2960</v>
      </c>
      <c r="AA646" s="31" t="str">
        <f t="shared" si="9"/>
        <v>Información incompleta</v>
      </c>
      <c r="AB646" s="826" t="s">
        <v>2960</v>
      </c>
      <c r="AC646" s="826" t="s">
        <v>80</v>
      </c>
      <c r="AD646" s="827" t="s">
        <v>2981</v>
      </c>
      <c r="AE646" s="820" t="s">
        <v>2982</v>
      </c>
      <c r="AF646" s="820" t="s">
        <v>47</v>
      </c>
      <c r="AG646" s="820" t="s">
        <v>2963</v>
      </c>
    </row>
    <row r="647" spans="1:33" s="33" customFormat="1" ht="63" customHeight="1" x14ac:dyDescent="0.2">
      <c r="A647" s="819" t="s">
        <v>2950</v>
      </c>
      <c r="B647" s="820">
        <v>80111614</v>
      </c>
      <c r="C647" s="820" t="s">
        <v>2983</v>
      </c>
      <c r="D647" s="821">
        <v>43101</v>
      </c>
      <c r="E647" s="820" t="s">
        <v>2975</v>
      </c>
      <c r="F647" s="820" t="s">
        <v>120</v>
      </c>
      <c r="G647" s="820" t="s">
        <v>116</v>
      </c>
      <c r="H647" s="822">
        <f>56997760+2000000</f>
        <v>58997760</v>
      </c>
      <c r="I647" s="822">
        <v>2000000</v>
      </c>
      <c r="J647" s="820" t="s">
        <v>111</v>
      </c>
      <c r="K647" s="820" t="s">
        <v>45</v>
      </c>
      <c r="L647" s="823" t="s">
        <v>2952</v>
      </c>
      <c r="M647" s="823" t="s">
        <v>2953</v>
      </c>
      <c r="N647" s="819" t="s">
        <v>2954</v>
      </c>
      <c r="O647" s="824" t="s">
        <v>2955</v>
      </c>
      <c r="P647" s="820" t="s">
        <v>2976</v>
      </c>
      <c r="Q647" s="820" t="s">
        <v>2977</v>
      </c>
      <c r="R647" s="820" t="s">
        <v>2978</v>
      </c>
      <c r="S647" s="820">
        <v>220109</v>
      </c>
      <c r="T647" s="820" t="s">
        <v>2979</v>
      </c>
      <c r="U647" s="823" t="s">
        <v>2980</v>
      </c>
      <c r="V647" s="825" t="s">
        <v>2960</v>
      </c>
      <c r="W647" s="826" t="s">
        <v>2960</v>
      </c>
      <c r="X647" s="826"/>
      <c r="Y647" s="826" t="s">
        <v>2960</v>
      </c>
      <c r="Z647" s="826" t="s">
        <v>2960</v>
      </c>
      <c r="AA647" s="31" t="str">
        <f t="shared" si="9"/>
        <v>Información incompleta</v>
      </c>
      <c r="AB647" s="826" t="s">
        <v>2960</v>
      </c>
      <c r="AC647" s="826" t="s">
        <v>80</v>
      </c>
      <c r="AD647" s="827" t="s">
        <v>2981</v>
      </c>
      <c r="AE647" s="820" t="s">
        <v>2982</v>
      </c>
      <c r="AF647" s="820" t="s">
        <v>47</v>
      </c>
      <c r="AG647" s="820" t="s">
        <v>2963</v>
      </c>
    </row>
    <row r="648" spans="1:33" s="33" customFormat="1" ht="63" customHeight="1" x14ac:dyDescent="0.2">
      <c r="A648" s="819" t="s">
        <v>2950</v>
      </c>
      <c r="B648" s="820">
        <v>80111504</v>
      </c>
      <c r="C648" s="826" t="s">
        <v>2969</v>
      </c>
      <c r="D648" s="821">
        <v>43132</v>
      </c>
      <c r="E648" s="820" t="s">
        <v>1218</v>
      </c>
      <c r="F648" s="820" t="s">
        <v>117</v>
      </c>
      <c r="G648" s="820" t="s">
        <v>116</v>
      </c>
      <c r="H648" s="822">
        <v>11718630</v>
      </c>
      <c r="I648" s="822">
        <v>11718630</v>
      </c>
      <c r="J648" s="820" t="s">
        <v>111</v>
      </c>
      <c r="K648" s="820" t="s">
        <v>45</v>
      </c>
      <c r="L648" s="823" t="s">
        <v>2952</v>
      </c>
      <c r="M648" s="823" t="s">
        <v>2953</v>
      </c>
      <c r="N648" s="819" t="s">
        <v>2954</v>
      </c>
      <c r="O648" s="824" t="s">
        <v>2955</v>
      </c>
      <c r="P648" s="820" t="s">
        <v>2976</v>
      </c>
      <c r="Q648" s="820" t="s">
        <v>2977</v>
      </c>
      <c r="R648" s="820" t="s">
        <v>2978</v>
      </c>
      <c r="S648" s="820">
        <v>220109</v>
      </c>
      <c r="T648" s="820" t="s">
        <v>2979</v>
      </c>
      <c r="U648" s="823" t="s">
        <v>2984</v>
      </c>
      <c r="V648" s="825" t="s">
        <v>2960</v>
      </c>
      <c r="W648" s="826" t="s">
        <v>2960</v>
      </c>
      <c r="X648" s="826"/>
      <c r="Y648" s="826" t="s">
        <v>2960</v>
      </c>
      <c r="Z648" s="826" t="s">
        <v>2960</v>
      </c>
      <c r="AA648" s="31" t="str">
        <f t="shared" si="9"/>
        <v>Información incompleta</v>
      </c>
      <c r="AB648" s="826" t="s">
        <v>2960</v>
      </c>
      <c r="AC648" s="826" t="s">
        <v>80</v>
      </c>
      <c r="AD648" s="827" t="s">
        <v>2985</v>
      </c>
      <c r="AE648" s="820" t="s">
        <v>2986</v>
      </c>
      <c r="AF648" s="820" t="s">
        <v>47</v>
      </c>
      <c r="AG648" s="820" t="s">
        <v>2963</v>
      </c>
    </row>
    <row r="649" spans="1:33" s="33" customFormat="1" ht="63" customHeight="1" x14ac:dyDescent="0.2">
      <c r="A649" s="819" t="s">
        <v>2950</v>
      </c>
      <c r="B649" s="820">
        <v>80111504</v>
      </c>
      <c r="C649" s="826" t="s">
        <v>2973</v>
      </c>
      <c r="D649" s="821">
        <v>43313</v>
      </c>
      <c r="E649" s="820" t="s">
        <v>1218</v>
      </c>
      <c r="F649" s="820" t="s">
        <v>117</v>
      </c>
      <c r="G649" s="820" t="s">
        <v>116</v>
      </c>
      <c r="H649" s="822">
        <v>11718630</v>
      </c>
      <c r="I649" s="822">
        <v>11718630</v>
      </c>
      <c r="J649" s="820" t="s">
        <v>111</v>
      </c>
      <c r="K649" s="820" t="s">
        <v>45</v>
      </c>
      <c r="L649" s="823" t="s">
        <v>2952</v>
      </c>
      <c r="M649" s="823" t="s">
        <v>2953</v>
      </c>
      <c r="N649" s="819" t="s">
        <v>2954</v>
      </c>
      <c r="O649" s="824" t="s">
        <v>2955</v>
      </c>
      <c r="P649" s="820" t="s">
        <v>2976</v>
      </c>
      <c r="Q649" s="820" t="s">
        <v>2977</v>
      </c>
      <c r="R649" s="820" t="s">
        <v>2978</v>
      </c>
      <c r="S649" s="820">
        <v>220109</v>
      </c>
      <c r="T649" s="820" t="s">
        <v>2979</v>
      </c>
      <c r="U649" s="823" t="s">
        <v>2984</v>
      </c>
      <c r="V649" s="825" t="s">
        <v>2960</v>
      </c>
      <c r="W649" s="826" t="s">
        <v>2960</v>
      </c>
      <c r="X649" s="826"/>
      <c r="Y649" s="826" t="s">
        <v>2960</v>
      </c>
      <c r="Z649" s="826" t="s">
        <v>2960</v>
      </c>
      <c r="AA649" s="31" t="str">
        <f t="shared" si="9"/>
        <v>Información incompleta</v>
      </c>
      <c r="AB649" s="826" t="s">
        <v>2960</v>
      </c>
      <c r="AC649" s="826" t="s">
        <v>80</v>
      </c>
      <c r="AD649" s="827" t="s">
        <v>2987</v>
      </c>
      <c r="AE649" s="820" t="s">
        <v>2986</v>
      </c>
      <c r="AF649" s="820" t="s">
        <v>47</v>
      </c>
      <c r="AG649" s="820" t="s">
        <v>2963</v>
      </c>
    </row>
    <row r="650" spans="1:33" s="33" customFormat="1" ht="63" customHeight="1" x14ac:dyDescent="0.2">
      <c r="A650" s="819" t="s">
        <v>2950</v>
      </c>
      <c r="B650" s="820">
        <v>80101504</v>
      </c>
      <c r="C650" s="820" t="s">
        <v>2988</v>
      </c>
      <c r="D650" s="821">
        <v>43282</v>
      </c>
      <c r="E650" s="820" t="s">
        <v>958</v>
      </c>
      <c r="F650" s="820" t="s">
        <v>117</v>
      </c>
      <c r="G650" s="820" t="s">
        <v>116</v>
      </c>
      <c r="H650" s="822">
        <v>780000000</v>
      </c>
      <c r="I650" s="822">
        <v>780000000</v>
      </c>
      <c r="J650" s="820" t="s">
        <v>111</v>
      </c>
      <c r="K650" s="820" t="s">
        <v>45</v>
      </c>
      <c r="L650" s="823" t="s">
        <v>2952</v>
      </c>
      <c r="M650" s="823" t="s">
        <v>2953</v>
      </c>
      <c r="N650" s="819" t="s">
        <v>2954</v>
      </c>
      <c r="O650" s="824" t="s">
        <v>2955</v>
      </c>
      <c r="P650" s="820" t="s">
        <v>2976</v>
      </c>
      <c r="Q650" s="820" t="s">
        <v>2977</v>
      </c>
      <c r="R650" s="820" t="s">
        <v>2978</v>
      </c>
      <c r="S650" s="820">
        <v>220109</v>
      </c>
      <c r="T650" s="820" t="s">
        <v>2979</v>
      </c>
      <c r="U650" s="823" t="s">
        <v>2989</v>
      </c>
      <c r="V650" s="825" t="s">
        <v>2960</v>
      </c>
      <c r="W650" s="826" t="s">
        <v>2960</v>
      </c>
      <c r="X650" s="826"/>
      <c r="Y650" s="826" t="s">
        <v>2960</v>
      </c>
      <c r="Z650" s="826" t="s">
        <v>2960</v>
      </c>
      <c r="AA650" s="31" t="str">
        <f t="shared" si="9"/>
        <v>Información incompleta</v>
      </c>
      <c r="AB650" s="826" t="s">
        <v>2960</v>
      </c>
      <c r="AC650" s="826" t="s">
        <v>80</v>
      </c>
      <c r="AD650" s="827" t="s">
        <v>2990</v>
      </c>
      <c r="AE650" s="820" t="s">
        <v>2952</v>
      </c>
      <c r="AF650" s="820" t="s">
        <v>47</v>
      </c>
      <c r="AG650" s="820" t="s">
        <v>2991</v>
      </c>
    </row>
    <row r="651" spans="1:33" s="33" customFormat="1" ht="63" customHeight="1" x14ac:dyDescent="0.2">
      <c r="A651" s="819" t="s">
        <v>2950</v>
      </c>
      <c r="B651" s="820">
        <v>80101504</v>
      </c>
      <c r="C651" s="820" t="s">
        <v>2992</v>
      </c>
      <c r="D651" s="821">
        <v>43221</v>
      </c>
      <c r="E651" s="820" t="s">
        <v>958</v>
      </c>
      <c r="F651" s="820" t="s">
        <v>587</v>
      </c>
      <c r="G651" s="820" t="s">
        <v>116</v>
      </c>
      <c r="H651" s="822">
        <v>491257763</v>
      </c>
      <c r="I651" s="822">
        <v>199501231</v>
      </c>
      <c r="J651" s="820" t="s">
        <v>111</v>
      </c>
      <c r="K651" s="820" t="s">
        <v>45</v>
      </c>
      <c r="L651" s="823" t="s">
        <v>2952</v>
      </c>
      <c r="M651" s="823" t="s">
        <v>2953</v>
      </c>
      <c r="N651" s="819" t="s">
        <v>2954</v>
      </c>
      <c r="O651" s="824" t="s">
        <v>2955</v>
      </c>
      <c r="P651" s="820" t="s">
        <v>2976</v>
      </c>
      <c r="Q651" s="820" t="s">
        <v>2977</v>
      </c>
      <c r="R651" s="820" t="s">
        <v>2978</v>
      </c>
      <c r="S651" s="820">
        <v>220109</v>
      </c>
      <c r="T651" s="820" t="s">
        <v>2979</v>
      </c>
      <c r="U651" s="823" t="s">
        <v>2989</v>
      </c>
      <c r="V651" s="825" t="s">
        <v>2960</v>
      </c>
      <c r="W651" s="826" t="s">
        <v>2960</v>
      </c>
      <c r="X651" s="826"/>
      <c r="Y651" s="826" t="s">
        <v>2960</v>
      </c>
      <c r="Z651" s="826" t="s">
        <v>2960</v>
      </c>
      <c r="AA651" s="31" t="str">
        <f t="shared" si="9"/>
        <v>Información incompleta</v>
      </c>
      <c r="AB651" s="826" t="s">
        <v>2960</v>
      </c>
      <c r="AC651" s="826" t="s">
        <v>80</v>
      </c>
      <c r="AD651" s="827" t="s">
        <v>2990</v>
      </c>
      <c r="AE651" s="820" t="s">
        <v>2952</v>
      </c>
      <c r="AF651" s="820" t="s">
        <v>47</v>
      </c>
      <c r="AG651" s="820" t="s">
        <v>2991</v>
      </c>
    </row>
    <row r="652" spans="1:33" s="33" customFormat="1" ht="63" customHeight="1" x14ac:dyDescent="0.2">
      <c r="A652" s="819" t="s">
        <v>2950</v>
      </c>
      <c r="B652" s="820">
        <v>82121504</v>
      </c>
      <c r="C652" s="820" t="s">
        <v>2993</v>
      </c>
      <c r="D652" s="821">
        <v>43115</v>
      </c>
      <c r="E652" s="820" t="s">
        <v>470</v>
      </c>
      <c r="F652" s="820" t="s">
        <v>117</v>
      </c>
      <c r="G652" s="820" t="s">
        <v>116</v>
      </c>
      <c r="H652" s="822">
        <v>20000000</v>
      </c>
      <c r="I652" s="822">
        <v>20000000</v>
      </c>
      <c r="J652" s="820" t="s">
        <v>111</v>
      </c>
      <c r="K652" s="820" t="s">
        <v>45</v>
      </c>
      <c r="L652" s="823" t="s">
        <v>2952</v>
      </c>
      <c r="M652" s="823" t="s">
        <v>2953</v>
      </c>
      <c r="N652" s="819" t="s">
        <v>2954</v>
      </c>
      <c r="O652" s="824" t="s">
        <v>2955</v>
      </c>
      <c r="P652" s="820" t="s">
        <v>2976</v>
      </c>
      <c r="Q652" s="820" t="s">
        <v>2977</v>
      </c>
      <c r="R652" s="820" t="s">
        <v>2978</v>
      </c>
      <c r="S652" s="820">
        <v>220109</v>
      </c>
      <c r="T652" s="820" t="s">
        <v>2979</v>
      </c>
      <c r="U652" s="823" t="s">
        <v>2994</v>
      </c>
      <c r="V652" s="825" t="s">
        <v>2960</v>
      </c>
      <c r="W652" s="826" t="s">
        <v>2960</v>
      </c>
      <c r="X652" s="826"/>
      <c r="Y652" s="826" t="s">
        <v>2960</v>
      </c>
      <c r="Z652" s="826" t="s">
        <v>2960</v>
      </c>
      <c r="AA652" s="31" t="str">
        <f t="shared" ref="AA652:AA715" si="10">+IF(AND(W652="",X652="",Y652="",Z652=""),"",IF(AND(W652&lt;&gt;"",X652="",Y652="",Z652=""),0%,IF(AND(W652&lt;&gt;"",X652&lt;&gt;"",Y652="",Z652=""),33%,IF(AND(W652&lt;&gt;"",X652&lt;&gt;"",Y652&lt;&gt;"",Z652=""),66%,IF(AND(W652&lt;&gt;"",X652&lt;&gt;"",Y652&lt;&gt;"",Z652&lt;&gt;""),100%,"Información incompleta")))))</f>
        <v>Información incompleta</v>
      </c>
      <c r="AB652" s="826" t="s">
        <v>2960</v>
      </c>
      <c r="AC652" s="826" t="s">
        <v>80</v>
      </c>
      <c r="AD652" s="827"/>
      <c r="AE652" s="820" t="s">
        <v>2995</v>
      </c>
      <c r="AF652" s="820" t="s">
        <v>47</v>
      </c>
      <c r="AG652" s="820" t="s">
        <v>2996</v>
      </c>
    </row>
    <row r="653" spans="1:33" s="33" customFormat="1" ht="63" customHeight="1" x14ac:dyDescent="0.2">
      <c r="A653" s="819" t="s">
        <v>2950</v>
      </c>
      <c r="B653" s="820">
        <v>80111604</v>
      </c>
      <c r="C653" s="820" t="s">
        <v>2997</v>
      </c>
      <c r="D653" s="830">
        <v>43009</v>
      </c>
      <c r="E653" s="820" t="s">
        <v>958</v>
      </c>
      <c r="F653" s="820" t="s">
        <v>587</v>
      </c>
      <c r="G653" s="820" t="s">
        <v>116</v>
      </c>
      <c r="H653" s="822">
        <v>609340846</v>
      </c>
      <c r="I653" s="822">
        <v>609340846</v>
      </c>
      <c r="J653" s="820" t="s">
        <v>48</v>
      </c>
      <c r="K653" s="820" t="s">
        <v>110</v>
      </c>
      <c r="L653" s="823" t="s">
        <v>2952</v>
      </c>
      <c r="M653" s="823" t="s">
        <v>2953</v>
      </c>
      <c r="N653" s="819" t="s">
        <v>2954</v>
      </c>
      <c r="O653" s="824" t="s">
        <v>2955</v>
      </c>
      <c r="P653" s="820" t="s">
        <v>2976</v>
      </c>
      <c r="Q653" s="820" t="s">
        <v>2998</v>
      </c>
      <c r="R653" s="820" t="s">
        <v>2999</v>
      </c>
      <c r="S653" s="820">
        <v>220162</v>
      </c>
      <c r="T653" s="820" t="s">
        <v>2998</v>
      </c>
      <c r="U653" s="823" t="s">
        <v>3000</v>
      </c>
      <c r="V653" s="823" t="s">
        <v>3001</v>
      </c>
      <c r="W653" s="823">
        <v>19442</v>
      </c>
      <c r="X653" s="831">
        <v>43049</v>
      </c>
      <c r="Y653" s="823" t="s">
        <v>45</v>
      </c>
      <c r="Z653" s="823">
        <v>4600007905</v>
      </c>
      <c r="AA653" s="31">
        <f t="shared" si="10"/>
        <v>1</v>
      </c>
      <c r="AB653" s="32" t="s">
        <v>3002</v>
      </c>
      <c r="AC653" s="826" t="s">
        <v>84</v>
      </c>
      <c r="AD653" s="832" t="s">
        <v>3003</v>
      </c>
      <c r="AE653" s="820" t="s">
        <v>3004</v>
      </c>
      <c r="AF653" s="820" t="s">
        <v>47</v>
      </c>
      <c r="AG653" s="820" t="s">
        <v>3005</v>
      </c>
    </row>
    <row r="654" spans="1:33" s="33" customFormat="1" ht="63" customHeight="1" x14ac:dyDescent="0.2">
      <c r="A654" s="819" t="s">
        <v>2950</v>
      </c>
      <c r="B654" s="820">
        <v>80111604</v>
      </c>
      <c r="C654" s="820" t="s">
        <v>3006</v>
      </c>
      <c r="D654" s="830">
        <v>43266</v>
      </c>
      <c r="E654" s="820" t="s">
        <v>1218</v>
      </c>
      <c r="F654" s="820" t="s">
        <v>117</v>
      </c>
      <c r="G654" s="820" t="s">
        <v>116</v>
      </c>
      <c r="H654" s="822">
        <v>180000000</v>
      </c>
      <c r="I654" s="822">
        <v>180000000</v>
      </c>
      <c r="J654" s="820" t="s">
        <v>111</v>
      </c>
      <c r="K654" s="820" t="s">
        <v>45</v>
      </c>
      <c r="L654" s="823" t="s">
        <v>2952</v>
      </c>
      <c r="M654" s="823" t="s">
        <v>2953</v>
      </c>
      <c r="N654" s="819" t="s">
        <v>2954</v>
      </c>
      <c r="O654" s="824" t="s">
        <v>2955</v>
      </c>
      <c r="P654" s="820" t="s">
        <v>2976</v>
      </c>
      <c r="Q654" s="820" t="s">
        <v>2998</v>
      </c>
      <c r="R654" s="820" t="s">
        <v>2999</v>
      </c>
      <c r="S654" s="820">
        <v>220162</v>
      </c>
      <c r="T654" s="820" t="s">
        <v>2998</v>
      </c>
      <c r="U654" s="823" t="s">
        <v>3000</v>
      </c>
      <c r="V654" s="825" t="s">
        <v>2960</v>
      </c>
      <c r="W654" s="826" t="s">
        <v>2960</v>
      </c>
      <c r="X654" s="826"/>
      <c r="Y654" s="826" t="s">
        <v>2960</v>
      </c>
      <c r="Z654" s="826" t="s">
        <v>2960</v>
      </c>
      <c r="AA654" s="31" t="str">
        <f t="shared" si="10"/>
        <v>Información incompleta</v>
      </c>
      <c r="AB654" s="32"/>
      <c r="AC654" s="826" t="s">
        <v>84</v>
      </c>
      <c r="AD654" s="832"/>
      <c r="AE654" s="820" t="s">
        <v>2952</v>
      </c>
      <c r="AF654" s="820" t="s">
        <v>47</v>
      </c>
      <c r="AG654" s="820" t="s">
        <v>2991</v>
      </c>
    </row>
    <row r="655" spans="1:33" s="33" customFormat="1" ht="63" customHeight="1" x14ac:dyDescent="0.2">
      <c r="A655" s="819" t="s">
        <v>2950</v>
      </c>
      <c r="B655" s="820">
        <v>80111604</v>
      </c>
      <c r="C655" s="820" t="s">
        <v>3007</v>
      </c>
      <c r="D655" s="830">
        <v>43266</v>
      </c>
      <c r="E655" s="820" t="s">
        <v>1218</v>
      </c>
      <c r="F655" s="820" t="s">
        <v>117</v>
      </c>
      <c r="G655" s="820" t="s">
        <v>116</v>
      </c>
      <c r="H655" s="822">
        <v>200000000</v>
      </c>
      <c r="I655" s="822">
        <v>200000000</v>
      </c>
      <c r="J655" s="820" t="s">
        <v>111</v>
      </c>
      <c r="K655" s="820" t="s">
        <v>45</v>
      </c>
      <c r="L655" s="823" t="s">
        <v>2952</v>
      </c>
      <c r="M655" s="823" t="s">
        <v>2953</v>
      </c>
      <c r="N655" s="819" t="s">
        <v>2954</v>
      </c>
      <c r="O655" s="824" t="s">
        <v>2955</v>
      </c>
      <c r="P655" s="820" t="s">
        <v>2976</v>
      </c>
      <c r="Q655" s="820" t="s">
        <v>2998</v>
      </c>
      <c r="R655" s="820" t="s">
        <v>2999</v>
      </c>
      <c r="S655" s="820">
        <v>220162</v>
      </c>
      <c r="T655" s="820" t="s">
        <v>2998</v>
      </c>
      <c r="U655" s="823" t="s">
        <v>3000</v>
      </c>
      <c r="V655" s="825" t="s">
        <v>2960</v>
      </c>
      <c r="W655" s="826" t="s">
        <v>2960</v>
      </c>
      <c r="X655" s="826"/>
      <c r="Y655" s="826" t="s">
        <v>2960</v>
      </c>
      <c r="Z655" s="826" t="s">
        <v>2960</v>
      </c>
      <c r="AA655" s="31" t="str">
        <f t="shared" si="10"/>
        <v>Información incompleta</v>
      </c>
      <c r="AB655" s="32"/>
      <c r="AC655" s="826" t="s">
        <v>84</v>
      </c>
      <c r="AD655" s="832"/>
      <c r="AE655" s="820" t="s">
        <v>2952</v>
      </c>
      <c r="AF655" s="820" t="s">
        <v>47</v>
      </c>
      <c r="AG655" s="820" t="s">
        <v>2991</v>
      </c>
    </row>
    <row r="656" spans="1:33" s="33" customFormat="1" ht="63" customHeight="1" x14ac:dyDescent="0.2">
      <c r="A656" s="819" t="s">
        <v>2950</v>
      </c>
      <c r="B656" s="820">
        <v>80111604</v>
      </c>
      <c r="C656" s="820" t="s">
        <v>3008</v>
      </c>
      <c r="D656" s="830">
        <v>43266</v>
      </c>
      <c r="E656" s="820" t="s">
        <v>1218</v>
      </c>
      <c r="F656" s="820" t="s">
        <v>117</v>
      </c>
      <c r="G656" s="820" t="s">
        <v>116</v>
      </c>
      <c r="H656" s="822">
        <v>1302514579</v>
      </c>
      <c r="I656" s="822">
        <f>922514579-48247590</f>
        <v>874266989</v>
      </c>
      <c r="J656" s="820" t="s">
        <v>111</v>
      </c>
      <c r="K656" s="820" t="s">
        <v>45</v>
      </c>
      <c r="L656" s="823" t="s">
        <v>2952</v>
      </c>
      <c r="M656" s="823" t="s">
        <v>2953</v>
      </c>
      <c r="N656" s="819" t="s">
        <v>2954</v>
      </c>
      <c r="O656" s="824" t="s">
        <v>2955</v>
      </c>
      <c r="P656" s="820" t="s">
        <v>2976</v>
      </c>
      <c r="Q656" s="820" t="s">
        <v>2998</v>
      </c>
      <c r="R656" s="820" t="s">
        <v>2999</v>
      </c>
      <c r="S656" s="820">
        <v>220162</v>
      </c>
      <c r="T656" s="820" t="s">
        <v>2998</v>
      </c>
      <c r="U656" s="823" t="s">
        <v>3000</v>
      </c>
      <c r="V656" s="823" t="s">
        <v>2960</v>
      </c>
      <c r="W656" s="823" t="s">
        <v>2960</v>
      </c>
      <c r="X656" s="831"/>
      <c r="Y656" s="823" t="s">
        <v>2960</v>
      </c>
      <c r="Z656" s="823" t="s">
        <v>2960</v>
      </c>
      <c r="AA656" s="31" t="str">
        <f t="shared" si="10"/>
        <v>Información incompleta</v>
      </c>
      <c r="AB656" s="32" t="s">
        <v>2960</v>
      </c>
      <c r="AC656" s="826" t="s">
        <v>84</v>
      </c>
      <c r="AD656" s="832"/>
      <c r="AE656" s="820" t="s">
        <v>2952</v>
      </c>
      <c r="AF656" s="820" t="s">
        <v>2778</v>
      </c>
      <c r="AG656" s="820" t="s">
        <v>2996</v>
      </c>
    </row>
    <row r="657" spans="1:33" s="33" customFormat="1" ht="63" customHeight="1" x14ac:dyDescent="0.2">
      <c r="A657" s="819" t="s">
        <v>2950</v>
      </c>
      <c r="B657" s="820">
        <v>80111604</v>
      </c>
      <c r="C657" s="826" t="s">
        <v>2993</v>
      </c>
      <c r="D657" s="830">
        <v>43247</v>
      </c>
      <c r="E657" s="826" t="s">
        <v>958</v>
      </c>
      <c r="F657" s="826" t="s">
        <v>117</v>
      </c>
      <c r="G657" s="826" t="s">
        <v>116</v>
      </c>
      <c r="H657" s="822">
        <v>5000000</v>
      </c>
      <c r="I657" s="822">
        <v>5000000</v>
      </c>
      <c r="J657" s="820" t="s">
        <v>111</v>
      </c>
      <c r="K657" s="820" t="s">
        <v>45</v>
      </c>
      <c r="L657" s="823" t="s">
        <v>2952</v>
      </c>
      <c r="M657" s="823" t="s">
        <v>2953</v>
      </c>
      <c r="N657" s="819" t="s">
        <v>2954</v>
      </c>
      <c r="O657" s="824" t="s">
        <v>2955</v>
      </c>
      <c r="P657" s="820" t="s">
        <v>2976</v>
      </c>
      <c r="Q657" s="820" t="s">
        <v>2977</v>
      </c>
      <c r="R657" s="820" t="s">
        <v>2978</v>
      </c>
      <c r="S657" s="820">
        <v>220109</v>
      </c>
      <c r="T657" s="820" t="s">
        <v>2979</v>
      </c>
      <c r="U657" s="833" t="s">
        <v>3009</v>
      </c>
      <c r="V657" s="823" t="s">
        <v>2960</v>
      </c>
      <c r="W657" s="823" t="s">
        <v>2960</v>
      </c>
      <c r="X657" s="831"/>
      <c r="Y657" s="823" t="s">
        <v>2960</v>
      </c>
      <c r="Z657" s="823" t="s">
        <v>2960</v>
      </c>
      <c r="AA657" s="31" t="str">
        <f t="shared" si="10"/>
        <v>Información incompleta</v>
      </c>
      <c r="AB657" s="32" t="s">
        <v>2960</v>
      </c>
      <c r="AC657" s="826" t="s">
        <v>84</v>
      </c>
      <c r="AD657" s="832"/>
      <c r="AE657" s="820" t="s">
        <v>2952</v>
      </c>
      <c r="AF657" s="820" t="s">
        <v>2778</v>
      </c>
      <c r="AG657" s="820" t="s">
        <v>2996</v>
      </c>
    </row>
    <row r="658" spans="1:33" s="33" customFormat="1" ht="63" customHeight="1" x14ac:dyDescent="0.2">
      <c r="A658" s="834" t="s">
        <v>2950</v>
      </c>
      <c r="B658" s="825">
        <v>80111614</v>
      </c>
      <c r="C658" s="835" t="s">
        <v>3010</v>
      </c>
      <c r="D658" s="830">
        <v>43101</v>
      </c>
      <c r="E658" s="826" t="s">
        <v>470</v>
      </c>
      <c r="F658" s="826" t="s">
        <v>120</v>
      </c>
      <c r="G658" s="826" t="s">
        <v>116</v>
      </c>
      <c r="H658" s="822">
        <f>56997760+109819372+98218796+3000000+1</f>
        <v>268035929</v>
      </c>
      <c r="I658" s="822">
        <f>56997760+109819372+98218796+3000000+1</f>
        <v>268035929</v>
      </c>
      <c r="J658" s="826" t="s">
        <v>111</v>
      </c>
      <c r="K658" s="826" t="s">
        <v>45</v>
      </c>
      <c r="L658" s="825" t="s">
        <v>3011</v>
      </c>
      <c r="M658" s="825" t="s">
        <v>2953</v>
      </c>
      <c r="N658" s="834">
        <v>3839140</v>
      </c>
      <c r="O658" s="836" t="s">
        <v>3012</v>
      </c>
      <c r="P658" s="826" t="s">
        <v>2976</v>
      </c>
      <c r="Q658" s="826" t="s">
        <v>3013</v>
      </c>
      <c r="R658" s="826" t="s">
        <v>3014</v>
      </c>
      <c r="S658" s="826">
        <v>220130</v>
      </c>
      <c r="T658" s="826" t="s">
        <v>3013</v>
      </c>
      <c r="U658" s="825" t="s">
        <v>3015</v>
      </c>
      <c r="V658" s="825" t="s">
        <v>2960</v>
      </c>
      <c r="W658" s="826" t="s">
        <v>2960</v>
      </c>
      <c r="X658" s="826"/>
      <c r="Y658" s="826" t="s">
        <v>2960</v>
      </c>
      <c r="Z658" s="826" t="s">
        <v>2960</v>
      </c>
      <c r="AA658" s="31" t="str">
        <f t="shared" si="10"/>
        <v>Información incompleta</v>
      </c>
      <c r="AB658" s="826" t="s">
        <v>2960</v>
      </c>
      <c r="AC658" s="826" t="s">
        <v>80</v>
      </c>
      <c r="AD658" s="832"/>
      <c r="AE658" s="826" t="s">
        <v>3016</v>
      </c>
      <c r="AF658" s="826" t="s">
        <v>47</v>
      </c>
      <c r="AG658" s="826" t="s">
        <v>3005</v>
      </c>
    </row>
    <row r="659" spans="1:33" s="33" customFormat="1" ht="63" customHeight="1" x14ac:dyDescent="0.2">
      <c r="A659" s="834" t="s">
        <v>2950</v>
      </c>
      <c r="B659" s="825">
        <v>80101504</v>
      </c>
      <c r="C659" s="835" t="s">
        <v>3017</v>
      </c>
      <c r="D659" s="830">
        <v>43046</v>
      </c>
      <c r="E659" s="826" t="s">
        <v>3018</v>
      </c>
      <c r="F659" s="826" t="s">
        <v>117</v>
      </c>
      <c r="G659" s="826" t="s">
        <v>116</v>
      </c>
      <c r="H659" s="822">
        <v>1689100798</v>
      </c>
      <c r="I659" s="822">
        <v>1041877278</v>
      </c>
      <c r="J659" s="826" t="s">
        <v>48</v>
      </c>
      <c r="K659" s="826" t="s">
        <v>110</v>
      </c>
      <c r="L659" s="825" t="s">
        <v>3011</v>
      </c>
      <c r="M659" s="825" t="s">
        <v>2953</v>
      </c>
      <c r="N659" s="834">
        <v>3839140</v>
      </c>
      <c r="O659" s="836" t="s">
        <v>3012</v>
      </c>
      <c r="P659" s="826" t="s">
        <v>2976</v>
      </c>
      <c r="Q659" s="826" t="s">
        <v>3013</v>
      </c>
      <c r="R659" s="826" t="s">
        <v>3014</v>
      </c>
      <c r="S659" s="826">
        <v>220130</v>
      </c>
      <c r="T659" s="826" t="s">
        <v>3013</v>
      </c>
      <c r="U659" s="825" t="s">
        <v>3015</v>
      </c>
      <c r="V659" s="825" t="s">
        <v>3019</v>
      </c>
      <c r="W659" s="826">
        <v>19604</v>
      </c>
      <c r="X659" s="837">
        <v>43049</v>
      </c>
      <c r="Y659" s="826" t="s">
        <v>45</v>
      </c>
      <c r="Z659" s="826">
        <v>4600007904</v>
      </c>
      <c r="AA659" s="31">
        <f t="shared" si="10"/>
        <v>1</v>
      </c>
      <c r="AB659" s="825" t="s">
        <v>3002</v>
      </c>
      <c r="AC659" s="826" t="s">
        <v>84</v>
      </c>
      <c r="AD659" s="832" t="s">
        <v>3020</v>
      </c>
      <c r="AE659" s="826" t="s">
        <v>3021</v>
      </c>
      <c r="AF659" s="826" t="s">
        <v>47</v>
      </c>
      <c r="AG659" s="826" t="s">
        <v>3005</v>
      </c>
    </row>
    <row r="660" spans="1:33" s="33" customFormat="1" ht="63" customHeight="1" x14ac:dyDescent="0.2">
      <c r="A660" s="834" t="s">
        <v>2950</v>
      </c>
      <c r="B660" s="825">
        <v>80101504</v>
      </c>
      <c r="C660" s="835" t="s">
        <v>3022</v>
      </c>
      <c r="D660" s="830">
        <v>43191</v>
      </c>
      <c r="E660" s="826" t="s">
        <v>3018</v>
      </c>
      <c r="F660" s="826" t="s">
        <v>117</v>
      </c>
      <c r="G660" s="826" t="s">
        <v>116</v>
      </c>
      <c r="H660" s="822">
        <v>144550399</v>
      </c>
      <c r="I660" s="822">
        <v>144550399</v>
      </c>
      <c r="J660" s="826" t="s">
        <v>111</v>
      </c>
      <c r="K660" s="826" t="s">
        <v>45</v>
      </c>
      <c r="L660" s="825" t="s">
        <v>3011</v>
      </c>
      <c r="M660" s="825" t="s">
        <v>2953</v>
      </c>
      <c r="N660" s="834">
        <v>3839140</v>
      </c>
      <c r="O660" s="836" t="s">
        <v>3012</v>
      </c>
      <c r="P660" s="826" t="s">
        <v>2976</v>
      </c>
      <c r="Q660" s="826" t="s">
        <v>3013</v>
      </c>
      <c r="R660" s="826" t="s">
        <v>3014</v>
      </c>
      <c r="S660" s="826">
        <v>220130</v>
      </c>
      <c r="T660" s="826" t="s">
        <v>3013</v>
      </c>
      <c r="U660" s="825" t="s">
        <v>3015</v>
      </c>
      <c r="V660" s="825" t="s">
        <v>2960</v>
      </c>
      <c r="W660" s="826" t="s">
        <v>2960</v>
      </c>
      <c r="X660" s="826"/>
      <c r="Y660" s="826" t="s">
        <v>2960</v>
      </c>
      <c r="Z660" s="826" t="s">
        <v>2960</v>
      </c>
      <c r="AA660" s="31" t="str">
        <f t="shared" si="10"/>
        <v>Información incompleta</v>
      </c>
      <c r="AB660" s="826" t="s">
        <v>2960</v>
      </c>
      <c r="AC660" s="826" t="s">
        <v>80</v>
      </c>
      <c r="AD660" s="832" t="s">
        <v>3023</v>
      </c>
      <c r="AE660" s="826" t="s">
        <v>3021</v>
      </c>
      <c r="AF660" s="826" t="s">
        <v>47</v>
      </c>
      <c r="AG660" s="826" t="s">
        <v>3005</v>
      </c>
    </row>
    <row r="661" spans="1:33" s="33" customFormat="1" ht="63" customHeight="1" x14ac:dyDescent="0.2">
      <c r="A661" s="834" t="s">
        <v>2950</v>
      </c>
      <c r="B661" s="825" t="s">
        <v>3024</v>
      </c>
      <c r="C661" s="838" t="s">
        <v>3025</v>
      </c>
      <c r="D661" s="830">
        <v>43252</v>
      </c>
      <c r="E661" s="826" t="s">
        <v>958</v>
      </c>
      <c r="F661" s="826" t="s">
        <v>117</v>
      </c>
      <c r="G661" s="826" t="s">
        <v>116</v>
      </c>
      <c r="H661" s="822">
        <v>25000000</v>
      </c>
      <c r="I661" s="822">
        <v>25000000</v>
      </c>
      <c r="J661" s="826" t="s">
        <v>111</v>
      </c>
      <c r="K661" s="826" t="s">
        <v>45</v>
      </c>
      <c r="L661" s="825" t="s">
        <v>3011</v>
      </c>
      <c r="M661" s="825" t="s">
        <v>2953</v>
      </c>
      <c r="N661" s="834">
        <v>3839140</v>
      </c>
      <c r="O661" s="836" t="s">
        <v>3012</v>
      </c>
      <c r="P661" s="826" t="s">
        <v>2976</v>
      </c>
      <c r="Q661" s="826" t="s">
        <v>3013</v>
      </c>
      <c r="R661" s="826" t="s">
        <v>3014</v>
      </c>
      <c r="S661" s="826">
        <v>220130</v>
      </c>
      <c r="T661" s="826" t="s">
        <v>3013</v>
      </c>
      <c r="U661" s="825" t="s">
        <v>3015</v>
      </c>
      <c r="V661" s="825" t="s">
        <v>2960</v>
      </c>
      <c r="W661" s="826" t="s">
        <v>2960</v>
      </c>
      <c r="X661" s="826"/>
      <c r="Y661" s="826" t="s">
        <v>2960</v>
      </c>
      <c r="Z661" s="826" t="s">
        <v>2960</v>
      </c>
      <c r="AA661" s="31" t="str">
        <f t="shared" si="10"/>
        <v>Información incompleta</v>
      </c>
      <c r="AB661" s="826" t="s">
        <v>2960</v>
      </c>
      <c r="AC661" s="826" t="s">
        <v>80</v>
      </c>
      <c r="AD661" s="832" t="s">
        <v>3026</v>
      </c>
      <c r="AE661" s="826" t="s">
        <v>3011</v>
      </c>
      <c r="AF661" s="826" t="s">
        <v>47</v>
      </c>
      <c r="AG661" s="826" t="s">
        <v>3005</v>
      </c>
    </row>
    <row r="662" spans="1:33" s="33" customFormat="1" ht="63" customHeight="1" x14ac:dyDescent="0.2">
      <c r="A662" s="834" t="s">
        <v>2950</v>
      </c>
      <c r="B662" s="825" t="s">
        <v>3027</v>
      </c>
      <c r="C662" s="826" t="s">
        <v>3028</v>
      </c>
      <c r="D662" s="830">
        <v>43252</v>
      </c>
      <c r="E662" s="826" t="s">
        <v>958</v>
      </c>
      <c r="F662" s="826" t="s">
        <v>117</v>
      </c>
      <c r="G662" s="826" t="s">
        <v>116</v>
      </c>
      <c r="H662" s="822">
        <v>25000000</v>
      </c>
      <c r="I662" s="822">
        <v>25000000</v>
      </c>
      <c r="J662" s="826" t="s">
        <v>111</v>
      </c>
      <c r="K662" s="826" t="s">
        <v>45</v>
      </c>
      <c r="L662" s="825" t="s">
        <v>3011</v>
      </c>
      <c r="M662" s="825" t="s">
        <v>2953</v>
      </c>
      <c r="N662" s="834">
        <v>3839140</v>
      </c>
      <c r="O662" s="836" t="s">
        <v>3012</v>
      </c>
      <c r="P662" s="826" t="s">
        <v>2976</v>
      </c>
      <c r="Q662" s="826" t="s">
        <v>3013</v>
      </c>
      <c r="R662" s="826" t="s">
        <v>3014</v>
      </c>
      <c r="S662" s="826">
        <v>220130</v>
      </c>
      <c r="T662" s="826" t="s">
        <v>3013</v>
      </c>
      <c r="U662" s="825" t="s">
        <v>3015</v>
      </c>
      <c r="V662" s="825" t="s">
        <v>2960</v>
      </c>
      <c r="W662" s="826" t="s">
        <v>2960</v>
      </c>
      <c r="X662" s="826"/>
      <c r="Y662" s="826" t="s">
        <v>2960</v>
      </c>
      <c r="Z662" s="826" t="s">
        <v>2960</v>
      </c>
      <c r="AA662" s="31" t="str">
        <f t="shared" si="10"/>
        <v>Información incompleta</v>
      </c>
      <c r="AB662" s="826" t="s">
        <v>2960</v>
      </c>
      <c r="AC662" s="826" t="s">
        <v>80</v>
      </c>
      <c r="AD662" s="832"/>
      <c r="AE662" s="826" t="s">
        <v>3011</v>
      </c>
      <c r="AF662" s="826" t="s">
        <v>47</v>
      </c>
      <c r="AG662" s="826" t="s">
        <v>3005</v>
      </c>
    </row>
    <row r="663" spans="1:33" s="33" customFormat="1" ht="63" customHeight="1" x14ac:dyDescent="0.2">
      <c r="A663" s="834" t="s">
        <v>2950</v>
      </c>
      <c r="B663" s="825">
        <v>81112500</v>
      </c>
      <c r="C663" s="835" t="s">
        <v>3029</v>
      </c>
      <c r="D663" s="830">
        <v>43221</v>
      </c>
      <c r="E663" s="826" t="s">
        <v>958</v>
      </c>
      <c r="F663" s="826" t="s">
        <v>587</v>
      </c>
      <c r="G663" s="826" t="s">
        <v>116</v>
      </c>
      <c r="H663" s="822">
        <v>20000000</v>
      </c>
      <c r="I663" s="822">
        <v>0</v>
      </c>
      <c r="J663" s="826" t="s">
        <v>111</v>
      </c>
      <c r="K663" s="826" t="s">
        <v>45</v>
      </c>
      <c r="L663" s="825" t="s">
        <v>3011</v>
      </c>
      <c r="M663" s="825" t="s">
        <v>2953</v>
      </c>
      <c r="N663" s="834">
        <v>3839140</v>
      </c>
      <c r="O663" s="836" t="s">
        <v>3012</v>
      </c>
      <c r="P663" s="826" t="s">
        <v>2976</v>
      </c>
      <c r="Q663" s="826" t="s">
        <v>3013</v>
      </c>
      <c r="R663" s="826" t="s">
        <v>3014</v>
      </c>
      <c r="S663" s="826">
        <v>220130</v>
      </c>
      <c r="T663" s="826" t="s">
        <v>3013</v>
      </c>
      <c r="U663" s="825" t="s">
        <v>3015</v>
      </c>
      <c r="V663" s="825" t="s">
        <v>2960</v>
      </c>
      <c r="W663" s="826" t="s">
        <v>2960</v>
      </c>
      <c r="X663" s="826"/>
      <c r="Y663" s="826" t="s">
        <v>2960</v>
      </c>
      <c r="Z663" s="826" t="s">
        <v>2960</v>
      </c>
      <c r="AA663" s="31" t="str">
        <f t="shared" si="10"/>
        <v>Información incompleta</v>
      </c>
      <c r="AB663" s="826" t="s">
        <v>2960</v>
      </c>
      <c r="AC663" s="826" t="s">
        <v>80</v>
      </c>
      <c r="AD663" s="832"/>
      <c r="AE663" s="826" t="s">
        <v>3011</v>
      </c>
      <c r="AF663" s="826" t="s">
        <v>47</v>
      </c>
      <c r="AG663" s="826" t="s">
        <v>3005</v>
      </c>
    </row>
    <row r="664" spans="1:33" s="33" customFormat="1" ht="63" customHeight="1" x14ac:dyDescent="0.2">
      <c r="A664" s="834" t="s">
        <v>2950</v>
      </c>
      <c r="B664" s="825">
        <v>80111504</v>
      </c>
      <c r="C664" s="826" t="s">
        <v>2969</v>
      </c>
      <c r="D664" s="830">
        <v>43136</v>
      </c>
      <c r="E664" s="826" t="s">
        <v>1218</v>
      </c>
      <c r="F664" s="826" t="s">
        <v>117</v>
      </c>
      <c r="G664" s="826" t="s">
        <v>116</v>
      </c>
      <c r="H664" s="822">
        <v>11718630</v>
      </c>
      <c r="I664" s="822">
        <v>11718630</v>
      </c>
      <c r="J664" s="826" t="s">
        <v>111</v>
      </c>
      <c r="K664" s="826" t="s">
        <v>45</v>
      </c>
      <c r="L664" s="825" t="s">
        <v>3011</v>
      </c>
      <c r="M664" s="825" t="s">
        <v>2953</v>
      </c>
      <c r="N664" s="834">
        <v>3839140</v>
      </c>
      <c r="O664" s="836" t="s">
        <v>3012</v>
      </c>
      <c r="P664" s="826" t="s">
        <v>2976</v>
      </c>
      <c r="Q664" s="826" t="s">
        <v>3013</v>
      </c>
      <c r="R664" s="826" t="s">
        <v>3014</v>
      </c>
      <c r="S664" s="826">
        <v>220130</v>
      </c>
      <c r="T664" s="826" t="s">
        <v>3013</v>
      </c>
      <c r="U664" s="825" t="s">
        <v>3015</v>
      </c>
      <c r="V664" s="825" t="s">
        <v>2960</v>
      </c>
      <c r="W664" s="826" t="s">
        <v>2960</v>
      </c>
      <c r="X664" s="826"/>
      <c r="Y664" s="826" t="s">
        <v>2960</v>
      </c>
      <c r="Z664" s="826" t="s">
        <v>2960</v>
      </c>
      <c r="AA664" s="31" t="str">
        <f t="shared" si="10"/>
        <v>Información incompleta</v>
      </c>
      <c r="AB664" s="826" t="s">
        <v>2960</v>
      </c>
      <c r="AC664" s="826" t="s">
        <v>80</v>
      </c>
      <c r="AD664" s="832"/>
      <c r="AE664" s="826" t="s">
        <v>3016</v>
      </c>
      <c r="AF664" s="826" t="s">
        <v>47</v>
      </c>
      <c r="AG664" s="826" t="s">
        <v>2963</v>
      </c>
    </row>
    <row r="665" spans="1:33" s="33" customFormat="1" ht="63" customHeight="1" x14ac:dyDescent="0.2">
      <c r="A665" s="834" t="s">
        <v>2950</v>
      </c>
      <c r="B665" s="825">
        <v>80111504</v>
      </c>
      <c r="C665" s="826" t="s">
        <v>2973</v>
      </c>
      <c r="D665" s="830">
        <v>43282</v>
      </c>
      <c r="E665" s="826" t="s">
        <v>1218</v>
      </c>
      <c r="F665" s="826" t="s">
        <v>117</v>
      </c>
      <c r="G665" s="826" t="s">
        <v>116</v>
      </c>
      <c r="H665" s="822">
        <v>11718630</v>
      </c>
      <c r="I665" s="822">
        <v>11718630</v>
      </c>
      <c r="J665" s="826" t="s">
        <v>111</v>
      </c>
      <c r="K665" s="826" t="s">
        <v>45</v>
      </c>
      <c r="L665" s="825" t="s">
        <v>3011</v>
      </c>
      <c r="M665" s="825" t="s">
        <v>2953</v>
      </c>
      <c r="N665" s="834">
        <v>3839140</v>
      </c>
      <c r="O665" s="836" t="s">
        <v>3012</v>
      </c>
      <c r="P665" s="826" t="s">
        <v>2976</v>
      </c>
      <c r="Q665" s="826" t="s">
        <v>3013</v>
      </c>
      <c r="R665" s="826" t="s">
        <v>3014</v>
      </c>
      <c r="S665" s="826">
        <v>220130</v>
      </c>
      <c r="T665" s="826" t="s">
        <v>3013</v>
      </c>
      <c r="U665" s="825" t="s">
        <v>3015</v>
      </c>
      <c r="V665" s="825" t="s">
        <v>2960</v>
      </c>
      <c r="W665" s="826" t="s">
        <v>2960</v>
      </c>
      <c r="X665" s="826"/>
      <c r="Y665" s="826" t="s">
        <v>2960</v>
      </c>
      <c r="Z665" s="826" t="s">
        <v>2960</v>
      </c>
      <c r="AA665" s="31" t="str">
        <f t="shared" si="10"/>
        <v>Información incompleta</v>
      </c>
      <c r="AB665" s="826" t="s">
        <v>2960</v>
      </c>
      <c r="AC665" s="826" t="s">
        <v>80</v>
      </c>
      <c r="AD665" s="832"/>
      <c r="AE665" s="826" t="s">
        <v>3016</v>
      </c>
      <c r="AF665" s="826" t="s">
        <v>47</v>
      </c>
      <c r="AG665" s="826" t="s">
        <v>2963</v>
      </c>
    </row>
    <row r="666" spans="1:33" s="33" customFormat="1" ht="63" customHeight="1" x14ac:dyDescent="0.2">
      <c r="A666" s="834" t="s">
        <v>2950</v>
      </c>
      <c r="B666" s="825">
        <v>20102301</v>
      </c>
      <c r="C666" s="826" t="s">
        <v>3030</v>
      </c>
      <c r="D666" s="830">
        <v>43102</v>
      </c>
      <c r="E666" s="826" t="s">
        <v>3031</v>
      </c>
      <c r="F666" s="826" t="s">
        <v>112</v>
      </c>
      <c r="G666" s="826" t="s">
        <v>116</v>
      </c>
      <c r="H666" s="822">
        <f>7000000*6*2</f>
        <v>84000000</v>
      </c>
      <c r="I666" s="822">
        <f>7000000*6*2</f>
        <v>84000000</v>
      </c>
      <c r="J666" s="826" t="s">
        <v>111</v>
      </c>
      <c r="K666" s="826" t="s">
        <v>45</v>
      </c>
      <c r="L666" s="825" t="s">
        <v>3011</v>
      </c>
      <c r="M666" s="825" t="s">
        <v>2953</v>
      </c>
      <c r="N666" s="834">
        <v>3839140</v>
      </c>
      <c r="O666" s="836" t="s">
        <v>3012</v>
      </c>
      <c r="P666" s="826" t="s">
        <v>1921</v>
      </c>
      <c r="Q666" s="826" t="s">
        <v>3032</v>
      </c>
      <c r="R666" s="826" t="s">
        <v>3033</v>
      </c>
      <c r="S666" s="826" t="s">
        <v>3034</v>
      </c>
      <c r="T666" s="826" t="s">
        <v>3032</v>
      </c>
      <c r="U666" s="825" t="s">
        <v>3035</v>
      </c>
      <c r="V666" s="825" t="s">
        <v>2960</v>
      </c>
      <c r="W666" s="826" t="s">
        <v>2960</v>
      </c>
      <c r="X666" s="826"/>
      <c r="Y666" s="826" t="s">
        <v>2960</v>
      </c>
      <c r="Z666" s="826" t="s">
        <v>2960</v>
      </c>
      <c r="AA666" s="31" t="str">
        <f t="shared" si="10"/>
        <v>Información incompleta</v>
      </c>
      <c r="AB666" s="826" t="s">
        <v>2960</v>
      </c>
      <c r="AC666" s="826" t="s">
        <v>80</v>
      </c>
      <c r="AD666" s="832"/>
      <c r="AE666" s="826" t="s">
        <v>3036</v>
      </c>
      <c r="AF666" s="826" t="s">
        <v>47</v>
      </c>
      <c r="AG666" s="826" t="s">
        <v>2963</v>
      </c>
    </row>
    <row r="667" spans="1:33" s="33" customFormat="1" ht="63" customHeight="1" x14ac:dyDescent="0.2">
      <c r="A667" s="834" t="s">
        <v>2950</v>
      </c>
      <c r="B667" s="825">
        <v>80101504</v>
      </c>
      <c r="C667" s="826" t="s">
        <v>3037</v>
      </c>
      <c r="D667" s="830">
        <v>43133</v>
      </c>
      <c r="E667" s="826" t="s">
        <v>958</v>
      </c>
      <c r="F667" s="826" t="s">
        <v>117</v>
      </c>
      <c r="G667" s="826" t="s">
        <v>116</v>
      </c>
      <c r="H667" s="822">
        <v>550000000</v>
      </c>
      <c r="I667" s="822">
        <v>550000000</v>
      </c>
      <c r="J667" s="826" t="s">
        <v>111</v>
      </c>
      <c r="K667" s="826" t="s">
        <v>45</v>
      </c>
      <c r="L667" s="825" t="s">
        <v>3011</v>
      </c>
      <c r="M667" s="825" t="s">
        <v>2953</v>
      </c>
      <c r="N667" s="834">
        <v>3839140</v>
      </c>
      <c r="O667" s="836" t="s">
        <v>3012</v>
      </c>
      <c r="P667" s="826" t="s">
        <v>1921</v>
      </c>
      <c r="Q667" s="826" t="s">
        <v>3032</v>
      </c>
      <c r="R667" s="826" t="s">
        <v>3033</v>
      </c>
      <c r="S667" s="826" t="s">
        <v>3034</v>
      </c>
      <c r="T667" s="826" t="s">
        <v>3013</v>
      </c>
      <c r="U667" s="825" t="s">
        <v>3015</v>
      </c>
      <c r="V667" s="825" t="s">
        <v>2960</v>
      </c>
      <c r="W667" s="826" t="s">
        <v>2960</v>
      </c>
      <c r="X667" s="826"/>
      <c r="Y667" s="826" t="s">
        <v>2960</v>
      </c>
      <c r="Z667" s="826" t="s">
        <v>2960</v>
      </c>
      <c r="AA667" s="31" t="str">
        <f t="shared" si="10"/>
        <v>Información incompleta</v>
      </c>
      <c r="AB667" s="826" t="s">
        <v>2960</v>
      </c>
      <c r="AC667" s="826" t="s">
        <v>80</v>
      </c>
      <c r="AD667" s="832"/>
      <c r="AE667" s="826" t="s">
        <v>3011</v>
      </c>
      <c r="AF667" s="826" t="s">
        <v>47</v>
      </c>
      <c r="AG667" s="826" t="s">
        <v>3005</v>
      </c>
    </row>
    <row r="668" spans="1:33" s="33" customFormat="1" ht="63" customHeight="1" x14ac:dyDescent="0.2">
      <c r="A668" s="834" t="s">
        <v>2950</v>
      </c>
      <c r="B668" s="825">
        <v>80111614</v>
      </c>
      <c r="C668" s="826" t="s">
        <v>3038</v>
      </c>
      <c r="D668" s="830">
        <v>43113</v>
      </c>
      <c r="E668" s="826" t="s">
        <v>470</v>
      </c>
      <c r="F668" s="826" t="s">
        <v>120</v>
      </c>
      <c r="G668" s="826" t="s">
        <v>116</v>
      </c>
      <c r="H668" s="822">
        <f>196437592/2</f>
        <v>98218796</v>
      </c>
      <c r="I668" s="822">
        <f>196437592/2</f>
        <v>98218796</v>
      </c>
      <c r="J668" s="826" t="s">
        <v>111</v>
      </c>
      <c r="K668" s="826" t="s">
        <v>45</v>
      </c>
      <c r="L668" s="825" t="s">
        <v>3039</v>
      </c>
      <c r="M668" s="825" t="s">
        <v>2953</v>
      </c>
      <c r="N668" s="834" t="s">
        <v>3040</v>
      </c>
      <c r="O668" s="836" t="s">
        <v>3041</v>
      </c>
      <c r="P668" s="826" t="s">
        <v>3042</v>
      </c>
      <c r="Q668" s="826" t="s">
        <v>3043</v>
      </c>
      <c r="R668" s="826" t="s">
        <v>3044</v>
      </c>
      <c r="S668" s="826">
        <v>220146</v>
      </c>
      <c r="T668" s="826" t="s">
        <v>3043</v>
      </c>
      <c r="U668" s="825" t="s">
        <v>3045</v>
      </c>
      <c r="V668" s="825" t="s">
        <v>2960</v>
      </c>
      <c r="W668" s="826" t="s">
        <v>2960</v>
      </c>
      <c r="X668" s="826"/>
      <c r="Y668" s="826" t="s">
        <v>2960</v>
      </c>
      <c r="Z668" s="826" t="s">
        <v>2960</v>
      </c>
      <c r="AA668" s="31" t="str">
        <f t="shared" si="10"/>
        <v>Información incompleta</v>
      </c>
      <c r="AB668" s="826" t="s">
        <v>2960</v>
      </c>
      <c r="AC668" s="826" t="s">
        <v>80</v>
      </c>
      <c r="AD668" s="832" t="s">
        <v>2961</v>
      </c>
      <c r="AE668" s="826" t="s">
        <v>3046</v>
      </c>
      <c r="AF668" s="826" t="s">
        <v>47</v>
      </c>
      <c r="AG668" s="826" t="s">
        <v>2963</v>
      </c>
    </row>
    <row r="669" spans="1:33" s="33" customFormat="1" ht="63" customHeight="1" x14ac:dyDescent="0.2">
      <c r="A669" s="834" t="s">
        <v>2950</v>
      </c>
      <c r="B669" s="825">
        <v>80111614</v>
      </c>
      <c r="C669" s="826" t="s">
        <v>3038</v>
      </c>
      <c r="D669" s="830">
        <v>43113</v>
      </c>
      <c r="E669" s="826" t="s">
        <v>470</v>
      </c>
      <c r="F669" s="826" t="s">
        <v>120</v>
      </c>
      <c r="G669" s="826" t="s">
        <v>116</v>
      </c>
      <c r="H669" s="822">
        <f>196437592/2</f>
        <v>98218796</v>
      </c>
      <c r="I669" s="822">
        <f>196437592/2</f>
        <v>98218796</v>
      </c>
      <c r="J669" s="826" t="s">
        <v>111</v>
      </c>
      <c r="K669" s="826" t="s">
        <v>45</v>
      </c>
      <c r="L669" s="825" t="s">
        <v>3039</v>
      </c>
      <c r="M669" s="825" t="s">
        <v>2953</v>
      </c>
      <c r="N669" s="834" t="s">
        <v>3040</v>
      </c>
      <c r="O669" s="836" t="s">
        <v>3041</v>
      </c>
      <c r="P669" s="826" t="s">
        <v>3042</v>
      </c>
      <c r="Q669" s="826" t="s">
        <v>3043</v>
      </c>
      <c r="R669" s="826" t="s">
        <v>3044</v>
      </c>
      <c r="S669" s="826">
        <v>220148</v>
      </c>
      <c r="T669" s="826" t="s">
        <v>3043</v>
      </c>
      <c r="U669" s="825" t="s">
        <v>3045</v>
      </c>
      <c r="V669" s="825" t="s">
        <v>2960</v>
      </c>
      <c r="W669" s="826" t="s">
        <v>2960</v>
      </c>
      <c r="X669" s="826"/>
      <c r="Y669" s="826" t="s">
        <v>2960</v>
      </c>
      <c r="Z669" s="826" t="s">
        <v>2960</v>
      </c>
      <c r="AA669" s="31" t="str">
        <f t="shared" si="10"/>
        <v>Información incompleta</v>
      </c>
      <c r="AB669" s="826" t="s">
        <v>2960</v>
      </c>
      <c r="AC669" s="826" t="s">
        <v>80</v>
      </c>
      <c r="AD669" s="832" t="s">
        <v>2961</v>
      </c>
      <c r="AE669" s="826" t="s">
        <v>3046</v>
      </c>
      <c r="AF669" s="826" t="s">
        <v>47</v>
      </c>
      <c r="AG669" s="826" t="s">
        <v>2963</v>
      </c>
    </row>
    <row r="670" spans="1:33" s="33" customFormat="1" ht="63" customHeight="1" x14ac:dyDescent="0.2">
      <c r="A670" s="834" t="s">
        <v>2950</v>
      </c>
      <c r="B670" s="825">
        <v>80111504</v>
      </c>
      <c r="C670" s="826" t="s">
        <v>2969</v>
      </c>
      <c r="D670" s="830">
        <v>43101</v>
      </c>
      <c r="E670" s="826" t="s">
        <v>958</v>
      </c>
      <c r="F670" s="826" t="s">
        <v>117</v>
      </c>
      <c r="G670" s="826" t="s">
        <v>116</v>
      </c>
      <c r="H670" s="822">
        <f>5859315*3</f>
        <v>17577945</v>
      </c>
      <c r="I670" s="822">
        <f>5859315*3</f>
        <v>17577945</v>
      </c>
      <c r="J670" s="826" t="s">
        <v>111</v>
      </c>
      <c r="K670" s="826" t="s">
        <v>45</v>
      </c>
      <c r="L670" s="825" t="s">
        <v>3039</v>
      </c>
      <c r="M670" s="825" t="s">
        <v>2953</v>
      </c>
      <c r="N670" s="834" t="s">
        <v>3040</v>
      </c>
      <c r="O670" s="836" t="s">
        <v>3041</v>
      </c>
      <c r="P670" s="826" t="s">
        <v>3042</v>
      </c>
      <c r="Q670" s="826" t="s">
        <v>3047</v>
      </c>
      <c r="R670" s="826" t="s">
        <v>3048</v>
      </c>
      <c r="S670" s="826" t="s">
        <v>3049</v>
      </c>
      <c r="T670" s="826" t="s">
        <v>3050</v>
      </c>
      <c r="U670" s="826" t="s">
        <v>3051</v>
      </c>
      <c r="V670" s="825" t="s">
        <v>2960</v>
      </c>
      <c r="W670" s="826" t="s">
        <v>2960</v>
      </c>
      <c r="X670" s="826"/>
      <c r="Y670" s="826" t="s">
        <v>2960</v>
      </c>
      <c r="Z670" s="826" t="s">
        <v>2960</v>
      </c>
      <c r="AA670" s="31" t="str">
        <f t="shared" si="10"/>
        <v>Información incompleta</v>
      </c>
      <c r="AB670" s="826" t="s">
        <v>2960</v>
      </c>
      <c r="AC670" s="826" t="s">
        <v>80</v>
      </c>
      <c r="AD670" s="832" t="s">
        <v>3052</v>
      </c>
      <c r="AE670" s="826" t="s">
        <v>3046</v>
      </c>
      <c r="AF670" s="826" t="s">
        <v>47</v>
      </c>
      <c r="AG670" s="826" t="s">
        <v>2963</v>
      </c>
    </row>
    <row r="671" spans="1:33" s="33" customFormat="1" ht="63" customHeight="1" x14ac:dyDescent="0.2">
      <c r="A671" s="834" t="s">
        <v>2950</v>
      </c>
      <c r="B671" s="825">
        <v>80111504</v>
      </c>
      <c r="C671" s="826" t="s">
        <v>2973</v>
      </c>
      <c r="D671" s="830">
        <v>43282</v>
      </c>
      <c r="E671" s="826" t="s">
        <v>958</v>
      </c>
      <c r="F671" s="826" t="s">
        <v>117</v>
      </c>
      <c r="G671" s="826" t="s">
        <v>116</v>
      </c>
      <c r="H671" s="822">
        <f>5859315*3</f>
        <v>17577945</v>
      </c>
      <c r="I671" s="822">
        <f>5859315*3</f>
        <v>17577945</v>
      </c>
      <c r="J671" s="826" t="s">
        <v>111</v>
      </c>
      <c r="K671" s="826" t="s">
        <v>45</v>
      </c>
      <c r="L671" s="825" t="s">
        <v>3039</v>
      </c>
      <c r="M671" s="825" t="s">
        <v>2953</v>
      </c>
      <c r="N671" s="834" t="s">
        <v>3040</v>
      </c>
      <c r="O671" s="836" t="s">
        <v>3041</v>
      </c>
      <c r="P671" s="826" t="s">
        <v>3042</v>
      </c>
      <c r="Q671" s="826" t="s">
        <v>3047</v>
      </c>
      <c r="R671" s="826" t="s">
        <v>3048</v>
      </c>
      <c r="S671" s="826" t="s">
        <v>3049</v>
      </c>
      <c r="T671" s="826" t="s">
        <v>3050</v>
      </c>
      <c r="U671" s="826" t="s">
        <v>3051</v>
      </c>
      <c r="V671" s="825" t="s">
        <v>2960</v>
      </c>
      <c r="W671" s="826" t="s">
        <v>2960</v>
      </c>
      <c r="X671" s="826"/>
      <c r="Y671" s="826" t="s">
        <v>2960</v>
      </c>
      <c r="Z671" s="826" t="s">
        <v>2960</v>
      </c>
      <c r="AA671" s="31" t="str">
        <f t="shared" si="10"/>
        <v>Información incompleta</v>
      </c>
      <c r="AB671" s="826" t="s">
        <v>2960</v>
      </c>
      <c r="AC671" s="826" t="s">
        <v>80</v>
      </c>
      <c r="AD671" s="832" t="s">
        <v>3052</v>
      </c>
      <c r="AE671" s="826" t="s">
        <v>3046</v>
      </c>
      <c r="AF671" s="826" t="s">
        <v>47</v>
      </c>
      <c r="AG671" s="826" t="s">
        <v>2963</v>
      </c>
    </row>
    <row r="672" spans="1:33" s="33" customFormat="1" ht="63" customHeight="1" x14ac:dyDescent="0.2">
      <c r="A672" s="834" t="s">
        <v>2950</v>
      </c>
      <c r="B672" s="825">
        <v>80141607</v>
      </c>
      <c r="C672" s="826" t="s">
        <v>3053</v>
      </c>
      <c r="D672" s="830">
        <v>42775</v>
      </c>
      <c r="E672" s="826" t="s">
        <v>3054</v>
      </c>
      <c r="F672" s="826" t="s">
        <v>161</v>
      </c>
      <c r="G672" s="826" t="s">
        <v>116</v>
      </c>
      <c r="H672" s="822">
        <v>60000000</v>
      </c>
      <c r="I672" s="822">
        <v>60000000</v>
      </c>
      <c r="J672" s="826" t="s">
        <v>48</v>
      </c>
      <c r="K672" s="826" t="s">
        <v>110</v>
      </c>
      <c r="L672" s="825" t="s">
        <v>3039</v>
      </c>
      <c r="M672" s="825" t="s">
        <v>2953</v>
      </c>
      <c r="N672" s="834" t="s">
        <v>3040</v>
      </c>
      <c r="O672" s="836" t="s">
        <v>3041</v>
      </c>
      <c r="P672" s="826" t="s">
        <v>3042</v>
      </c>
      <c r="Q672" s="826" t="s">
        <v>3043</v>
      </c>
      <c r="R672" s="826" t="s">
        <v>3044</v>
      </c>
      <c r="S672" s="826">
        <v>220148</v>
      </c>
      <c r="T672" s="826" t="s">
        <v>3043</v>
      </c>
      <c r="U672" s="825" t="s">
        <v>3055</v>
      </c>
      <c r="V672" s="825" t="s">
        <v>3056</v>
      </c>
      <c r="W672" s="826">
        <v>16248</v>
      </c>
      <c r="X672" s="837">
        <v>42767</v>
      </c>
      <c r="Y672" s="826" t="s">
        <v>45</v>
      </c>
      <c r="Z672" s="826">
        <v>4600006201</v>
      </c>
      <c r="AA672" s="31">
        <f t="shared" si="10"/>
        <v>1</v>
      </c>
      <c r="AB672" s="825" t="s">
        <v>3057</v>
      </c>
      <c r="AC672" s="826" t="s">
        <v>84</v>
      </c>
      <c r="AD672" s="832" t="s">
        <v>3058</v>
      </c>
      <c r="AE672" s="826" t="s">
        <v>3059</v>
      </c>
      <c r="AF672" s="826" t="s">
        <v>47</v>
      </c>
      <c r="AG672" s="826" t="s">
        <v>45</v>
      </c>
    </row>
    <row r="673" spans="1:33" s="33" customFormat="1" ht="63" customHeight="1" x14ac:dyDescent="0.2">
      <c r="A673" s="834" t="s">
        <v>2950</v>
      </c>
      <c r="B673" s="825">
        <v>93142101</v>
      </c>
      <c r="C673" s="826" t="s">
        <v>3060</v>
      </c>
      <c r="D673" s="830">
        <v>43009</v>
      </c>
      <c r="E673" s="826" t="s">
        <v>470</v>
      </c>
      <c r="F673" s="826" t="s">
        <v>117</v>
      </c>
      <c r="G673" s="826" t="s">
        <v>116</v>
      </c>
      <c r="H673" s="822">
        <v>1004749972</v>
      </c>
      <c r="I673" s="822">
        <v>302000000</v>
      </c>
      <c r="J673" s="826" t="s">
        <v>48</v>
      </c>
      <c r="K673" s="826" t="s">
        <v>110</v>
      </c>
      <c r="L673" s="825" t="s">
        <v>3039</v>
      </c>
      <c r="M673" s="825" t="s">
        <v>2953</v>
      </c>
      <c r="N673" s="834" t="s">
        <v>3040</v>
      </c>
      <c r="O673" s="836" t="s">
        <v>3041</v>
      </c>
      <c r="P673" s="826" t="s">
        <v>3042</v>
      </c>
      <c r="Q673" s="826" t="s">
        <v>3061</v>
      </c>
      <c r="R673" s="826" t="s">
        <v>3062</v>
      </c>
      <c r="S673" s="826">
        <v>220163</v>
      </c>
      <c r="T673" s="826" t="s">
        <v>3061</v>
      </c>
      <c r="U673" s="825" t="s">
        <v>3063</v>
      </c>
      <c r="V673" s="825">
        <v>7398</v>
      </c>
      <c r="W673" s="826">
        <v>17771</v>
      </c>
      <c r="X673" s="837">
        <v>42983</v>
      </c>
      <c r="Y673" s="839">
        <v>2017010324161</v>
      </c>
      <c r="Z673" s="826" t="s">
        <v>3064</v>
      </c>
      <c r="AA673" s="31">
        <f t="shared" si="10"/>
        <v>1</v>
      </c>
      <c r="AB673" s="825" t="s">
        <v>3065</v>
      </c>
      <c r="AC673" s="826" t="s">
        <v>84</v>
      </c>
      <c r="AD673" s="832" t="s">
        <v>3066</v>
      </c>
      <c r="AE673" s="826" t="s">
        <v>3067</v>
      </c>
      <c r="AF673" s="826" t="s">
        <v>47</v>
      </c>
      <c r="AG673" s="826" t="s">
        <v>3068</v>
      </c>
    </row>
    <row r="674" spans="1:33" s="33" customFormat="1" ht="63" customHeight="1" x14ac:dyDescent="0.2">
      <c r="A674" s="834" t="s">
        <v>2950</v>
      </c>
      <c r="B674" s="825">
        <v>81112200</v>
      </c>
      <c r="C674" s="826" t="s">
        <v>3069</v>
      </c>
      <c r="D674" s="830">
        <v>43252</v>
      </c>
      <c r="E674" s="826" t="s">
        <v>1218</v>
      </c>
      <c r="F674" s="826" t="s">
        <v>486</v>
      </c>
      <c r="G674" s="826" t="s">
        <v>116</v>
      </c>
      <c r="H674" s="822">
        <f>70000000-20000000</f>
        <v>50000000</v>
      </c>
      <c r="I674" s="822">
        <f>70000000-20000000</f>
        <v>50000000</v>
      </c>
      <c r="J674" s="826" t="s">
        <v>111</v>
      </c>
      <c r="K674" s="826" t="s">
        <v>45</v>
      </c>
      <c r="L674" s="825" t="s">
        <v>3039</v>
      </c>
      <c r="M674" s="825" t="s">
        <v>2953</v>
      </c>
      <c r="N674" s="834" t="s">
        <v>3040</v>
      </c>
      <c r="O674" s="836" t="s">
        <v>3041</v>
      </c>
      <c r="P674" s="826" t="s">
        <v>3042</v>
      </c>
      <c r="Q674" s="826" t="s">
        <v>3047</v>
      </c>
      <c r="R674" s="826" t="s">
        <v>3048</v>
      </c>
      <c r="S674" s="826" t="s">
        <v>3049</v>
      </c>
      <c r="T674" s="826" t="s">
        <v>3050</v>
      </c>
      <c r="U674" s="826" t="s">
        <v>3051</v>
      </c>
      <c r="V674" s="825" t="s">
        <v>2960</v>
      </c>
      <c r="W674" s="826" t="s">
        <v>2960</v>
      </c>
      <c r="X674" s="826"/>
      <c r="Y674" s="826" t="s">
        <v>2960</v>
      </c>
      <c r="Z674" s="826" t="s">
        <v>2960</v>
      </c>
      <c r="AA674" s="31" t="str">
        <f t="shared" si="10"/>
        <v>Información incompleta</v>
      </c>
      <c r="AB674" s="826" t="s">
        <v>2960</v>
      </c>
      <c r="AC674" s="826" t="s">
        <v>80</v>
      </c>
      <c r="AD674" s="832" t="s">
        <v>3070</v>
      </c>
      <c r="AE674" s="826" t="s">
        <v>3071</v>
      </c>
      <c r="AF674" s="826" t="s">
        <v>47</v>
      </c>
      <c r="AG674" s="826" t="s">
        <v>3072</v>
      </c>
    </row>
    <row r="675" spans="1:33" s="33" customFormat="1" ht="63" customHeight="1" x14ac:dyDescent="0.2">
      <c r="A675" s="834" t="s">
        <v>2950</v>
      </c>
      <c r="B675" s="826">
        <v>80111614</v>
      </c>
      <c r="C675" s="826" t="s">
        <v>3073</v>
      </c>
      <c r="D675" s="830">
        <v>43252</v>
      </c>
      <c r="E675" s="826" t="s">
        <v>958</v>
      </c>
      <c r="F675" s="826" t="s">
        <v>120</v>
      </c>
      <c r="G675" s="826" t="s">
        <v>116</v>
      </c>
      <c r="H675" s="840">
        <f>90000000+49245516</f>
        <v>139245516</v>
      </c>
      <c r="I675" s="841">
        <f>90000000+49245516+44957743-17577945</f>
        <v>166625314</v>
      </c>
      <c r="J675" s="826" t="s">
        <v>111</v>
      </c>
      <c r="K675" s="826" t="s">
        <v>45</v>
      </c>
      <c r="L675" s="826" t="s">
        <v>3039</v>
      </c>
      <c r="M675" s="826" t="s">
        <v>2953</v>
      </c>
      <c r="N675" s="834" t="s">
        <v>3040</v>
      </c>
      <c r="O675" s="842" t="s">
        <v>3041</v>
      </c>
      <c r="P675" s="826" t="s">
        <v>3074</v>
      </c>
      <c r="Q675" s="826" t="s">
        <v>3047</v>
      </c>
      <c r="R675" s="826" t="s">
        <v>3048</v>
      </c>
      <c r="S675" s="826" t="s">
        <v>3049</v>
      </c>
      <c r="T675" s="826" t="s">
        <v>3050</v>
      </c>
      <c r="U675" s="826" t="s">
        <v>3051</v>
      </c>
      <c r="V675" s="825" t="s">
        <v>2960</v>
      </c>
      <c r="W675" s="826" t="s">
        <v>2960</v>
      </c>
      <c r="X675" s="826"/>
      <c r="Y675" s="826" t="s">
        <v>2960</v>
      </c>
      <c r="Z675" s="826" t="s">
        <v>2960</v>
      </c>
      <c r="AA675" s="31" t="str">
        <f t="shared" si="10"/>
        <v>Información incompleta</v>
      </c>
      <c r="AB675" s="826" t="s">
        <v>2960</v>
      </c>
      <c r="AC675" s="826" t="s">
        <v>80</v>
      </c>
      <c r="AD675" s="843" t="s">
        <v>3075</v>
      </c>
      <c r="AE675" s="826" t="s">
        <v>3039</v>
      </c>
      <c r="AF675" s="826" t="s">
        <v>47</v>
      </c>
      <c r="AG675" s="826" t="s">
        <v>3068</v>
      </c>
    </row>
    <row r="676" spans="1:33" s="33" customFormat="1" ht="63" customHeight="1" x14ac:dyDescent="0.2">
      <c r="A676" s="834" t="s">
        <v>2950</v>
      </c>
      <c r="B676" s="826">
        <v>80111614</v>
      </c>
      <c r="C676" s="826" t="s">
        <v>3076</v>
      </c>
      <c r="D676" s="830">
        <v>43252</v>
      </c>
      <c r="E676" s="826" t="s">
        <v>958</v>
      </c>
      <c r="F676" s="826" t="s">
        <v>120</v>
      </c>
      <c r="G676" s="826" t="s">
        <v>116</v>
      </c>
      <c r="H676" s="840">
        <v>200000000</v>
      </c>
      <c r="I676" s="841">
        <f>400000000-250000000+30000000</f>
        <v>180000000</v>
      </c>
      <c r="J676" s="826" t="s">
        <v>111</v>
      </c>
      <c r="K676" s="826" t="s">
        <v>45</v>
      </c>
      <c r="L676" s="826" t="s">
        <v>3039</v>
      </c>
      <c r="M676" s="826" t="s">
        <v>2953</v>
      </c>
      <c r="N676" s="834" t="s">
        <v>3040</v>
      </c>
      <c r="O676" s="842" t="s">
        <v>3041</v>
      </c>
      <c r="P676" s="826" t="s">
        <v>3074</v>
      </c>
      <c r="Q676" s="826" t="s">
        <v>3047</v>
      </c>
      <c r="R676" s="826" t="s">
        <v>3048</v>
      </c>
      <c r="S676" s="826" t="s">
        <v>3049</v>
      </c>
      <c r="T676" s="826" t="s">
        <v>3050</v>
      </c>
      <c r="U676" s="826" t="s">
        <v>3051</v>
      </c>
      <c r="V676" s="825" t="s">
        <v>2960</v>
      </c>
      <c r="W676" s="826" t="s">
        <v>2960</v>
      </c>
      <c r="X676" s="826"/>
      <c r="Y676" s="826" t="s">
        <v>2960</v>
      </c>
      <c r="Z676" s="826" t="s">
        <v>2960</v>
      </c>
      <c r="AA676" s="31" t="str">
        <f t="shared" si="10"/>
        <v>Información incompleta</v>
      </c>
      <c r="AB676" s="826" t="s">
        <v>2960</v>
      </c>
      <c r="AC676" s="826" t="s">
        <v>80</v>
      </c>
      <c r="AD676" s="843" t="s">
        <v>3075</v>
      </c>
      <c r="AE676" s="826" t="s">
        <v>3039</v>
      </c>
      <c r="AF676" s="826" t="s">
        <v>47</v>
      </c>
      <c r="AG676" s="826" t="s">
        <v>3068</v>
      </c>
    </row>
    <row r="677" spans="1:33" s="33" customFormat="1" ht="63" customHeight="1" x14ac:dyDescent="0.2">
      <c r="A677" s="834" t="s">
        <v>2950</v>
      </c>
      <c r="B677" s="826">
        <v>80111614</v>
      </c>
      <c r="C677" s="826" t="s">
        <v>3077</v>
      </c>
      <c r="D677" s="830">
        <v>43252</v>
      </c>
      <c r="E677" s="826" t="s">
        <v>958</v>
      </c>
      <c r="F677" s="826" t="s">
        <v>120</v>
      </c>
      <c r="G677" s="826" t="s">
        <v>116</v>
      </c>
      <c r="H677" s="840">
        <v>200000000</v>
      </c>
      <c r="I677" s="841">
        <v>200000000</v>
      </c>
      <c r="J677" s="826" t="s">
        <v>111</v>
      </c>
      <c r="K677" s="826" t="s">
        <v>45</v>
      </c>
      <c r="L677" s="826" t="s">
        <v>3039</v>
      </c>
      <c r="M677" s="826" t="s">
        <v>2953</v>
      </c>
      <c r="N677" s="834" t="s">
        <v>3040</v>
      </c>
      <c r="O677" s="842" t="s">
        <v>3041</v>
      </c>
      <c r="P677" s="826" t="s">
        <v>3074</v>
      </c>
      <c r="Q677" s="826" t="s">
        <v>3047</v>
      </c>
      <c r="R677" s="826" t="s">
        <v>3048</v>
      </c>
      <c r="S677" s="826" t="s">
        <v>3049</v>
      </c>
      <c r="T677" s="826" t="s">
        <v>3050</v>
      </c>
      <c r="U677" s="826" t="s">
        <v>3051</v>
      </c>
      <c r="V677" s="825" t="s">
        <v>2960</v>
      </c>
      <c r="W677" s="826" t="s">
        <v>2960</v>
      </c>
      <c r="X677" s="826"/>
      <c r="Y677" s="826" t="s">
        <v>2960</v>
      </c>
      <c r="Z677" s="826" t="s">
        <v>2960</v>
      </c>
      <c r="AA677" s="31" t="str">
        <f t="shared" si="10"/>
        <v>Información incompleta</v>
      </c>
      <c r="AB677" s="826" t="s">
        <v>2960</v>
      </c>
      <c r="AC677" s="826" t="s">
        <v>80</v>
      </c>
      <c r="AD677" s="843" t="s">
        <v>3075</v>
      </c>
      <c r="AE677" s="826" t="s">
        <v>3039</v>
      </c>
      <c r="AF677" s="826" t="s">
        <v>47</v>
      </c>
      <c r="AG677" s="826" t="s">
        <v>3068</v>
      </c>
    </row>
    <row r="678" spans="1:33" s="33" customFormat="1" ht="63" customHeight="1" x14ac:dyDescent="0.2">
      <c r="A678" s="834" t="s">
        <v>2950</v>
      </c>
      <c r="B678" s="826">
        <v>80141607</v>
      </c>
      <c r="C678" s="826" t="s">
        <v>3078</v>
      </c>
      <c r="D678" s="830">
        <v>43252</v>
      </c>
      <c r="E678" s="826" t="s">
        <v>958</v>
      </c>
      <c r="F678" s="826" t="s">
        <v>486</v>
      </c>
      <c r="G678" s="826" t="s">
        <v>116</v>
      </c>
      <c r="H678" s="840">
        <v>50000000</v>
      </c>
      <c r="I678" s="840">
        <f>50000000-10000000</f>
        <v>40000000</v>
      </c>
      <c r="J678" s="826" t="s">
        <v>111</v>
      </c>
      <c r="K678" s="826" t="s">
        <v>45</v>
      </c>
      <c r="L678" s="826" t="s">
        <v>3039</v>
      </c>
      <c r="M678" s="826" t="s">
        <v>2953</v>
      </c>
      <c r="N678" s="834" t="s">
        <v>3040</v>
      </c>
      <c r="O678" s="842" t="s">
        <v>3041</v>
      </c>
      <c r="P678" s="826" t="s">
        <v>3042</v>
      </c>
      <c r="Q678" s="826" t="s">
        <v>3079</v>
      </c>
      <c r="R678" s="826" t="s">
        <v>3044</v>
      </c>
      <c r="S678" s="826">
        <v>220148</v>
      </c>
      <c r="T678" s="826" t="s">
        <v>3079</v>
      </c>
      <c r="U678" s="826" t="s">
        <v>3080</v>
      </c>
      <c r="V678" s="825" t="s">
        <v>2960</v>
      </c>
      <c r="W678" s="826" t="s">
        <v>2960</v>
      </c>
      <c r="X678" s="826"/>
      <c r="Y678" s="826" t="s">
        <v>2960</v>
      </c>
      <c r="Z678" s="826" t="s">
        <v>2960</v>
      </c>
      <c r="AA678" s="31" t="str">
        <f t="shared" si="10"/>
        <v>Información incompleta</v>
      </c>
      <c r="AB678" s="826" t="s">
        <v>2960</v>
      </c>
      <c r="AC678" s="826" t="s">
        <v>80</v>
      </c>
      <c r="AD678" s="843" t="s">
        <v>3075</v>
      </c>
      <c r="AE678" s="826" t="s">
        <v>3039</v>
      </c>
      <c r="AF678" s="826" t="s">
        <v>47</v>
      </c>
      <c r="AG678" s="826" t="s">
        <v>3068</v>
      </c>
    </row>
    <row r="679" spans="1:33" s="33" customFormat="1" ht="63" customHeight="1" x14ac:dyDescent="0.2">
      <c r="A679" s="834" t="s">
        <v>2950</v>
      </c>
      <c r="B679" s="825" t="s">
        <v>3024</v>
      </c>
      <c r="C679" s="826" t="s">
        <v>3081</v>
      </c>
      <c r="D679" s="830">
        <v>43191</v>
      </c>
      <c r="E679" s="826" t="s">
        <v>3054</v>
      </c>
      <c r="F679" s="826" t="s">
        <v>117</v>
      </c>
      <c r="G679" s="826" t="s">
        <v>116</v>
      </c>
      <c r="H679" s="822">
        <v>70000000</v>
      </c>
      <c r="I679" s="822">
        <v>70000000</v>
      </c>
      <c r="J679" s="826" t="s">
        <v>111</v>
      </c>
      <c r="K679" s="826" t="s">
        <v>110</v>
      </c>
      <c r="L679" s="826" t="s">
        <v>3039</v>
      </c>
      <c r="M679" s="825" t="s">
        <v>2953</v>
      </c>
      <c r="N679" s="834" t="s">
        <v>3082</v>
      </c>
      <c r="O679" s="842" t="s">
        <v>3041</v>
      </c>
      <c r="P679" s="826" t="s">
        <v>1921</v>
      </c>
      <c r="Q679" s="826" t="s">
        <v>3083</v>
      </c>
      <c r="R679" s="826" t="s">
        <v>3044</v>
      </c>
      <c r="S679" s="826">
        <v>220148</v>
      </c>
      <c r="T679" s="826" t="s">
        <v>3079</v>
      </c>
      <c r="U679" s="826" t="s">
        <v>3084</v>
      </c>
      <c r="V679" s="825" t="s">
        <v>2960</v>
      </c>
      <c r="W679" s="826" t="s">
        <v>2960</v>
      </c>
      <c r="X679" s="826"/>
      <c r="Y679" s="826" t="s">
        <v>2960</v>
      </c>
      <c r="Z679" s="826" t="s">
        <v>2960</v>
      </c>
      <c r="AA679" s="31" t="str">
        <f t="shared" si="10"/>
        <v>Información incompleta</v>
      </c>
      <c r="AB679" s="826" t="s">
        <v>2960</v>
      </c>
      <c r="AC679" s="826" t="s">
        <v>80</v>
      </c>
      <c r="AD679" s="832" t="s">
        <v>3026</v>
      </c>
      <c r="AE679" s="826" t="s">
        <v>3085</v>
      </c>
      <c r="AF679" s="826" t="s">
        <v>47</v>
      </c>
      <c r="AG679" s="826" t="s">
        <v>3086</v>
      </c>
    </row>
    <row r="680" spans="1:33" s="33" customFormat="1" ht="63" customHeight="1" x14ac:dyDescent="0.2">
      <c r="A680" s="834" t="s">
        <v>2950</v>
      </c>
      <c r="B680" s="825" t="s">
        <v>3027</v>
      </c>
      <c r="C680" s="826" t="s">
        <v>3053</v>
      </c>
      <c r="D680" s="830">
        <v>43252</v>
      </c>
      <c r="E680" s="826" t="s">
        <v>3054</v>
      </c>
      <c r="F680" s="826" t="s">
        <v>161</v>
      </c>
      <c r="G680" s="826" t="s">
        <v>116</v>
      </c>
      <c r="H680" s="822">
        <v>10000000</v>
      </c>
      <c r="I680" s="822">
        <v>10000000</v>
      </c>
      <c r="J680" s="826" t="s">
        <v>48</v>
      </c>
      <c r="K680" s="826" t="s">
        <v>110</v>
      </c>
      <c r="L680" s="826" t="s">
        <v>3039</v>
      </c>
      <c r="M680" s="825" t="s">
        <v>2953</v>
      </c>
      <c r="N680" s="834" t="s">
        <v>3082</v>
      </c>
      <c r="O680" s="842" t="s">
        <v>3041</v>
      </c>
      <c r="P680" s="826" t="s">
        <v>1921</v>
      </c>
      <c r="Q680" s="826" t="s">
        <v>3083</v>
      </c>
      <c r="R680" s="826" t="s">
        <v>3044</v>
      </c>
      <c r="S680" s="826">
        <v>220148</v>
      </c>
      <c r="T680" s="826" t="s">
        <v>3079</v>
      </c>
      <c r="U680" s="844" t="s">
        <v>3087</v>
      </c>
      <c r="V680" s="825" t="s">
        <v>2960</v>
      </c>
      <c r="W680" s="826" t="s">
        <v>2960</v>
      </c>
      <c r="X680" s="826"/>
      <c r="Y680" s="826" t="s">
        <v>2960</v>
      </c>
      <c r="Z680" s="826" t="s">
        <v>2960</v>
      </c>
      <c r="AA680" s="31" t="str">
        <f t="shared" si="10"/>
        <v>Información incompleta</v>
      </c>
      <c r="AB680" s="826" t="s">
        <v>2960</v>
      </c>
      <c r="AC680" s="826" t="s">
        <v>80</v>
      </c>
      <c r="AD680" s="832"/>
      <c r="AE680" s="826" t="s">
        <v>3085</v>
      </c>
      <c r="AF680" s="826" t="s">
        <v>47</v>
      </c>
      <c r="AG680" s="826" t="s">
        <v>3086</v>
      </c>
    </row>
    <row r="681" spans="1:33" s="33" customFormat="1" ht="63" customHeight="1" x14ac:dyDescent="0.2">
      <c r="A681" s="834" t="s">
        <v>2950</v>
      </c>
      <c r="B681" s="825">
        <v>80101504</v>
      </c>
      <c r="C681" s="826" t="s">
        <v>3022</v>
      </c>
      <c r="D681" s="830">
        <v>43191</v>
      </c>
      <c r="E681" s="826" t="s">
        <v>3018</v>
      </c>
      <c r="F681" s="826" t="s">
        <v>117</v>
      </c>
      <c r="G681" s="826" t="s">
        <v>116</v>
      </c>
      <c r="H681" s="822">
        <v>700000000</v>
      </c>
      <c r="I681" s="822">
        <v>700000000</v>
      </c>
      <c r="J681" s="826" t="s">
        <v>111</v>
      </c>
      <c r="K681" s="826" t="s">
        <v>45</v>
      </c>
      <c r="L681" s="826" t="s">
        <v>3039</v>
      </c>
      <c r="M681" s="825" t="s">
        <v>2953</v>
      </c>
      <c r="N681" s="834" t="s">
        <v>3082</v>
      </c>
      <c r="O681" s="842" t="s">
        <v>3041</v>
      </c>
      <c r="P681" s="826" t="s">
        <v>2976</v>
      </c>
      <c r="Q681" s="826" t="s">
        <v>3013</v>
      </c>
      <c r="R681" s="826" t="s">
        <v>3014</v>
      </c>
      <c r="S681" s="826">
        <v>220148</v>
      </c>
      <c r="T681" s="826" t="s">
        <v>3013</v>
      </c>
      <c r="U681" s="825" t="s">
        <v>3015</v>
      </c>
      <c r="V681" s="825" t="s">
        <v>2960</v>
      </c>
      <c r="W681" s="826" t="s">
        <v>2960</v>
      </c>
      <c r="X681" s="826"/>
      <c r="Y681" s="826" t="s">
        <v>2960</v>
      </c>
      <c r="Z681" s="826" t="s">
        <v>2960</v>
      </c>
      <c r="AA681" s="31" t="str">
        <f t="shared" si="10"/>
        <v>Información incompleta</v>
      </c>
      <c r="AB681" s="825" t="s">
        <v>3002</v>
      </c>
      <c r="AC681" s="826" t="s">
        <v>80</v>
      </c>
      <c r="AD681" s="832" t="s">
        <v>3023</v>
      </c>
      <c r="AE681" s="826" t="s">
        <v>3021</v>
      </c>
      <c r="AF681" s="826" t="s">
        <v>47</v>
      </c>
      <c r="AG681" s="826" t="s">
        <v>3005</v>
      </c>
    </row>
    <row r="682" spans="1:33" s="33" customFormat="1" ht="63" customHeight="1" x14ac:dyDescent="0.2">
      <c r="A682" s="834" t="s">
        <v>2950</v>
      </c>
      <c r="B682" s="825">
        <v>80111504</v>
      </c>
      <c r="C682" s="826" t="s">
        <v>2969</v>
      </c>
      <c r="D682" s="830">
        <v>43132</v>
      </c>
      <c r="E682" s="826" t="s">
        <v>1218</v>
      </c>
      <c r="F682" s="826" t="s">
        <v>117</v>
      </c>
      <c r="G682" s="826" t="s">
        <v>116</v>
      </c>
      <c r="H682" s="822">
        <v>11718630</v>
      </c>
      <c r="I682" s="822">
        <f>5859315*2</f>
        <v>11718630</v>
      </c>
      <c r="J682" s="826" t="s">
        <v>111</v>
      </c>
      <c r="K682" s="826" t="s">
        <v>45</v>
      </c>
      <c r="L682" s="825" t="s">
        <v>3088</v>
      </c>
      <c r="M682" s="825" t="s">
        <v>2953</v>
      </c>
      <c r="N682" s="834" t="s">
        <v>3089</v>
      </c>
      <c r="O682" s="845" t="s">
        <v>3090</v>
      </c>
      <c r="P682" s="826" t="s">
        <v>1921</v>
      </c>
      <c r="Q682" s="826" t="s">
        <v>3083</v>
      </c>
      <c r="R682" s="826" t="s">
        <v>3091</v>
      </c>
      <c r="S682" s="826">
        <v>220149</v>
      </c>
      <c r="T682" s="826" t="s">
        <v>3092</v>
      </c>
      <c r="U682" s="825" t="s">
        <v>3093</v>
      </c>
      <c r="V682" s="825" t="s">
        <v>2960</v>
      </c>
      <c r="W682" s="826" t="s">
        <v>2960</v>
      </c>
      <c r="X682" s="826"/>
      <c r="Y682" s="826" t="s">
        <v>2960</v>
      </c>
      <c r="Z682" s="826" t="s">
        <v>2960</v>
      </c>
      <c r="AA682" s="31" t="str">
        <f t="shared" si="10"/>
        <v>Información incompleta</v>
      </c>
      <c r="AB682" s="826" t="s">
        <v>2960</v>
      </c>
      <c r="AC682" s="826" t="s">
        <v>80</v>
      </c>
      <c r="AD682" s="832" t="s">
        <v>3094</v>
      </c>
      <c r="AE682" s="826" t="s">
        <v>3095</v>
      </c>
      <c r="AF682" s="826" t="s">
        <v>47</v>
      </c>
      <c r="AG682" s="826" t="s">
        <v>2963</v>
      </c>
    </row>
    <row r="683" spans="1:33" s="33" customFormat="1" ht="63" customHeight="1" x14ac:dyDescent="0.2">
      <c r="A683" s="834" t="s">
        <v>2950</v>
      </c>
      <c r="B683" s="825">
        <v>80111504</v>
      </c>
      <c r="C683" s="826" t="s">
        <v>2973</v>
      </c>
      <c r="D683" s="830">
        <v>43313</v>
      </c>
      <c r="E683" s="826" t="s">
        <v>1218</v>
      </c>
      <c r="F683" s="826" t="s">
        <v>117</v>
      </c>
      <c r="G683" s="826" t="s">
        <v>116</v>
      </c>
      <c r="H683" s="822">
        <v>11718630</v>
      </c>
      <c r="I683" s="846">
        <f>5859315*3</f>
        <v>17577945</v>
      </c>
      <c r="J683" s="826" t="s">
        <v>111</v>
      </c>
      <c r="K683" s="826" t="s">
        <v>45</v>
      </c>
      <c r="L683" s="825" t="s">
        <v>3088</v>
      </c>
      <c r="M683" s="825" t="s">
        <v>2953</v>
      </c>
      <c r="N683" s="834" t="s">
        <v>3089</v>
      </c>
      <c r="O683" s="845" t="s">
        <v>3090</v>
      </c>
      <c r="P683" s="826" t="s">
        <v>1921</v>
      </c>
      <c r="Q683" s="826" t="s">
        <v>3083</v>
      </c>
      <c r="R683" s="826" t="s">
        <v>3091</v>
      </c>
      <c r="S683" s="826">
        <v>220149</v>
      </c>
      <c r="T683" s="826" t="s">
        <v>3092</v>
      </c>
      <c r="U683" s="825" t="s">
        <v>3093</v>
      </c>
      <c r="V683" s="825" t="s">
        <v>2960</v>
      </c>
      <c r="W683" s="826" t="s">
        <v>2960</v>
      </c>
      <c r="X683" s="826"/>
      <c r="Y683" s="826" t="s">
        <v>2960</v>
      </c>
      <c r="Z683" s="826" t="s">
        <v>2960</v>
      </c>
      <c r="AA683" s="31" t="str">
        <f t="shared" si="10"/>
        <v>Información incompleta</v>
      </c>
      <c r="AB683" s="826" t="s">
        <v>2960</v>
      </c>
      <c r="AC683" s="826" t="s">
        <v>80</v>
      </c>
      <c r="AD683" s="832" t="s">
        <v>3094</v>
      </c>
      <c r="AE683" s="826" t="s">
        <v>3095</v>
      </c>
      <c r="AF683" s="826" t="s">
        <v>47</v>
      </c>
      <c r="AG683" s="826" t="s">
        <v>2963</v>
      </c>
    </row>
    <row r="684" spans="1:33" s="33" customFormat="1" ht="63" customHeight="1" x14ac:dyDescent="0.2">
      <c r="A684" s="834" t="s">
        <v>2950</v>
      </c>
      <c r="B684" s="825">
        <v>80111504</v>
      </c>
      <c r="C684" s="826" t="s">
        <v>3038</v>
      </c>
      <c r="D684" s="830">
        <v>43101</v>
      </c>
      <c r="E684" s="826" t="s">
        <v>470</v>
      </c>
      <c r="F684" s="826" t="s">
        <v>120</v>
      </c>
      <c r="G684" s="826" t="s">
        <v>116</v>
      </c>
      <c r="H684" s="822">
        <f>223337396+102772726</f>
        <v>326110122</v>
      </c>
      <c r="I684" s="822">
        <f>223337396+102772726+43672808+21836404</f>
        <v>391619334</v>
      </c>
      <c r="J684" s="826" t="s">
        <v>111</v>
      </c>
      <c r="K684" s="826" t="s">
        <v>45</v>
      </c>
      <c r="L684" s="825" t="s">
        <v>3088</v>
      </c>
      <c r="M684" s="825" t="s">
        <v>2953</v>
      </c>
      <c r="N684" s="834" t="s">
        <v>3089</v>
      </c>
      <c r="O684" s="845" t="s">
        <v>3090</v>
      </c>
      <c r="P684" s="826" t="s">
        <v>1921</v>
      </c>
      <c r="Q684" s="826" t="s">
        <v>3083</v>
      </c>
      <c r="R684" s="826" t="s">
        <v>3091</v>
      </c>
      <c r="S684" s="826">
        <v>220149</v>
      </c>
      <c r="T684" s="826" t="s">
        <v>3092</v>
      </c>
      <c r="U684" s="825" t="s">
        <v>3093</v>
      </c>
      <c r="V684" s="825" t="s">
        <v>2960</v>
      </c>
      <c r="W684" s="826" t="s">
        <v>2960</v>
      </c>
      <c r="X684" s="826"/>
      <c r="Y684" s="826" t="s">
        <v>2960</v>
      </c>
      <c r="Z684" s="826" t="s">
        <v>2960</v>
      </c>
      <c r="AA684" s="31" t="str">
        <f t="shared" si="10"/>
        <v>Información incompleta</v>
      </c>
      <c r="AB684" s="826" t="s">
        <v>2960</v>
      </c>
      <c r="AC684" s="826" t="s">
        <v>80</v>
      </c>
      <c r="AD684" s="832" t="s">
        <v>2961</v>
      </c>
      <c r="AE684" s="826" t="s">
        <v>3046</v>
      </c>
      <c r="AF684" s="826" t="s">
        <v>47</v>
      </c>
      <c r="AG684" s="826" t="s">
        <v>2963</v>
      </c>
    </row>
    <row r="685" spans="1:33" s="33" customFormat="1" ht="63" customHeight="1" x14ac:dyDescent="0.2">
      <c r="A685" s="834" t="s">
        <v>2950</v>
      </c>
      <c r="B685" s="825" t="s">
        <v>3027</v>
      </c>
      <c r="C685" s="826" t="s">
        <v>3053</v>
      </c>
      <c r="D685" s="830">
        <v>42775</v>
      </c>
      <c r="E685" s="826" t="s">
        <v>3054</v>
      </c>
      <c r="F685" s="826" t="s">
        <v>161</v>
      </c>
      <c r="G685" s="826" t="s">
        <v>116</v>
      </c>
      <c r="H685" s="822">
        <v>70000000</v>
      </c>
      <c r="I685" s="822">
        <v>70000000</v>
      </c>
      <c r="J685" s="826" t="s">
        <v>48</v>
      </c>
      <c r="K685" s="826" t="s">
        <v>110</v>
      </c>
      <c r="L685" s="825" t="s">
        <v>3088</v>
      </c>
      <c r="M685" s="825" t="s">
        <v>2953</v>
      </c>
      <c r="N685" s="834" t="s">
        <v>3089</v>
      </c>
      <c r="O685" s="845" t="s">
        <v>3090</v>
      </c>
      <c r="P685" s="826" t="s">
        <v>1921</v>
      </c>
      <c r="Q685" s="826" t="s">
        <v>3083</v>
      </c>
      <c r="R685" s="826" t="s">
        <v>3091</v>
      </c>
      <c r="S685" s="826">
        <v>220149</v>
      </c>
      <c r="T685" s="826" t="s">
        <v>3092</v>
      </c>
      <c r="U685" s="825" t="s">
        <v>3093</v>
      </c>
      <c r="V685" s="825" t="s">
        <v>3056</v>
      </c>
      <c r="W685" s="826">
        <v>16248</v>
      </c>
      <c r="X685" s="826">
        <v>42767</v>
      </c>
      <c r="Y685" s="826" t="s">
        <v>45</v>
      </c>
      <c r="Z685" s="826">
        <v>4600006201</v>
      </c>
      <c r="AA685" s="31">
        <f t="shared" si="10"/>
        <v>1</v>
      </c>
      <c r="AB685" s="826" t="s">
        <v>3057</v>
      </c>
      <c r="AC685" s="826" t="s">
        <v>84</v>
      </c>
      <c r="AD685" s="832" t="s">
        <v>3096</v>
      </c>
      <c r="AE685" s="826" t="s">
        <v>3097</v>
      </c>
      <c r="AF685" s="826" t="s">
        <v>47</v>
      </c>
      <c r="AG685" s="826" t="s">
        <v>45</v>
      </c>
    </row>
    <row r="686" spans="1:33" s="33" customFormat="1" ht="63" customHeight="1" x14ac:dyDescent="0.2">
      <c r="A686" s="834" t="s">
        <v>2950</v>
      </c>
      <c r="B686" s="825">
        <v>43231500</v>
      </c>
      <c r="C686" s="826" t="s">
        <v>3098</v>
      </c>
      <c r="D686" s="830">
        <v>43252</v>
      </c>
      <c r="E686" s="826" t="s">
        <v>1923</v>
      </c>
      <c r="F686" s="826" t="s">
        <v>113</v>
      </c>
      <c r="G686" s="826" t="s">
        <v>116</v>
      </c>
      <c r="H686" s="822">
        <f>113984304-17040218</f>
        <v>96944086</v>
      </c>
      <c r="I686" s="822">
        <f>113984304-17040218</f>
        <v>96944086</v>
      </c>
      <c r="J686" s="826" t="s">
        <v>111</v>
      </c>
      <c r="K686" s="826" t="s">
        <v>45</v>
      </c>
      <c r="L686" s="825" t="s">
        <v>3088</v>
      </c>
      <c r="M686" s="825" t="s">
        <v>2953</v>
      </c>
      <c r="N686" s="834" t="s">
        <v>3089</v>
      </c>
      <c r="O686" s="845" t="s">
        <v>3090</v>
      </c>
      <c r="P686" s="826" t="s">
        <v>1921</v>
      </c>
      <c r="Q686" s="826" t="s">
        <v>3083</v>
      </c>
      <c r="R686" s="826" t="s">
        <v>3091</v>
      </c>
      <c r="S686" s="826">
        <v>220149</v>
      </c>
      <c r="T686" s="826" t="s">
        <v>3092</v>
      </c>
      <c r="U686" s="825" t="s">
        <v>3093</v>
      </c>
      <c r="V686" s="825" t="s">
        <v>2960</v>
      </c>
      <c r="W686" s="826" t="s">
        <v>2960</v>
      </c>
      <c r="X686" s="826"/>
      <c r="Y686" s="826" t="s">
        <v>2960</v>
      </c>
      <c r="Z686" s="826" t="s">
        <v>2960</v>
      </c>
      <c r="AA686" s="31" t="str">
        <f t="shared" si="10"/>
        <v>Información incompleta</v>
      </c>
      <c r="AB686" s="826" t="s">
        <v>2960</v>
      </c>
      <c r="AC686" s="826" t="s">
        <v>80</v>
      </c>
      <c r="AD686" s="832"/>
      <c r="AE686" s="826" t="s">
        <v>3099</v>
      </c>
      <c r="AF686" s="826" t="s">
        <v>2778</v>
      </c>
      <c r="AG686" s="826" t="s">
        <v>3100</v>
      </c>
    </row>
    <row r="687" spans="1:33" s="33" customFormat="1" ht="63" customHeight="1" x14ac:dyDescent="0.2">
      <c r="A687" s="834" t="s">
        <v>2950</v>
      </c>
      <c r="B687" s="825">
        <v>43211731</v>
      </c>
      <c r="C687" s="826" t="s">
        <v>3101</v>
      </c>
      <c r="D687" s="830">
        <v>43247</v>
      </c>
      <c r="E687" s="826" t="s">
        <v>1918</v>
      </c>
      <c r="F687" s="826" t="s">
        <v>486</v>
      </c>
      <c r="G687" s="826" t="s">
        <v>116</v>
      </c>
      <c r="H687" s="822">
        <v>16500000</v>
      </c>
      <c r="I687" s="822">
        <v>16500000</v>
      </c>
      <c r="J687" s="826" t="s">
        <v>111</v>
      </c>
      <c r="K687" s="826" t="s">
        <v>45</v>
      </c>
      <c r="L687" s="825" t="s">
        <v>3088</v>
      </c>
      <c r="M687" s="825" t="s">
        <v>2953</v>
      </c>
      <c r="N687" s="834" t="s">
        <v>3089</v>
      </c>
      <c r="O687" s="845" t="s">
        <v>3090</v>
      </c>
      <c r="P687" s="826" t="s">
        <v>1921</v>
      </c>
      <c r="Q687" s="826" t="s">
        <v>3083</v>
      </c>
      <c r="R687" s="826" t="s">
        <v>3091</v>
      </c>
      <c r="S687" s="826">
        <v>220149</v>
      </c>
      <c r="T687" s="826" t="s">
        <v>3092</v>
      </c>
      <c r="U687" s="825" t="s">
        <v>3093</v>
      </c>
      <c r="V687" s="825" t="s">
        <v>2960</v>
      </c>
      <c r="W687" s="826" t="s">
        <v>2960</v>
      </c>
      <c r="X687" s="826"/>
      <c r="Y687" s="826" t="s">
        <v>2960</v>
      </c>
      <c r="Z687" s="826" t="s">
        <v>2960</v>
      </c>
      <c r="AA687" s="31" t="str">
        <f t="shared" si="10"/>
        <v>Información incompleta</v>
      </c>
      <c r="AB687" s="826" t="s">
        <v>2960</v>
      </c>
      <c r="AC687" s="826" t="s">
        <v>80</v>
      </c>
      <c r="AD687" s="832"/>
      <c r="AE687" s="826" t="s">
        <v>5116</v>
      </c>
      <c r="AF687" s="826" t="s">
        <v>47</v>
      </c>
      <c r="AG687" s="826" t="s">
        <v>3072</v>
      </c>
    </row>
    <row r="688" spans="1:33" s="33" customFormat="1" ht="63" customHeight="1" x14ac:dyDescent="0.2">
      <c r="A688" s="834" t="s">
        <v>2950</v>
      </c>
      <c r="B688" s="825" t="s">
        <v>3102</v>
      </c>
      <c r="C688" s="826" t="s">
        <v>3103</v>
      </c>
      <c r="D688" s="830">
        <v>43046</v>
      </c>
      <c r="E688" s="826" t="s">
        <v>958</v>
      </c>
      <c r="F688" s="826" t="s">
        <v>117</v>
      </c>
      <c r="G688" s="826" t="s">
        <v>116</v>
      </c>
      <c r="H688" s="822">
        <v>1230432080</v>
      </c>
      <c r="I688" s="822">
        <v>300000000</v>
      </c>
      <c r="J688" s="826" t="s">
        <v>48</v>
      </c>
      <c r="K688" s="826" t="s">
        <v>110</v>
      </c>
      <c r="L688" s="825" t="s">
        <v>3088</v>
      </c>
      <c r="M688" s="825" t="s">
        <v>2953</v>
      </c>
      <c r="N688" s="834" t="s">
        <v>3089</v>
      </c>
      <c r="O688" s="845" t="s">
        <v>3090</v>
      </c>
      <c r="P688" s="826" t="s">
        <v>1921</v>
      </c>
      <c r="Q688" s="826" t="s">
        <v>3104</v>
      </c>
      <c r="R688" s="826" t="s">
        <v>3092</v>
      </c>
      <c r="S688" s="826">
        <v>220149</v>
      </c>
      <c r="T688" s="826" t="s">
        <v>3092</v>
      </c>
      <c r="U688" s="825" t="s">
        <v>3093</v>
      </c>
      <c r="V688" s="825" t="s">
        <v>3001</v>
      </c>
      <c r="W688" s="826">
        <v>19442</v>
      </c>
      <c r="X688" s="826">
        <v>43049</v>
      </c>
      <c r="Y688" s="826" t="s">
        <v>45</v>
      </c>
      <c r="Z688" s="826">
        <v>4600007905</v>
      </c>
      <c r="AA688" s="31">
        <f t="shared" si="10"/>
        <v>1</v>
      </c>
      <c r="AB688" s="826" t="s">
        <v>3002</v>
      </c>
      <c r="AC688" s="826" t="s">
        <v>84</v>
      </c>
      <c r="AD688" s="832" t="s">
        <v>3105</v>
      </c>
      <c r="AE688" s="826" t="s">
        <v>3004</v>
      </c>
      <c r="AF688" s="826" t="s">
        <v>47</v>
      </c>
      <c r="AG688" s="826" t="s">
        <v>3005</v>
      </c>
    </row>
    <row r="689" spans="1:33" s="33" customFormat="1" ht="63" customHeight="1" x14ac:dyDescent="0.2">
      <c r="A689" s="834" t="s">
        <v>2950</v>
      </c>
      <c r="B689" s="825" t="s">
        <v>3024</v>
      </c>
      <c r="C689" s="826" t="s">
        <v>2993</v>
      </c>
      <c r="D689" s="830">
        <v>42775</v>
      </c>
      <c r="E689" s="826" t="s">
        <v>3054</v>
      </c>
      <c r="F689" s="826" t="s">
        <v>117</v>
      </c>
      <c r="G689" s="826" t="s">
        <v>116</v>
      </c>
      <c r="H689" s="822">
        <v>150000000</v>
      </c>
      <c r="I689" s="822">
        <v>30000000</v>
      </c>
      <c r="J689" s="826" t="s">
        <v>48</v>
      </c>
      <c r="K689" s="826" t="s">
        <v>110</v>
      </c>
      <c r="L689" s="825" t="s">
        <v>3088</v>
      </c>
      <c r="M689" s="825" t="s">
        <v>2953</v>
      </c>
      <c r="N689" s="834" t="s">
        <v>3089</v>
      </c>
      <c r="O689" s="845" t="s">
        <v>3090</v>
      </c>
      <c r="P689" s="826" t="s">
        <v>1921</v>
      </c>
      <c r="Q689" s="826" t="s">
        <v>3083</v>
      </c>
      <c r="R689" s="826" t="s">
        <v>3091</v>
      </c>
      <c r="S689" s="826">
        <v>222125</v>
      </c>
      <c r="T689" s="826" t="s">
        <v>3092</v>
      </c>
      <c r="U689" s="825" t="s">
        <v>3093</v>
      </c>
      <c r="V689" s="823" t="s">
        <v>3106</v>
      </c>
      <c r="W689" s="823">
        <v>16247</v>
      </c>
      <c r="X689" s="831">
        <v>42772</v>
      </c>
      <c r="Y689" s="823" t="s">
        <v>45</v>
      </c>
      <c r="Z689" s="823">
        <v>4600006243</v>
      </c>
      <c r="AA689" s="31">
        <f t="shared" si="10"/>
        <v>1</v>
      </c>
      <c r="AB689" s="826" t="s">
        <v>3107</v>
      </c>
      <c r="AC689" s="826" t="s">
        <v>84</v>
      </c>
      <c r="AD689" s="832" t="s">
        <v>3108</v>
      </c>
      <c r="AE689" s="826" t="s">
        <v>3085</v>
      </c>
      <c r="AF689" s="826" t="s">
        <v>47</v>
      </c>
      <c r="AG689" s="826" t="s">
        <v>3086</v>
      </c>
    </row>
    <row r="690" spans="1:33" s="33" customFormat="1" ht="63" customHeight="1" x14ac:dyDescent="0.2">
      <c r="A690" s="834" t="s">
        <v>2950</v>
      </c>
      <c r="B690" s="825" t="s">
        <v>3024</v>
      </c>
      <c r="C690" s="826" t="s">
        <v>2993</v>
      </c>
      <c r="D690" s="830">
        <v>43247</v>
      </c>
      <c r="E690" s="826" t="s">
        <v>958</v>
      </c>
      <c r="F690" s="826" t="s">
        <v>117</v>
      </c>
      <c r="G690" s="826" t="s">
        <v>116</v>
      </c>
      <c r="H690" s="822">
        <v>50000000</v>
      </c>
      <c r="I690" s="822">
        <v>0</v>
      </c>
      <c r="J690" s="826" t="s">
        <v>111</v>
      </c>
      <c r="K690" s="826" t="s">
        <v>45</v>
      </c>
      <c r="L690" s="825" t="s">
        <v>3088</v>
      </c>
      <c r="M690" s="825" t="s">
        <v>2953</v>
      </c>
      <c r="N690" s="834" t="s">
        <v>3082</v>
      </c>
      <c r="O690" s="845" t="s">
        <v>3090</v>
      </c>
      <c r="P690" s="826" t="s">
        <v>1921</v>
      </c>
      <c r="Q690" s="826" t="s">
        <v>3109</v>
      </c>
      <c r="R690" s="826" t="s">
        <v>3110</v>
      </c>
      <c r="S690" s="826">
        <v>220149</v>
      </c>
      <c r="T690" s="826" t="s">
        <v>3110</v>
      </c>
      <c r="U690" s="826" t="s">
        <v>3111</v>
      </c>
      <c r="V690" s="825"/>
      <c r="W690" s="826"/>
      <c r="X690" s="826"/>
      <c r="Y690" s="826"/>
      <c r="Z690" s="826"/>
      <c r="AA690" s="31" t="str">
        <f t="shared" si="10"/>
        <v/>
      </c>
      <c r="AB690" s="826"/>
      <c r="AC690" s="826"/>
      <c r="AD690" s="832"/>
      <c r="AE690" s="826" t="s">
        <v>3085</v>
      </c>
      <c r="AF690" s="826" t="s">
        <v>47</v>
      </c>
      <c r="AG690" s="826"/>
    </row>
    <row r="691" spans="1:33" s="33" customFormat="1" ht="63" customHeight="1" x14ac:dyDescent="0.2">
      <c r="A691" s="834" t="s">
        <v>2950</v>
      </c>
      <c r="B691" s="847">
        <v>81141704</v>
      </c>
      <c r="C691" s="826" t="s">
        <v>3112</v>
      </c>
      <c r="D691" s="830">
        <v>43252</v>
      </c>
      <c r="E691" s="826" t="s">
        <v>1218</v>
      </c>
      <c r="F691" s="826" t="s">
        <v>117</v>
      </c>
      <c r="G691" s="826" t="s">
        <v>116</v>
      </c>
      <c r="H691" s="822">
        <v>300000000</v>
      </c>
      <c r="I691" s="822">
        <v>0</v>
      </c>
      <c r="J691" s="826" t="s">
        <v>111</v>
      </c>
      <c r="K691" s="826" t="s">
        <v>45</v>
      </c>
      <c r="L691" s="825" t="s">
        <v>3088</v>
      </c>
      <c r="M691" s="825" t="s">
        <v>2953</v>
      </c>
      <c r="N691" s="834" t="s">
        <v>3082</v>
      </c>
      <c r="O691" s="845" t="s">
        <v>3090</v>
      </c>
      <c r="P691" s="826" t="s">
        <v>1921</v>
      </c>
      <c r="Q691" s="826" t="s">
        <v>3104</v>
      </c>
      <c r="R691" s="826" t="s">
        <v>3110</v>
      </c>
      <c r="S691" s="826">
        <v>220149</v>
      </c>
      <c r="T691" s="826" t="s">
        <v>3110</v>
      </c>
      <c r="U691" s="826" t="s">
        <v>3113</v>
      </c>
      <c r="V691" s="825"/>
      <c r="W691" s="826"/>
      <c r="X691" s="826"/>
      <c r="Y691" s="826"/>
      <c r="Z691" s="826"/>
      <c r="AA691" s="31" t="str">
        <f t="shared" si="10"/>
        <v/>
      </c>
      <c r="AB691" s="826"/>
      <c r="AC691" s="826"/>
      <c r="AD691" s="832"/>
      <c r="AE691" s="826" t="s">
        <v>3114</v>
      </c>
      <c r="AF691" s="826" t="s">
        <v>3115</v>
      </c>
      <c r="AG691" s="826" t="s">
        <v>3116</v>
      </c>
    </row>
    <row r="692" spans="1:33" s="33" customFormat="1" ht="63" customHeight="1" x14ac:dyDescent="0.2">
      <c r="A692" s="834" t="s">
        <v>2950</v>
      </c>
      <c r="B692" s="847">
        <v>81111806</v>
      </c>
      <c r="C692" s="826" t="s">
        <v>3117</v>
      </c>
      <c r="D692" s="830">
        <v>43252</v>
      </c>
      <c r="E692" s="826" t="s">
        <v>1218</v>
      </c>
      <c r="F692" s="826" t="s">
        <v>117</v>
      </c>
      <c r="G692" s="826" t="s">
        <v>116</v>
      </c>
      <c r="H692" s="822">
        <v>300000000</v>
      </c>
      <c r="I692" s="822">
        <v>0</v>
      </c>
      <c r="J692" s="826" t="s">
        <v>111</v>
      </c>
      <c r="K692" s="826" t="s">
        <v>45</v>
      </c>
      <c r="L692" s="825" t="s">
        <v>3088</v>
      </c>
      <c r="M692" s="825" t="s">
        <v>2953</v>
      </c>
      <c r="N692" s="834" t="s">
        <v>3089</v>
      </c>
      <c r="O692" s="845" t="s">
        <v>3090</v>
      </c>
      <c r="P692" s="826" t="s">
        <v>1921</v>
      </c>
      <c r="Q692" s="826" t="s">
        <v>3109</v>
      </c>
      <c r="R692" s="826" t="s">
        <v>3110</v>
      </c>
      <c r="S692" s="826">
        <v>220149</v>
      </c>
      <c r="T692" s="826" t="s">
        <v>3092</v>
      </c>
      <c r="U692" s="825" t="s">
        <v>3118</v>
      </c>
      <c r="V692" s="823"/>
      <c r="W692" s="823"/>
      <c r="X692" s="831"/>
      <c r="Y692" s="823"/>
      <c r="Z692" s="823"/>
      <c r="AA692" s="31" t="str">
        <f t="shared" si="10"/>
        <v/>
      </c>
      <c r="AB692" s="826"/>
      <c r="AC692" s="826"/>
      <c r="AD692" s="832"/>
      <c r="AE692" s="826" t="s">
        <v>3119</v>
      </c>
      <c r="AF692" s="826" t="s">
        <v>3115</v>
      </c>
      <c r="AG692" s="826" t="s">
        <v>3005</v>
      </c>
    </row>
    <row r="693" spans="1:33" s="33" customFormat="1" ht="63" customHeight="1" x14ac:dyDescent="0.2">
      <c r="A693" s="834" t="s">
        <v>2950</v>
      </c>
      <c r="B693" s="826">
        <v>81111802</v>
      </c>
      <c r="C693" s="826" t="s">
        <v>3120</v>
      </c>
      <c r="D693" s="830">
        <v>43046</v>
      </c>
      <c r="E693" s="826" t="s">
        <v>3121</v>
      </c>
      <c r="F693" s="826" t="s">
        <v>117</v>
      </c>
      <c r="G693" s="826" t="s">
        <v>116</v>
      </c>
      <c r="H693" s="848">
        <v>1539592563</v>
      </c>
      <c r="I693" s="822">
        <v>400000000</v>
      </c>
      <c r="J693" s="826" t="s">
        <v>48</v>
      </c>
      <c r="K693" s="826" t="s">
        <v>110</v>
      </c>
      <c r="L693" s="825" t="s">
        <v>3122</v>
      </c>
      <c r="M693" s="825" t="s">
        <v>2953</v>
      </c>
      <c r="N693" s="834" t="s">
        <v>3123</v>
      </c>
      <c r="O693" s="836" t="s">
        <v>3124</v>
      </c>
      <c r="P693" s="826" t="s">
        <v>2956</v>
      </c>
      <c r="Q693" s="826" t="s">
        <v>2957</v>
      </c>
      <c r="R693" s="826" t="s">
        <v>3125</v>
      </c>
      <c r="S693" s="826">
        <v>220164</v>
      </c>
      <c r="T693" s="826" t="s">
        <v>3126</v>
      </c>
      <c r="U693" s="825" t="s">
        <v>3127</v>
      </c>
      <c r="V693" s="825" t="s">
        <v>3128</v>
      </c>
      <c r="W693" s="825">
        <v>19574</v>
      </c>
      <c r="X693" s="837">
        <v>43047</v>
      </c>
      <c r="Y693" s="825" t="s">
        <v>45</v>
      </c>
      <c r="Z693" s="825">
        <v>4600007721</v>
      </c>
      <c r="AA693" s="31">
        <f t="shared" si="10"/>
        <v>1</v>
      </c>
      <c r="AB693" s="826" t="s">
        <v>3129</v>
      </c>
      <c r="AC693" s="826" t="s">
        <v>84</v>
      </c>
      <c r="AD693" s="832" t="s">
        <v>3130</v>
      </c>
      <c r="AE693" s="826" t="s">
        <v>3131</v>
      </c>
      <c r="AF693" s="826" t="s">
        <v>47</v>
      </c>
      <c r="AG693" s="826" t="s">
        <v>3072</v>
      </c>
    </row>
    <row r="694" spans="1:33" s="33" customFormat="1" ht="63" customHeight="1" x14ac:dyDescent="0.2">
      <c r="A694" s="834" t="s">
        <v>2950</v>
      </c>
      <c r="B694" s="826">
        <v>81111802</v>
      </c>
      <c r="C694" s="826" t="s">
        <v>3120</v>
      </c>
      <c r="D694" s="830">
        <v>43046</v>
      </c>
      <c r="E694" s="826" t="s">
        <v>3121</v>
      </c>
      <c r="F694" s="826" t="s">
        <v>117</v>
      </c>
      <c r="G694" s="826" t="s">
        <v>116</v>
      </c>
      <c r="H694" s="848">
        <v>1539592563</v>
      </c>
      <c r="I694" s="822">
        <v>404591508</v>
      </c>
      <c r="J694" s="826" t="s">
        <v>48</v>
      </c>
      <c r="K694" s="826" t="s">
        <v>110</v>
      </c>
      <c r="L694" s="825" t="s">
        <v>3122</v>
      </c>
      <c r="M694" s="825" t="s">
        <v>2953</v>
      </c>
      <c r="N694" s="834" t="s">
        <v>3123</v>
      </c>
      <c r="O694" s="836" t="s">
        <v>3124</v>
      </c>
      <c r="P694" s="826" t="s">
        <v>1921</v>
      </c>
      <c r="Q694" s="826" t="s">
        <v>3132</v>
      </c>
      <c r="R694" s="826" t="s">
        <v>3133</v>
      </c>
      <c r="S694" s="826">
        <v>220166</v>
      </c>
      <c r="T694" s="826" t="s">
        <v>3132</v>
      </c>
      <c r="U694" s="825" t="s">
        <v>3134</v>
      </c>
      <c r="V694" s="825" t="s">
        <v>3128</v>
      </c>
      <c r="W694" s="825">
        <v>19574</v>
      </c>
      <c r="X694" s="837">
        <v>43047</v>
      </c>
      <c r="Y694" s="825" t="s">
        <v>45</v>
      </c>
      <c r="Z694" s="825">
        <v>4600007721</v>
      </c>
      <c r="AA694" s="31">
        <f t="shared" si="10"/>
        <v>1</v>
      </c>
      <c r="AB694" s="826" t="s">
        <v>3129</v>
      </c>
      <c r="AC694" s="826" t="s">
        <v>84</v>
      </c>
      <c r="AD694" s="832" t="s">
        <v>3135</v>
      </c>
      <c r="AE694" s="826" t="s">
        <v>3131</v>
      </c>
      <c r="AF694" s="826" t="s">
        <v>47</v>
      </c>
      <c r="AG694" s="826" t="s">
        <v>3072</v>
      </c>
    </row>
    <row r="695" spans="1:33" s="33" customFormat="1" ht="63" customHeight="1" x14ac:dyDescent="0.2">
      <c r="A695" s="834" t="s">
        <v>2950</v>
      </c>
      <c r="B695" s="826">
        <v>81111802</v>
      </c>
      <c r="C695" s="826" t="s">
        <v>3120</v>
      </c>
      <c r="D695" s="830">
        <v>43160</v>
      </c>
      <c r="E695" s="826" t="s">
        <v>3121</v>
      </c>
      <c r="F695" s="826" t="s">
        <v>117</v>
      </c>
      <c r="G695" s="826" t="s">
        <v>116</v>
      </c>
      <c r="H695" s="848">
        <f>1539592563+769796282</f>
        <v>2309388845</v>
      </c>
      <c r="I695" s="846">
        <v>769796282</v>
      </c>
      <c r="J695" s="826" t="s">
        <v>48</v>
      </c>
      <c r="K695" s="826" t="s">
        <v>110</v>
      </c>
      <c r="L695" s="825" t="s">
        <v>3122</v>
      </c>
      <c r="M695" s="825" t="s">
        <v>2953</v>
      </c>
      <c r="N695" s="834" t="s">
        <v>3123</v>
      </c>
      <c r="O695" s="836" t="s">
        <v>3124</v>
      </c>
      <c r="P695" s="826" t="s">
        <v>1921</v>
      </c>
      <c r="Q695" s="826" t="s">
        <v>3132</v>
      </c>
      <c r="R695" s="826" t="s">
        <v>3133</v>
      </c>
      <c r="S695" s="826">
        <v>220166</v>
      </c>
      <c r="T695" s="826" t="s">
        <v>3132</v>
      </c>
      <c r="U695" s="825" t="s">
        <v>3134</v>
      </c>
      <c r="V695" s="825" t="s">
        <v>3128</v>
      </c>
      <c r="W695" s="825">
        <v>19574</v>
      </c>
      <c r="X695" s="837">
        <v>43047</v>
      </c>
      <c r="Y695" s="825" t="s">
        <v>45</v>
      </c>
      <c r="Z695" s="825">
        <v>4600007721</v>
      </c>
      <c r="AA695" s="31">
        <f t="shared" si="10"/>
        <v>1</v>
      </c>
      <c r="AB695" s="826" t="s">
        <v>3129</v>
      </c>
      <c r="AC695" s="826" t="s">
        <v>84</v>
      </c>
      <c r="AD695" s="832" t="s">
        <v>3136</v>
      </c>
      <c r="AE695" s="826" t="s">
        <v>3131</v>
      </c>
      <c r="AF695" s="826" t="s">
        <v>47</v>
      </c>
      <c r="AG695" s="826" t="s">
        <v>3072</v>
      </c>
    </row>
    <row r="696" spans="1:33" s="33" customFormat="1" ht="63" customHeight="1" x14ac:dyDescent="0.2">
      <c r="A696" s="834" t="s">
        <v>2950</v>
      </c>
      <c r="B696" s="825">
        <v>81112200</v>
      </c>
      <c r="C696" s="826" t="s">
        <v>3137</v>
      </c>
      <c r="D696" s="830">
        <v>43252</v>
      </c>
      <c r="E696" s="826" t="s">
        <v>1218</v>
      </c>
      <c r="F696" s="826" t="s">
        <v>486</v>
      </c>
      <c r="G696" s="826" t="s">
        <v>116</v>
      </c>
      <c r="H696" s="822">
        <v>560000000</v>
      </c>
      <c r="I696" s="822">
        <v>0</v>
      </c>
      <c r="J696" s="826" t="s">
        <v>111</v>
      </c>
      <c r="K696" s="826" t="s">
        <v>45</v>
      </c>
      <c r="L696" s="825" t="s">
        <v>3122</v>
      </c>
      <c r="M696" s="825" t="s">
        <v>2953</v>
      </c>
      <c r="N696" s="834" t="s">
        <v>3123</v>
      </c>
      <c r="O696" s="836" t="s">
        <v>3124</v>
      </c>
      <c r="P696" s="826" t="s">
        <v>2956</v>
      </c>
      <c r="Q696" s="826" t="s">
        <v>2957</v>
      </c>
      <c r="R696" s="826" t="s">
        <v>3125</v>
      </c>
      <c r="S696" s="826">
        <v>220164</v>
      </c>
      <c r="T696" s="826" t="s">
        <v>3126</v>
      </c>
      <c r="U696" s="825" t="s">
        <v>3138</v>
      </c>
      <c r="V696" s="825" t="s">
        <v>2960</v>
      </c>
      <c r="W696" s="826" t="s">
        <v>2960</v>
      </c>
      <c r="X696" s="826"/>
      <c r="Y696" s="826" t="s">
        <v>2960</v>
      </c>
      <c r="Z696" s="826" t="s">
        <v>2960</v>
      </c>
      <c r="AA696" s="31" t="str">
        <f t="shared" si="10"/>
        <v>Información incompleta</v>
      </c>
      <c r="AB696" s="826" t="s">
        <v>2960</v>
      </c>
      <c r="AC696" s="826" t="s">
        <v>80</v>
      </c>
      <c r="AD696" s="832" t="s">
        <v>3139</v>
      </c>
      <c r="AE696" s="826" t="s">
        <v>3140</v>
      </c>
      <c r="AF696" s="826" t="s">
        <v>47</v>
      </c>
      <c r="AG696" s="826" t="s">
        <v>3072</v>
      </c>
    </row>
    <row r="697" spans="1:33" s="33" customFormat="1" ht="63" customHeight="1" x14ac:dyDescent="0.2">
      <c r="A697" s="834" t="s">
        <v>2950</v>
      </c>
      <c r="B697" s="825" t="s">
        <v>3141</v>
      </c>
      <c r="C697" s="826" t="s">
        <v>3142</v>
      </c>
      <c r="D697" s="830">
        <v>43252</v>
      </c>
      <c r="E697" s="826" t="s">
        <v>958</v>
      </c>
      <c r="F697" s="826" t="s">
        <v>486</v>
      </c>
      <c r="G697" s="826" t="s">
        <v>116</v>
      </c>
      <c r="H697" s="822">
        <v>2405000000</v>
      </c>
      <c r="I697" s="822">
        <v>0</v>
      </c>
      <c r="J697" s="826" t="s">
        <v>111</v>
      </c>
      <c r="K697" s="826" t="s">
        <v>45</v>
      </c>
      <c r="L697" s="825" t="s">
        <v>3122</v>
      </c>
      <c r="M697" s="825" t="s">
        <v>2953</v>
      </c>
      <c r="N697" s="834" t="s">
        <v>3123</v>
      </c>
      <c r="O697" s="836" t="s">
        <v>3124</v>
      </c>
      <c r="P697" s="826" t="s">
        <v>2956</v>
      </c>
      <c r="Q697" s="826" t="s">
        <v>2957</v>
      </c>
      <c r="R697" s="826" t="s">
        <v>3125</v>
      </c>
      <c r="S697" s="826">
        <v>220164</v>
      </c>
      <c r="T697" s="826" t="s">
        <v>3126</v>
      </c>
      <c r="U697" s="825" t="s">
        <v>3127</v>
      </c>
      <c r="V697" s="825" t="s">
        <v>2960</v>
      </c>
      <c r="W697" s="826" t="s">
        <v>2960</v>
      </c>
      <c r="X697" s="826"/>
      <c r="Y697" s="826" t="s">
        <v>2960</v>
      </c>
      <c r="Z697" s="826" t="s">
        <v>2960</v>
      </c>
      <c r="AA697" s="31" t="str">
        <f t="shared" si="10"/>
        <v>Información incompleta</v>
      </c>
      <c r="AB697" s="826" t="s">
        <v>2960</v>
      </c>
      <c r="AC697" s="826" t="s">
        <v>80</v>
      </c>
      <c r="AD697" s="832"/>
      <c r="AE697" s="826" t="s">
        <v>3131</v>
      </c>
      <c r="AF697" s="826" t="s">
        <v>47</v>
      </c>
      <c r="AG697" s="826" t="s">
        <v>3068</v>
      </c>
    </row>
    <row r="698" spans="1:33" s="33" customFormat="1" ht="63" customHeight="1" x14ac:dyDescent="0.2">
      <c r="A698" s="819" t="s">
        <v>2950</v>
      </c>
      <c r="B698" s="823">
        <v>81112205</v>
      </c>
      <c r="C698" s="820" t="s">
        <v>3143</v>
      </c>
      <c r="D698" s="821">
        <v>43252</v>
      </c>
      <c r="E698" s="820" t="s">
        <v>526</v>
      </c>
      <c r="F698" s="820" t="s">
        <v>486</v>
      </c>
      <c r="G698" s="820" t="s">
        <v>116</v>
      </c>
      <c r="H698" s="849">
        <v>115134137</v>
      </c>
      <c r="I698" s="850">
        <v>0</v>
      </c>
      <c r="J698" s="820" t="s">
        <v>111</v>
      </c>
      <c r="K698" s="820" t="s">
        <v>45</v>
      </c>
      <c r="L698" s="823" t="s">
        <v>3122</v>
      </c>
      <c r="M698" s="823" t="s">
        <v>2953</v>
      </c>
      <c r="N698" s="819" t="s">
        <v>3123</v>
      </c>
      <c r="O698" s="851" t="s">
        <v>3124</v>
      </c>
      <c r="P698" s="826" t="s">
        <v>2956</v>
      </c>
      <c r="Q698" s="820" t="s">
        <v>3132</v>
      </c>
      <c r="R698" s="826" t="s">
        <v>3125</v>
      </c>
      <c r="S698" s="820">
        <v>220164</v>
      </c>
      <c r="T698" s="826" t="s">
        <v>3126</v>
      </c>
      <c r="U698" s="823" t="s">
        <v>3144</v>
      </c>
      <c r="V698" s="823" t="s">
        <v>2960</v>
      </c>
      <c r="W698" s="820" t="s">
        <v>2960</v>
      </c>
      <c r="X698" s="820"/>
      <c r="Y698" s="820" t="s">
        <v>2960</v>
      </c>
      <c r="Z698" s="820" t="s">
        <v>2960</v>
      </c>
      <c r="AA698" s="31" t="str">
        <f t="shared" si="10"/>
        <v>Información incompleta</v>
      </c>
      <c r="AB698" s="820" t="s">
        <v>2960</v>
      </c>
      <c r="AC698" s="820" t="s">
        <v>80</v>
      </c>
      <c r="AD698" s="827"/>
      <c r="AE698" s="820" t="s">
        <v>3131</v>
      </c>
      <c r="AF698" s="820" t="s">
        <v>47</v>
      </c>
      <c r="AG698" s="820" t="s">
        <v>3068</v>
      </c>
    </row>
    <row r="699" spans="1:33" s="33" customFormat="1" ht="63" customHeight="1" x14ac:dyDescent="0.2">
      <c r="A699" s="834" t="s">
        <v>2950</v>
      </c>
      <c r="B699" s="825">
        <v>80111614</v>
      </c>
      <c r="C699" s="826" t="s">
        <v>3038</v>
      </c>
      <c r="D699" s="830">
        <v>43113</v>
      </c>
      <c r="E699" s="826" t="s">
        <v>470</v>
      </c>
      <c r="F699" s="826" t="s">
        <v>120</v>
      </c>
      <c r="G699" s="826" t="s">
        <v>116</v>
      </c>
      <c r="H699" s="822">
        <f>56997760+59896005+59896005+56997760+56997760+98218796-3</f>
        <v>389004083</v>
      </c>
      <c r="I699" s="822">
        <f>56997760+59896005+59896005+56997760+56997760+98218796-3</f>
        <v>389004083</v>
      </c>
      <c r="J699" s="826" t="s">
        <v>111</v>
      </c>
      <c r="K699" s="826" t="s">
        <v>45</v>
      </c>
      <c r="L699" s="825" t="s">
        <v>3122</v>
      </c>
      <c r="M699" s="825" t="s">
        <v>2953</v>
      </c>
      <c r="N699" s="834" t="s">
        <v>3123</v>
      </c>
      <c r="O699" s="836" t="s">
        <v>3124</v>
      </c>
      <c r="P699" s="826" t="s">
        <v>1921</v>
      </c>
      <c r="Q699" s="826" t="s">
        <v>3132</v>
      </c>
      <c r="R699" s="826" t="s">
        <v>3133</v>
      </c>
      <c r="S699" s="826">
        <v>220166</v>
      </c>
      <c r="T699" s="826" t="s">
        <v>3132</v>
      </c>
      <c r="U699" s="825" t="s">
        <v>3145</v>
      </c>
      <c r="V699" s="825" t="s">
        <v>2960</v>
      </c>
      <c r="W699" s="826" t="s">
        <v>2960</v>
      </c>
      <c r="X699" s="826"/>
      <c r="Y699" s="826" t="s">
        <v>2960</v>
      </c>
      <c r="Z699" s="826" t="s">
        <v>2960</v>
      </c>
      <c r="AA699" s="31" t="str">
        <f t="shared" si="10"/>
        <v>Información incompleta</v>
      </c>
      <c r="AB699" s="826" t="s">
        <v>2960</v>
      </c>
      <c r="AC699" s="826" t="s">
        <v>80</v>
      </c>
      <c r="AD699" s="832" t="s">
        <v>2961</v>
      </c>
      <c r="AE699" s="826" t="s">
        <v>3146</v>
      </c>
      <c r="AF699" s="826" t="s">
        <v>47</v>
      </c>
      <c r="AG699" s="826" t="s">
        <v>2963</v>
      </c>
    </row>
    <row r="700" spans="1:33" s="33" customFormat="1" ht="63" customHeight="1" x14ac:dyDescent="0.2">
      <c r="A700" s="834" t="s">
        <v>2950</v>
      </c>
      <c r="B700" s="825">
        <v>80111614</v>
      </c>
      <c r="C700" s="826" t="s">
        <v>2983</v>
      </c>
      <c r="D700" s="830">
        <v>43132</v>
      </c>
      <c r="E700" s="826" t="s">
        <v>3031</v>
      </c>
      <c r="F700" s="826" t="s">
        <v>120</v>
      </c>
      <c r="G700" s="826" t="s">
        <v>116</v>
      </c>
      <c r="H700" s="822">
        <v>17000000</v>
      </c>
      <c r="I700" s="822">
        <v>17000000</v>
      </c>
      <c r="J700" s="826" t="s">
        <v>111</v>
      </c>
      <c r="K700" s="826" t="s">
        <v>45</v>
      </c>
      <c r="L700" s="825" t="s">
        <v>3122</v>
      </c>
      <c r="M700" s="825" t="s">
        <v>2953</v>
      </c>
      <c r="N700" s="834" t="s">
        <v>3123</v>
      </c>
      <c r="O700" s="836" t="s">
        <v>3124</v>
      </c>
      <c r="P700" s="826" t="s">
        <v>1921</v>
      </c>
      <c r="Q700" s="826" t="s">
        <v>3132</v>
      </c>
      <c r="R700" s="826" t="s">
        <v>3133</v>
      </c>
      <c r="S700" s="826">
        <v>220166</v>
      </c>
      <c r="T700" s="826" t="s">
        <v>3132</v>
      </c>
      <c r="U700" s="825" t="s">
        <v>3145</v>
      </c>
      <c r="V700" s="825" t="s">
        <v>2960</v>
      </c>
      <c r="W700" s="826" t="s">
        <v>2960</v>
      </c>
      <c r="X700" s="826"/>
      <c r="Y700" s="826" t="s">
        <v>2960</v>
      </c>
      <c r="Z700" s="826" t="s">
        <v>2960</v>
      </c>
      <c r="AA700" s="31" t="str">
        <f t="shared" si="10"/>
        <v>Información incompleta</v>
      </c>
      <c r="AB700" s="826" t="s">
        <v>2960</v>
      </c>
      <c r="AC700" s="826" t="s">
        <v>80</v>
      </c>
      <c r="AD700" s="832" t="s">
        <v>2961</v>
      </c>
      <c r="AE700" s="826" t="s">
        <v>3146</v>
      </c>
      <c r="AF700" s="826" t="s">
        <v>47</v>
      </c>
      <c r="AG700" s="826" t="s">
        <v>2963</v>
      </c>
    </row>
    <row r="701" spans="1:33" s="33" customFormat="1" ht="63" customHeight="1" x14ac:dyDescent="0.2">
      <c r="A701" s="834" t="s">
        <v>2950</v>
      </c>
      <c r="B701" s="825">
        <v>80111504</v>
      </c>
      <c r="C701" s="826" t="s">
        <v>2969</v>
      </c>
      <c r="D701" s="830">
        <v>43101</v>
      </c>
      <c r="E701" s="826" t="s">
        <v>958</v>
      </c>
      <c r="F701" s="826" t="s">
        <v>117</v>
      </c>
      <c r="G701" s="826" t="s">
        <v>116</v>
      </c>
      <c r="H701" s="822">
        <f>5859315*5</f>
        <v>29296575</v>
      </c>
      <c r="I701" s="822">
        <f>5859315*5</f>
        <v>29296575</v>
      </c>
      <c r="J701" s="826" t="s">
        <v>111</v>
      </c>
      <c r="K701" s="820" t="s">
        <v>45</v>
      </c>
      <c r="L701" s="825" t="s">
        <v>3122</v>
      </c>
      <c r="M701" s="825" t="s">
        <v>2953</v>
      </c>
      <c r="N701" s="834" t="s">
        <v>3123</v>
      </c>
      <c r="O701" s="836" t="s">
        <v>3124</v>
      </c>
      <c r="P701" s="826" t="s">
        <v>1921</v>
      </c>
      <c r="Q701" s="826" t="s">
        <v>3132</v>
      </c>
      <c r="R701" s="826" t="s">
        <v>3133</v>
      </c>
      <c r="S701" s="826">
        <v>220166</v>
      </c>
      <c r="T701" s="826" t="s">
        <v>3132</v>
      </c>
      <c r="U701" s="825" t="s">
        <v>3145</v>
      </c>
      <c r="V701" s="825" t="s">
        <v>2960</v>
      </c>
      <c r="W701" s="826" t="s">
        <v>2960</v>
      </c>
      <c r="X701" s="826"/>
      <c r="Y701" s="826" t="s">
        <v>2960</v>
      </c>
      <c r="Z701" s="826" t="s">
        <v>2960</v>
      </c>
      <c r="AA701" s="31" t="str">
        <f t="shared" si="10"/>
        <v>Información incompleta</v>
      </c>
      <c r="AB701" s="826" t="s">
        <v>2960</v>
      </c>
      <c r="AC701" s="826" t="s">
        <v>80</v>
      </c>
      <c r="AD701" s="832" t="s">
        <v>3147</v>
      </c>
      <c r="AE701" s="826" t="s">
        <v>3146</v>
      </c>
      <c r="AF701" s="826" t="s">
        <v>47</v>
      </c>
      <c r="AG701" s="826" t="s">
        <v>2963</v>
      </c>
    </row>
    <row r="702" spans="1:33" s="33" customFormat="1" ht="63" customHeight="1" x14ac:dyDescent="0.2">
      <c r="A702" s="834" t="s">
        <v>2950</v>
      </c>
      <c r="B702" s="825">
        <v>80111504</v>
      </c>
      <c r="C702" s="826" t="s">
        <v>2973</v>
      </c>
      <c r="D702" s="830">
        <v>43282</v>
      </c>
      <c r="E702" s="826" t="s">
        <v>958</v>
      </c>
      <c r="F702" s="826" t="s">
        <v>117</v>
      </c>
      <c r="G702" s="826" t="s">
        <v>116</v>
      </c>
      <c r="H702" s="822">
        <f>5859315*5</f>
        <v>29296575</v>
      </c>
      <c r="I702" s="822">
        <f>5859315*5</f>
        <v>29296575</v>
      </c>
      <c r="J702" s="826" t="s">
        <v>111</v>
      </c>
      <c r="K702" s="826" t="s">
        <v>45</v>
      </c>
      <c r="L702" s="825" t="s">
        <v>3122</v>
      </c>
      <c r="M702" s="825" t="s">
        <v>2953</v>
      </c>
      <c r="N702" s="834" t="s">
        <v>3123</v>
      </c>
      <c r="O702" s="836" t="s">
        <v>3124</v>
      </c>
      <c r="P702" s="826" t="s">
        <v>1921</v>
      </c>
      <c r="Q702" s="826" t="s">
        <v>3132</v>
      </c>
      <c r="R702" s="826" t="s">
        <v>3133</v>
      </c>
      <c r="S702" s="826">
        <v>220166</v>
      </c>
      <c r="T702" s="826" t="s">
        <v>3132</v>
      </c>
      <c r="U702" s="825" t="s">
        <v>3145</v>
      </c>
      <c r="V702" s="825" t="s">
        <v>2960</v>
      </c>
      <c r="W702" s="826" t="s">
        <v>2960</v>
      </c>
      <c r="X702" s="826"/>
      <c r="Y702" s="826" t="s">
        <v>2960</v>
      </c>
      <c r="Z702" s="826" t="s">
        <v>2960</v>
      </c>
      <c r="AA702" s="31" t="str">
        <f t="shared" si="10"/>
        <v>Información incompleta</v>
      </c>
      <c r="AB702" s="826" t="s">
        <v>2960</v>
      </c>
      <c r="AC702" s="826" t="s">
        <v>80</v>
      </c>
      <c r="AD702" s="832" t="s">
        <v>3147</v>
      </c>
      <c r="AE702" s="826" t="s">
        <v>3146</v>
      </c>
      <c r="AF702" s="826" t="s">
        <v>47</v>
      </c>
      <c r="AG702" s="826" t="s">
        <v>2963</v>
      </c>
    </row>
    <row r="703" spans="1:33" s="33" customFormat="1" ht="63" customHeight="1" x14ac:dyDescent="0.2">
      <c r="A703" s="834" t="s">
        <v>2950</v>
      </c>
      <c r="B703" s="825">
        <v>43191504</v>
      </c>
      <c r="C703" s="826" t="s">
        <v>3148</v>
      </c>
      <c r="D703" s="830">
        <v>43101</v>
      </c>
      <c r="E703" s="826" t="s">
        <v>958</v>
      </c>
      <c r="F703" s="826" t="s">
        <v>112</v>
      </c>
      <c r="G703" s="826" t="s">
        <v>116</v>
      </c>
      <c r="H703" s="822">
        <v>15408492</v>
      </c>
      <c r="I703" s="822">
        <v>0</v>
      </c>
      <c r="J703" s="826" t="s">
        <v>111</v>
      </c>
      <c r="K703" s="826" t="s">
        <v>45</v>
      </c>
      <c r="L703" s="825" t="s">
        <v>3122</v>
      </c>
      <c r="M703" s="825" t="s">
        <v>2953</v>
      </c>
      <c r="N703" s="834" t="s">
        <v>3123</v>
      </c>
      <c r="O703" s="836" t="s">
        <v>3124</v>
      </c>
      <c r="P703" s="826" t="s">
        <v>1921</v>
      </c>
      <c r="Q703" s="826" t="s">
        <v>3132</v>
      </c>
      <c r="R703" s="826" t="s">
        <v>3133</v>
      </c>
      <c r="S703" s="826">
        <v>220166</v>
      </c>
      <c r="T703" s="826" t="s">
        <v>3132</v>
      </c>
      <c r="U703" s="825" t="s">
        <v>3145</v>
      </c>
      <c r="V703" s="825" t="s">
        <v>2960</v>
      </c>
      <c r="W703" s="826" t="s">
        <v>2960</v>
      </c>
      <c r="X703" s="826"/>
      <c r="Y703" s="826" t="s">
        <v>2960</v>
      </c>
      <c r="Z703" s="826" t="s">
        <v>2960</v>
      </c>
      <c r="AA703" s="31" t="str">
        <f t="shared" si="10"/>
        <v>Información incompleta</v>
      </c>
      <c r="AB703" s="826" t="s">
        <v>2960</v>
      </c>
      <c r="AC703" s="826" t="s">
        <v>80</v>
      </c>
      <c r="AD703" s="832"/>
      <c r="AE703" s="826" t="s">
        <v>3149</v>
      </c>
      <c r="AF703" s="826" t="s">
        <v>47</v>
      </c>
      <c r="AG703" s="826" t="s">
        <v>2963</v>
      </c>
    </row>
    <row r="704" spans="1:33" s="33" customFormat="1" ht="63" customHeight="1" x14ac:dyDescent="0.2">
      <c r="A704" s="834" t="s">
        <v>2950</v>
      </c>
      <c r="B704" s="825">
        <v>80101504</v>
      </c>
      <c r="C704" s="826" t="s">
        <v>3150</v>
      </c>
      <c r="D704" s="830">
        <v>43252</v>
      </c>
      <c r="E704" s="826" t="s">
        <v>958</v>
      </c>
      <c r="F704" s="826" t="s">
        <v>117</v>
      </c>
      <c r="G704" s="826" t="s">
        <v>116</v>
      </c>
      <c r="H704" s="822">
        <v>900000000</v>
      </c>
      <c r="I704" s="822">
        <v>900000000</v>
      </c>
      <c r="J704" s="826" t="s">
        <v>111</v>
      </c>
      <c r="K704" s="826" t="s">
        <v>45</v>
      </c>
      <c r="L704" s="825" t="s">
        <v>3122</v>
      </c>
      <c r="M704" s="825" t="s">
        <v>2953</v>
      </c>
      <c r="N704" s="834" t="s">
        <v>3123</v>
      </c>
      <c r="O704" s="836" t="s">
        <v>3124</v>
      </c>
      <c r="P704" s="826" t="s">
        <v>1921</v>
      </c>
      <c r="Q704" s="826" t="s">
        <v>3132</v>
      </c>
      <c r="R704" s="826" t="s">
        <v>3133</v>
      </c>
      <c r="S704" s="826">
        <v>220166</v>
      </c>
      <c r="T704" s="826" t="s">
        <v>3132</v>
      </c>
      <c r="U704" s="825" t="s">
        <v>3145</v>
      </c>
      <c r="V704" s="825" t="s">
        <v>2960</v>
      </c>
      <c r="W704" s="826" t="s">
        <v>2960</v>
      </c>
      <c r="X704" s="826"/>
      <c r="Y704" s="826" t="s">
        <v>2960</v>
      </c>
      <c r="Z704" s="826" t="s">
        <v>2960</v>
      </c>
      <c r="AA704" s="31" t="str">
        <f t="shared" si="10"/>
        <v>Información incompleta</v>
      </c>
      <c r="AB704" s="826" t="s">
        <v>2960</v>
      </c>
      <c r="AC704" s="826" t="s">
        <v>80</v>
      </c>
      <c r="AD704" s="832"/>
      <c r="AE704" s="826" t="s">
        <v>3131</v>
      </c>
      <c r="AF704" s="826" t="s">
        <v>47</v>
      </c>
      <c r="AG704" s="826" t="s">
        <v>3068</v>
      </c>
    </row>
    <row r="705" spans="1:34" s="33" customFormat="1" ht="63" customHeight="1" x14ac:dyDescent="0.2">
      <c r="A705" s="819" t="s">
        <v>2950</v>
      </c>
      <c r="B705" s="852">
        <v>80111621</v>
      </c>
      <c r="C705" s="853" t="s">
        <v>3151</v>
      </c>
      <c r="D705" s="854">
        <v>37073</v>
      </c>
      <c r="E705" s="820" t="s">
        <v>958</v>
      </c>
      <c r="F705" s="853" t="s">
        <v>276</v>
      </c>
      <c r="G705" s="853" t="s">
        <v>116</v>
      </c>
      <c r="H705" s="855">
        <v>75000000</v>
      </c>
      <c r="I705" s="855">
        <v>75000000</v>
      </c>
      <c r="J705" s="853" t="s">
        <v>111</v>
      </c>
      <c r="K705" s="853" t="s">
        <v>45</v>
      </c>
      <c r="L705" s="823" t="s">
        <v>3122</v>
      </c>
      <c r="M705" s="823" t="s">
        <v>2953</v>
      </c>
      <c r="N705" s="819" t="s">
        <v>3123</v>
      </c>
      <c r="O705" s="851" t="s">
        <v>3124</v>
      </c>
      <c r="P705" s="820" t="s">
        <v>1921</v>
      </c>
      <c r="Q705" s="820" t="s">
        <v>3132</v>
      </c>
      <c r="R705" s="820" t="s">
        <v>3133</v>
      </c>
      <c r="S705" s="820">
        <v>220166</v>
      </c>
      <c r="T705" s="820" t="s">
        <v>3132</v>
      </c>
      <c r="U705" s="823" t="s">
        <v>3145</v>
      </c>
      <c r="V705" s="856"/>
      <c r="W705" s="857"/>
      <c r="X705" s="858"/>
      <c r="Y705" s="859"/>
      <c r="Z705" s="857"/>
      <c r="AA705" s="31" t="str">
        <f t="shared" si="10"/>
        <v/>
      </c>
      <c r="AB705" s="853"/>
      <c r="AC705" s="860"/>
      <c r="AD705" s="861"/>
      <c r="AE705" s="820" t="s">
        <v>3131</v>
      </c>
      <c r="AF705" s="820" t="s">
        <v>47</v>
      </c>
      <c r="AG705" s="400"/>
    </row>
    <row r="706" spans="1:34" s="33" customFormat="1" ht="63" customHeight="1" x14ac:dyDescent="0.2">
      <c r="A706" s="834" t="s">
        <v>2950</v>
      </c>
      <c r="B706" s="825">
        <v>80101504</v>
      </c>
      <c r="C706" s="826" t="s">
        <v>3152</v>
      </c>
      <c r="D706" s="830">
        <v>43282</v>
      </c>
      <c r="E706" s="826" t="s">
        <v>958</v>
      </c>
      <c r="F706" s="826" t="s">
        <v>276</v>
      </c>
      <c r="G706" s="826" t="s">
        <v>116</v>
      </c>
      <c r="H706" s="822">
        <v>2100000000</v>
      </c>
      <c r="I706" s="822">
        <v>0</v>
      </c>
      <c r="J706" s="826" t="s">
        <v>111</v>
      </c>
      <c r="K706" s="826" t="s">
        <v>45</v>
      </c>
      <c r="L706" s="825" t="s">
        <v>3122</v>
      </c>
      <c r="M706" s="825" t="s">
        <v>2953</v>
      </c>
      <c r="N706" s="834" t="s">
        <v>3123</v>
      </c>
      <c r="O706" s="836" t="s">
        <v>3124</v>
      </c>
      <c r="P706" s="826" t="s">
        <v>1921</v>
      </c>
      <c r="Q706" s="826" t="s">
        <v>3132</v>
      </c>
      <c r="R706" s="826" t="s">
        <v>3133</v>
      </c>
      <c r="S706" s="826">
        <v>220166</v>
      </c>
      <c r="T706" s="826" t="s">
        <v>3132</v>
      </c>
      <c r="U706" s="825" t="s">
        <v>3145</v>
      </c>
      <c r="V706" s="825" t="s">
        <v>2960</v>
      </c>
      <c r="W706" s="826" t="s">
        <v>2960</v>
      </c>
      <c r="X706" s="826"/>
      <c r="Y706" s="826" t="s">
        <v>2960</v>
      </c>
      <c r="Z706" s="826" t="s">
        <v>2960</v>
      </c>
      <c r="AA706" s="31" t="str">
        <f t="shared" si="10"/>
        <v>Información incompleta</v>
      </c>
      <c r="AB706" s="826" t="s">
        <v>2960</v>
      </c>
      <c r="AC706" s="826" t="s">
        <v>80</v>
      </c>
      <c r="AD706" s="832"/>
      <c r="AE706" s="826" t="s">
        <v>3131</v>
      </c>
      <c r="AF706" s="826" t="s">
        <v>47</v>
      </c>
      <c r="AG706" s="826" t="s">
        <v>3068</v>
      </c>
    </row>
    <row r="707" spans="1:34" s="33" customFormat="1" ht="63" customHeight="1" x14ac:dyDescent="0.2">
      <c r="A707" s="834" t="s">
        <v>2950</v>
      </c>
      <c r="B707" s="825">
        <v>80111614</v>
      </c>
      <c r="C707" s="826" t="s">
        <v>3038</v>
      </c>
      <c r="D707" s="830">
        <v>43101</v>
      </c>
      <c r="E707" s="826" t="s">
        <v>470</v>
      </c>
      <c r="F707" s="826" t="s">
        <v>276</v>
      </c>
      <c r="G707" s="826" t="s">
        <v>116</v>
      </c>
      <c r="H707" s="862">
        <v>511233571</v>
      </c>
      <c r="I707" s="862">
        <v>511233571</v>
      </c>
      <c r="J707" s="826" t="s">
        <v>111</v>
      </c>
      <c r="K707" s="826" t="s">
        <v>45</v>
      </c>
      <c r="L707" s="825" t="s">
        <v>3153</v>
      </c>
      <c r="M707" s="825" t="s">
        <v>2953</v>
      </c>
      <c r="N707" s="834" t="s">
        <v>3154</v>
      </c>
      <c r="O707" s="836" t="s">
        <v>3155</v>
      </c>
      <c r="P707" s="826" t="s">
        <v>3042</v>
      </c>
      <c r="Q707" s="826" t="s">
        <v>3043</v>
      </c>
      <c r="R707" s="826" t="s">
        <v>3156</v>
      </c>
      <c r="S707" s="826" t="s">
        <v>3157</v>
      </c>
      <c r="T707" s="826" t="s">
        <v>3158</v>
      </c>
      <c r="U707" s="825" t="s">
        <v>3159</v>
      </c>
      <c r="V707" s="825" t="s">
        <v>2960</v>
      </c>
      <c r="W707" s="826" t="s">
        <v>2960</v>
      </c>
      <c r="X707" s="826"/>
      <c r="Y707" s="826" t="s">
        <v>2960</v>
      </c>
      <c r="Z707" s="826" t="s">
        <v>2960</v>
      </c>
      <c r="AA707" s="31" t="str">
        <f t="shared" si="10"/>
        <v>Información incompleta</v>
      </c>
      <c r="AB707" s="826" t="s">
        <v>2960</v>
      </c>
      <c r="AC707" s="826" t="s">
        <v>80</v>
      </c>
      <c r="AD707" s="832"/>
      <c r="AE707" s="826" t="s">
        <v>3160</v>
      </c>
      <c r="AF707" s="826" t="s">
        <v>47</v>
      </c>
      <c r="AG707" s="826" t="s">
        <v>2963</v>
      </c>
    </row>
    <row r="708" spans="1:34" s="33" customFormat="1" ht="63" customHeight="1" x14ac:dyDescent="0.2">
      <c r="A708" s="834" t="s">
        <v>2950</v>
      </c>
      <c r="B708" s="825">
        <v>80111614</v>
      </c>
      <c r="C708" s="826" t="s">
        <v>2983</v>
      </c>
      <c r="D708" s="830">
        <v>43132</v>
      </c>
      <c r="E708" s="826" t="s">
        <v>470</v>
      </c>
      <c r="F708" s="826" t="s">
        <v>120</v>
      </c>
      <c r="G708" s="826" t="s">
        <v>116</v>
      </c>
      <c r="H708" s="862">
        <v>14000000</v>
      </c>
      <c r="I708" s="862">
        <v>14000000</v>
      </c>
      <c r="J708" s="826" t="s">
        <v>111</v>
      </c>
      <c r="K708" s="826" t="s">
        <v>45</v>
      </c>
      <c r="L708" s="825" t="s">
        <v>3153</v>
      </c>
      <c r="M708" s="825" t="s">
        <v>2953</v>
      </c>
      <c r="N708" s="834" t="s">
        <v>3154</v>
      </c>
      <c r="O708" s="836" t="s">
        <v>3155</v>
      </c>
      <c r="P708" s="826" t="s">
        <v>3042</v>
      </c>
      <c r="Q708" s="826" t="s">
        <v>3043</v>
      </c>
      <c r="R708" s="826" t="s">
        <v>3156</v>
      </c>
      <c r="S708" s="826" t="s">
        <v>3157</v>
      </c>
      <c r="T708" s="826" t="s">
        <v>3158</v>
      </c>
      <c r="U708" s="825" t="s">
        <v>3159</v>
      </c>
      <c r="V708" s="825" t="s">
        <v>2960</v>
      </c>
      <c r="W708" s="826" t="s">
        <v>2960</v>
      </c>
      <c r="X708" s="826"/>
      <c r="Y708" s="826" t="s">
        <v>2960</v>
      </c>
      <c r="Z708" s="826" t="s">
        <v>2960</v>
      </c>
      <c r="AA708" s="31" t="str">
        <f t="shared" si="10"/>
        <v>Información incompleta</v>
      </c>
      <c r="AB708" s="826" t="s">
        <v>2960</v>
      </c>
      <c r="AC708" s="826" t="s">
        <v>80</v>
      </c>
      <c r="AD708" s="832"/>
      <c r="AE708" s="826" t="s">
        <v>3160</v>
      </c>
      <c r="AF708" s="826" t="s">
        <v>47</v>
      </c>
      <c r="AG708" s="826" t="s">
        <v>2963</v>
      </c>
    </row>
    <row r="709" spans="1:34" s="33" customFormat="1" ht="63" customHeight="1" x14ac:dyDescent="0.2">
      <c r="A709" s="834" t="s">
        <v>2950</v>
      </c>
      <c r="B709" s="825">
        <v>78111502</v>
      </c>
      <c r="C709" s="826" t="s">
        <v>3161</v>
      </c>
      <c r="D709" s="830">
        <v>43009</v>
      </c>
      <c r="E709" s="826" t="s">
        <v>3162</v>
      </c>
      <c r="F709" s="826" t="s">
        <v>117</v>
      </c>
      <c r="G709" s="826" t="s">
        <v>116</v>
      </c>
      <c r="H709" s="862">
        <v>25750000</v>
      </c>
      <c r="I709" s="862">
        <v>25750000</v>
      </c>
      <c r="J709" s="826" t="s">
        <v>48</v>
      </c>
      <c r="K709" s="826" t="s">
        <v>110</v>
      </c>
      <c r="L709" s="825" t="s">
        <v>3153</v>
      </c>
      <c r="M709" s="825" t="s">
        <v>2953</v>
      </c>
      <c r="N709" s="834" t="s">
        <v>3154</v>
      </c>
      <c r="O709" s="836" t="s">
        <v>3155</v>
      </c>
      <c r="P709" s="826" t="s">
        <v>3042</v>
      </c>
      <c r="Q709" s="826" t="s">
        <v>3043</v>
      </c>
      <c r="R709" s="826" t="s">
        <v>3156</v>
      </c>
      <c r="S709" s="826" t="s">
        <v>3157</v>
      </c>
      <c r="T709" s="826" t="s">
        <v>3158</v>
      </c>
      <c r="U709" s="863" t="s">
        <v>3163</v>
      </c>
      <c r="V709" s="825" t="s">
        <v>3164</v>
      </c>
      <c r="W709" s="826">
        <v>18750</v>
      </c>
      <c r="X709" s="837">
        <v>42990</v>
      </c>
      <c r="Y709" s="826" t="s">
        <v>45</v>
      </c>
      <c r="Z709" s="826">
        <v>4600007506</v>
      </c>
      <c r="AA709" s="31">
        <f t="shared" si="10"/>
        <v>1</v>
      </c>
      <c r="AB709" s="825" t="s">
        <v>3165</v>
      </c>
      <c r="AC709" s="826" t="s">
        <v>84</v>
      </c>
      <c r="AD709" s="832" t="s">
        <v>3166</v>
      </c>
      <c r="AE709" s="826" t="s">
        <v>1967</v>
      </c>
      <c r="AF709" s="826" t="s">
        <v>47</v>
      </c>
      <c r="AG709" s="826" t="s">
        <v>3167</v>
      </c>
    </row>
    <row r="710" spans="1:34" s="33" customFormat="1" ht="63" customHeight="1" x14ac:dyDescent="0.2">
      <c r="A710" s="834" t="s">
        <v>2950</v>
      </c>
      <c r="B710" s="825">
        <v>80111504</v>
      </c>
      <c r="C710" s="826" t="s">
        <v>3168</v>
      </c>
      <c r="D710" s="830">
        <v>43101</v>
      </c>
      <c r="E710" s="826" t="s">
        <v>1218</v>
      </c>
      <c r="F710" s="826" t="s">
        <v>117</v>
      </c>
      <c r="G710" s="826" t="s">
        <v>116</v>
      </c>
      <c r="H710" s="862">
        <v>5859315</v>
      </c>
      <c r="I710" s="862">
        <v>5859315</v>
      </c>
      <c r="J710" s="826" t="s">
        <v>111</v>
      </c>
      <c r="K710" s="826" t="s">
        <v>45</v>
      </c>
      <c r="L710" s="825" t="s">
        <v>3153</v>
      </c>
      <c r="M710" s="825" t="s">
        <v>2953</v>
      </c>
      <c r="N710" s="834" t="s">
        <v>3154</v>
      </c>
      <c r="O710" s="845" t="s">
        <v>3155</v>
      </c>
      <c r="P710" s="826" t="s">
        <v>3042</v>
      </c>
      <c r="Q710" s="826" t="s">
        <v>3047</v>
      </c>
      <c r="R710" s="826" t="s">
        <v>3156</v>
      </c>
      <c r="S710" s="826" t="s">
        <v>3157</v>
      </c>
      <c r="T710" s="826" t="s">
        <v>3158</v>
      </c>
      <c r="U710" s="835" t="s">
        <v>3169</v>
      </c>
      <c r="V710" s="825" t="s">
        <v>2960</v>
      </c>
      <c r="W710" s="826" t="s">
        <v>2960</v>
      </c>
      <c r="X710" s="826"/>
      <c r="Y710" s="826" t="s">
        <v>2960</v>
      </c>
      <c r="Z710" s="826" t="s">
        <v>2960</v>
      </c>
      <c r="AA710" s="31" t="str">
        <f t="shared" si="10"/>
        <v>Información incompleta</v>
      </c>
      <c r="AB710" s="826" t="s">
        <v>2960</v>
      </c>
      <c r="AC710" s="826" t="s">
        <v>80</v>
      </c>
      <c r="AD710" s="832" t="s">
        <v>3052</v>
      </c>
      <c r="AE710" s="826" t="s">
        <v>2972</v>
      </c>
      <c r="AF710" s="826" t="s">
        <v>47</v>
      </c>
      <c r="AG710" s="826" t="s">
        <v>2963</v>
      </c>
    </row>
    <row r="711" spans="1:34" s="33" customFormat="1" ht="63" customHeight="1" x14ac:dyDescent="0.2">
      <c r="A711" s="834" t="s">
        <v>2950</v>
      </c>
      <c r="B711" s="825">
        <v>80111504</v>
      </c>
      <c r="C711" s="826" t="s">
        <v>2973</v>
      </c>
      <c r="D711" s="830">
        <v>43282</v>
      </c>
      <c r="E711" s="826" t="s">
        <v>1218</v>
      </c>
      <c r="F711" s="826" t="s">
        <v>117</v>
      </c>
      <c r="G711" s="826" t="s">
        <v>116</v>
      </c>
      <c r="H711" s="862">
        <v>5859315</v>
      </c>
      <c r="I711" s="862">
        <v>0</v>
      </c>
      <c r="J711" s="826" t="s">
        <v>111</v>
      </c>
      <c r="K711" s="826" t="s">
        <v>45</v>
      </c>
      <c r="L711" s="825" t="s">
        <v>3153</v>
      </c>
      <c r="M711" s="825" t="s">
        <v>2953</v>
      </c>
      <c r="N711" s="834" t="s">
        <v>3154</v>
      </c>
      <c r="O711" s="845" t="s">
        <v>3155</v>
      </c>
      <c r="P711" s="826" t="s">
        <v>3042</v>
      </c>
      <c r="Q711" s="826" t="s">
        <v>3047</v>
      </c>
      <c r="R711" s="826" t="s">
        <v>3156</v>
      </c>
      <c r="S711" s="826" t="s">
        <v>3157</v>
      </c>
      <c r="T711" s="826" t="s">
        <v>3158</v>
      </c>
      <c r="U711" s="835" t="s">
        <v>3169</v>
      </c>
      <c r="V711" s="825" t="s">
        <v>2960</v>
      </c>
      <c r="W711" s="826" t="s">
        <v>2960</v>
      </c>
      <c r="X711" s="826"/>
      <c r="Y711" s="826" t="s">
        <v>2960</v>
      </c>
      <c r="Z711" s="826" t="s">
        <v>2960</v>
      </c>
      <c r="AA711" s="31" t="str">
        <f t="shared" si="10"/>
        <v>Información incompleta</v>
      </c>
      <c r="AB711" s="826" t="s">
        <v>2960</v>
      </c>
      <c r="AC711" s="826" t="s">
        <v>80</v>
      </c>
      <c r="AD711" s="832" t="s">
        <v>3052</v>
      </c>
      <c r="AE711" s="826" t="s">
        <v>2972</v>
      </c>
      <c r="AF711" s="826" t="s">
        <v>47</v>
      </c>
      <c r="AG711" s="826" t="s">
        <v>2963</v>
      </c>
    </row>
    <row r="712" spans="1:34" s="33" customFormat="1" ht="63" customHeight="1" x14ac:dyDescent="0.2">
      <c r="A712" s="834" t="s">
        <v>2950</v>
      </c>
      <c r="B712" s="825">
        <v>93141509</v>
      </c>
      <c r="C712" s="864" t="s">
        <v>3170</v>
      </c>
      <c r="D712" s="830">
        <v>43252</v>
      </c>
      <c r="E712" s="826" t="s">
        <v>958</v>
      </c>
      <c r="F712" s="826" t="s">
        <v>117</v>
      </c>
      <c r="G712" s="826" t="s">
        <v>116</v>
      </c>
      <c r="H712" s="865">
        <v>261925032</v>
      </c>
      <c r="I712" s="865">
        <v>261925032</v>
      </c>
      <c r="J712" s="826" t="s">
        <v>111</v>
      </c>
      <c r="K712" s="826" t="s">
        <v>45</v>
      </c>
      <c r="L712" s="825" t="s">
        <v>3153</v>
      </c>
      <c r="M712" s="825" t="s">
        <v>2953</v>
      </c>
      <c r="N712" s="834" t="s">
        <v>3154</v>
      </c>
      <c r="O712" s="836" t="s">
        <v>3155</v>
      </c>
      <c r="P712" s="826" t="s">
        <v>3042</v>
      </c>
      <c r="Q712" s="826" t="s">
        <v>3043</v>
      </c>
      <c r="R712" s="826" t="s">
        <v>3156</v>
      </c>
      <c r="S712" s="826" t="s">
        <v>3157</v>
      </c>
      <c r="T712" s="826" t="s">
        <v>3158</v>
      </c>
      <c r="U712" s="866" t="s">
        <v>3171</v>
      </c>
      <c r="V712" s="825" t="s">
        <v>2960</v>
      </c>
      <c r="W712" s="826" t="s">
        <v>2960</v>
      </c>
      <c r="X712" s="826"/>
      <c r="Y712" s="826" t="s">
        <v>2960</v>
      </c>
      <c r="Z712" s="826" t="s">
        <v>2960</v>
      </c>
      <c r="AA712" s="31" t="str">
        <f t="shared" si="10"/>
        <v>Información incompleta</v>
      </c>
      <c r="AB712" s="826" t="s">
        <v>2960</v>
      </c>
      <c r="AC712" s="826" t="s">
        <v>80</v>
      </c>
      <c r="AD712" s="832"/>
      <c r="AE712" s="826" t="s">
        <v>3172</v>
      </c>
      <c r="AF712" s="826" t="s">
        <v>47</v>
      </c>
      <c r="AG712" s="826" t="s">
        <v>3167</v>
      </c>
    </row>
    <row r="713" spans="1:34" s="33" customFormat="1" ht="63" customHeight="1" x14ac:dyDescent="0.2">
      <c r="A713" s="834" t="s">
        <v>2950</v>
      </c>
      <c r="B713" s="825">
        <v>93141509</v>
      </c>
      <c r="C713" s="864" t="s">
        <v>3173</v>
      </c>
      <c r="D713" s="830">
        <v>43252</v>
      </c>
      <c r="E713" s="826" t="s">
        <v>958</v>
      </c>
      <c r="F713" s="826" t="s">
        <v>117</v>
      </c>
      <c r="G713" s="826" t="s">
        <v>116</v>
      </c>
      <c r="H713" s="865">
        <v>10000000</v>
      </c>
      <c r="I713" s="865">
        <v>10000000</v>
      </c>
      <c r="J713" s="826" t="s">
        <v>111</v>
      </c>
      <c r="K713" s="820" t="s">
        <v>45</v>
      </c>
      <c r="L713" s="825" t="s">
        <v>3153</v>
      </c>
      <c r="M713" s="825" t="s">
        <v>2953</v>
      </c>
      <c r="N713" s="834" t="s">
        <v>3154</v>
      </c>
      <c r="O713" s="836" t="s">
        <v>3155</v>
      </c>
      <c r="P713" s="826" t="s">
        <v>3042</v>
      </c>
      <c r="Q713" s="826" t="s">
        <v>3043</v>
      </c>
      <c r="R713" s="826" t="s">
        <v>3156</v>
      </c>
      <c r="S713" s="826" t="s">
        <v>3157</v>
      </c>
      <c r="T713" s="826" t="s">
        <v>3158</v>
      </c>
      <c r="U713" s="866" t="s">
        <v>3171</v>
      </c>
      <c r="V713" s="825" t="s">
        <v>2960</v>
      </c>
      <c r="W713" s="826" t="s">
        <v>2960</v>
      </c>
      <c r="X713" s="826"/>
      <c r="Y713" s="826" t="s">
        <v>2960</v>
      </c>
      <c r="Z713" s="826" t="s">
        <v>2960</v>
      </c>
      <c r="AA713" s="31" t="str">
        <f t="shared" si="10"/>
        <v>Información incompleta</v>
      </c>
      <c r="AB713" s="826" t="s">
        <v>2960</v>
      </c>
      <c r="AC713" s="826" t="s">
        <v>80</v>
      </c>
      <c r="AD713" s="832"/>
      <c r="AE713" s="826" t="s">
        <v>3172</v>
      </c>
      <c r="AF713" s="826" t="s">
        <v>47</v>
      </c>
      <c r="AG713" s="826" t="s">
        <v>3167</v>
      </c>
    </row>
    <row r="714" spans="1:34" s="33" customFormat="1" ht="63" customHeight="1" x14ac:dyDescent="0.2">
      <c r="A714" s="834" t="s">
        <v>2950</v>
      </c>
      <c r="B714" s="825">
        <v>93141509</v>
      </c>
      <c r="C714" s="864" t="s">
        <v>3174</v>
      </c>
      <c r="D714" s="830">
        <v>43252</v>
      </c>
      <c r="E714" s="826" t="s">
        <v>958</v>
      </c>
      <c r="F714" s="826" t="s">
        <v>117</v>
      </c>
      <c r="G714" s="826" t="s">
        <v>116</v>
      </c>
      <c r="H714" s="865">
        <v>29000000</v>
      </c>
      <c r="I714" s="865">
        <v>29000000</v>
      </c>
      <c r="J714" s="826" t="s">
        <v>111</v>
      </c>
      <c r="K714" s="826" t="s">
        <v>45</v>
      </c>
      <c r="L714" s="825" t="s">
        <v>3153</v>
      </c>
      <c r="M714" s="825" t="s">
        <v>2953</v>
      </c>
      <c r="N714" s="834" t="s">
        <v>3154</v>
      </c>
      <c r="O714" s="836" t="s">
        <v>3155</v>
      </c>
      <c r="P714" s="826" t="s">
        <v>3042</v>
      </c>
      <c r="Q714" s="826" t="s">
        <v>3043</v>
      </c>
      <c r="R714" s="826" t="s">
        <v>3156</v>
      </c>
      <c r="S714" s="826" t="s">
        <v>3157</v>
      </c>
      <c r="T714" s="826" t="s">
        <v>3158</v>
      </c>
      <c r="U714" s="863" t="s">
        <v>3175</v>
      </c>
      <c r="V714" s="825" t="s">
        <v>2960</v>
      </c>
      <c r="W714" s="826" t="s">
        <v>2960</v>
      </c>
      <c r="X714" s="826"/>
      <c r="Y714" s="826" t="s">
        <v>2960</v>
      </c>
      <c r="Z714" s="826" t="s">
        <v>2960</v>
      </c>
      <c r="AA714" s="31" t="str">
        <f t="shared" si="10"/>
        <v>Información incompleta</v>
      </c>
      <c r="AB714" s="826" t="s">
        <v>2960</v>
      </c>
      <c r="AC714" s="826" t="s">
        <v>80</v>
      </c>
      <c r="AD714" s="832"/>
      <c r="AE714" s="826" t="s">
        <v>3172</v>
      </c>
      <c r="AF714" s="826" t="s">
        <v>47</v>
      </c>
      <c r="AG714" s="826" t="s">
        <v>3167</v>
      </c>
    </row>
    <row r="715" spans="1:34" s="33" customFormat="1" ht="63" customHeight="1" x14ac:dyDescent="0.2">
      <c r="A715" s="867" t="s">
        <v>87</v>
      </c>
      <c r="B715" s="868">
        <v>82121500</v>
      </c>
      <c r="C715" s="869" t="s">
        <v>1924</v>
      </c>
      <c r="D715" s="870">
        <v>42948</v>
      </c>
      <c r="E715" s="868" t="s">
        <v>1925</v>
      </c>
      <c r="F715" s="868" t="s">
        <v>112</v>
      </c>
      <c r="G715" s="868" t="s">
        <v>116</v>
      </c>
      <c r="H715" s="871">
        <v>2365125000</v>
      </c>
      <c r="I715" s="871">
        <v>1071000000</v>
      </c>
      <c r="J715" s="868" t="s">
        <v>48</v>
      </c>
      <c r="K715" s="868" t="s">
        <v>110</v>
      </c>
      <c r="L715" s="868" t="s">
        <v>1926</v>
      </c>
      <c r="M715" s="868" t="s">
        <v>1927</v>
      </c>
      <c r="N715" s="867" t="s">
        <v>1928</v>
      </c>
      <c r="O715" s="872" t="s">
        <v>1929</v>
      </c>
      <c r="P715" s="868"/>
      <c r="Q715" s="868"/>
      <c r="R715" s="868"/>
      <c r="S715" s="868"/>
      <c r="T715" s="868"/>
      <c r="U715" s="868"/>
      <c r="V715" s="872">
        <v>7481</v>
      </c>
      <c r="W715" s="868">
        <v>19926</v>
      </c>
      <c r="X715" s="873">
        <v>43025</v>
      </c>
      <c r="Y715" s="874">
        <v>2017060103039</v>
      </c>
      <c r="Z715" s="868">
        <v>4600007552</v>
      </c>
      <c r="AA715" s="31">
        <f t="shared" si="10"/>
        <v>1</v>
      </c>
      <c r="AB715" s="868" t="s">
        <v>1930</v>
      </c>
      <c r="AC715" s="868" t="s">
        <v>84</v>
      </c>
      <c r="AD715" s="868" t="s">
        <v>1931</v>
      </c>
      <c r="AE715" s="868" t="s">
        <v>1932</v>
      </c>
      <c r="AF715" s="868" t="s">
        <v>1933</v>
      </c>
      <c r="AG715" s="868" t="s">
        <v>1934</v>
      </c>
      <c r="AH715" s="868"/>
    </row>
    <row r="716" spans="1:34" s="33" customFormat="1" ht="63" customHeight="1" x14ac:dyDescent="0.2">
      <c r="A716" s="867" t="s">
        <v>87</v>
      </c>
      <c r="B716" s="868" t="s">
        <v>2212</v>
      </c>
      <c r="C716" s="869" t="s">
        <v>1935</v>
      </c>
      <c r="D716" s="870">
        <v>42974</v>
      </c>
      <c r="E716" s="868" t="s">
        <v>826</v>
      </c>
      <c r="F716" s="868" t="s">
        <v>276</v>
      </c>
      <c r="G716" s="868" t="s">
        <v>116</v>
      </c>
      <c r="H716" s="871">
        <v>142800000</v>
      </c>
      <c r="I716" s="871">
        <v>47600000</v>
      </c>
      <c r="J716" s="868" t="s">
        <v>48</v>
      </c>
      <c r="K716" s="868" t="s">
        <v>110</v>
      </c>
      <c r="L716" s="868" t="s">
        <v>1926</v>
      </c>
      <c r="M716" s="868" t="s">
        <v>1927</v>
      </c>
      <c r="N716" s="867" t="s">
        <v>1928</v>
      </c>
      <c r="O716" s="872" t="s">
        <v>1929</v>
      </c>
      <c r="P716" s="868"/>
      <c r="Q716" s="868"/>
      <c r="R716" s="868"/>
      <c r="S716" s="868"/>
      <c r="T716" s="868"/>
      <c r="U716" s="868"/>
      <c r="V716" s="872">
        <v>7493</v>
      </c>
      <c r="W716" s="868">
        <v>18157</v>
      </c>
      <c r="X716" s="873">
        <v>42984</v>
      </c>
      <c r="Y716" s="874" t="s">
        <v>45</v>
      </c>
      <c r="Z716" s="868">
        <v>4600007251</v>
      </c>
      <c r="AA716" s="31">
        <f t="shared" ref="AA716:AA779" si="11">+IF(AND(W716="",X716="",Y716="",Z716=""),"",IF(AND(W716&lt;&gt;"",X716="",Y716="",Z716=""),0%,IF(AND(W716&lt;&gt;"",X716&lt;&gt;"",Y716="",Z716=""),33%,IF(AND(W716&lt;&gt;"",X716&lt;&gt;"",Y716&lt;&gt;"",Z716=""),66%,IF(AND(W716&lt;&gt;"",X716&lt;&gt;"",Y716&lt;&gt;"",Z716&lt;&gt;""),100%,"Información incompleta")))))</f>
        <v>1</v>
      </c>
      <c r="AB716" s="868" t="s">
        <v>1936</v>
      </c>
      <c r="AC716" s="868" t="s">
        <v>84</v>
      </c>
      <c r="AD716" s="868" t="s">
        <v>1937</v>
      </c>
      <c r="AE716" s="868" t="s">
        <v>1938</v>
      </c>
      <c r="AF716" s="868" t="s">
        <v>1933</v>
      </c>
      <c r="AG716" s="868" t="s">
        <v>1934</v>
      </c>
      <c r="AH716" s="868"/>
    </row>
    <row r="717" spans="1:34" s="33" customFormat="1" ht="63" customHeight="1" x14ac:dyDescent="0.2">
      <c r="A717" s="867" t="s">
        <v>87</v>
      </c>
      <c r="B717" s="868" t="s">
        <v>2213</v>
      </c>
      <c r="C717" s="869" t="s">
        <v>1939</v>
      </c>
      <c r="D717" s="870">
        <v>42933</v>
      </c>
      <c r="E717" s="868" t="s">
        <v>1940</v>
      </c>
      <c r="F717" s="868" t="s">
        <v>117</v>
      </c>
      <c r="G717" s="868" t="s">
        <v>116</v>
      </c>
      <c r="H717" s="871">
        <v>781199952</v>
      </c>
      <c r="I717" s="871">
        <v>342000000</v>
      </c>
      <c r="J717" s="868" t="s">
        <v>48</v>
      </c>
      <c r="K717" s="868" t="s">
        <v>110</v>
      </c>
      <c r="L717" s="868" t="s">
        <v>1926</v>
      </c>
      <c r="M717" s="868" t="s">
        <v>1927</v>
      </c>
      <c r="N717" s="867" t="s">
        <v>1928</v>
      </c>
      <c r="O717" s="872" t="s">
        <v>1929</v>
      </c>
      <c r="P717" s="868" t="s">
        <v>1941</v>
      </c>
      <c r="Q717" s="868" t="s">
        <v>1942</v>
      </c>
      <c r="R717" s="868" t="s">
        <v>1943</v>
      </c>
      <c r="S717" s="868">
        <v>220129001</v>
      </c>
      <c r="T717" s="868" t="s">
        <v>1944</v>
      </c>
      <c r="U717" s="868" t="s">
        <v>1945</v>
      </c>
      <c r="V717" s="872">
        <v>7363</v>
      </c>
      <c r="W717" s="868">
        <v>16009</v>
      </c>
      <c r="X717" s="873">
        <v>43018</v>
      </c>
      <c r="Y717" s="874">
        <v>2017060102716</v>
      </c>
      <c r="Z717" s="868">
        <v>4600007525</v>
      </c>
      <c r="AA717" s="31">
        <f t="shared" si="11"/>
        <v>1</v>
      </c>
      <c r="AB717" s="868" t="s">
        <v>1946</v>
      </c>
      <c r="AC717" s="868" t="s">
        <v>84</v>
      </c>
      <c r="AD717" s="868" t="s">
        <v>1947</v>
      </c>
      <c r="AE717" s="868" t="s">
        <v>1948</v>
      </c>
      <c r="AF717" s="868" t="s">
        <v>1933</v>
      </c>
      <c r="AG717" s="868" t="s">
        <v>1934</v>
      </c>
      <c r="AH717" s="868"/>
    </row>
    <row r="718" spans="1:34" s="33" customFormat="1" ht="63" customHeight="1" x14ac:dyDescent="0.2">
      <c r="A718" s="867" t="s">
        <v>87</v>
      </c>
      <c r="B718" s="868" t="s">
        <v>2214</v>
      </c>
      <c r="C718" s="869" t="s">
        <v>1949</v>
      </c>
      <c r="D718" s="870">
        <v>42941</v>
      </c>
      <c r="E718" s="868" t="s">
        <v>826</v>
      </c>
      <c r="F718" s="868" t="s">
        <v>117</v>
      </c>
      <c r="G718" s="868" t="s">
        <v>116</v>
      </c>
      <c r="H718" s="871">
        <v>269423616</v>
      </c>
      <c r="I718" s="871">
        <v>202067310</v>
      </c>
      <c r="J718" s="868" t="s">
        <v>48</v>
      </c>
      <c r="K718" s="868" t="s">
        <v>110</v>
      </c>
      <c r="L718" s="868" t="s">
        <v>1926</v>
      </c>
      <c r="M718" s="868" t="s">
        <v>1927</v>
      </c>
      <c r="N718" s="867" t="s">
        <v>1950</v>
      </c>
      <c r="O718" s="872" t="s">
        <v>1929</v>
      </c>
      <c r="P718" s="868"/>
      <c r="Q718" s="868"/>
      <c r="R718" s="868"/>
      <c r="S718" s="868"/>
      <c r="T718" s="868"/>
      <c r="U718" s="868"/>
      <c r="V718" s="872">
        <v>7392</v>
      </c>
      <c r="W718" s="868">
        <v>17413</v>
      </c>
      <c r="X718" s="873">
        <v>42976</v>
      </c>
      <c r="Y718" s="874">
        <v>2017060098962</v>
      </c>
      <c r="Z718" s="868">
        <v>4600007217</v>
      </c>
      <c r="AA718" s="31">
        <f t="shared" si="11"/>
        <v>1</v>
      </c>
      <c r="AB718" s="868" t="s">
        <v>1951</v>
      </c>
      <c r="AC718" s="868" t="s">
        <v>84</v>
      </c>
      <c r="AD718" s="868" t="s">
        <v>1952</v>
      </c>
      <c r="AE718" s="868" t="s">
        <v>1953</v>
      </c>
      <c r="AF718" s="868" t="s">
        <v>1933</v>
      </c>
      <c r="AG718" s="868" t="s">
        <v>1934</v>
      </c>
      <c r="AH718" s="868"/>
    </row>
    <row r="719" spans="1:34" s="33" customFormat="1" ht="63" customHeight="1" x14ac:dyDescent="0.2">
      <c r="A719" s="867" t="s">
        <v>87</v>
      </c>
      <c r="B719" s="868">
        <v>83111600</v>
      </c>
      <c r="C719" s="870" t="s">
        <v>1954</v>
      </c>
      <c r="D719" s="870">
        <v>42948</v>
      </c>
      <c r="E719" s="868" t="s">
        <v>1955</v>
      </c>
      <c r="F719" s="868" t="s">
        <v>486</v>
      </c>
      <c r="G719" s="868" t="s">
        <v>116</v>
      </c>
      <c r="H719" s="871">
        <v>850071952</v>
      </c>
      <c r="I719" s="871">
        <v>334353600</v>
      </c>
      <c r="J719" s="868" t="s">
        <v>48</v>
      </c>
      <c r="K719" s="868" t="s">
        <v>110</v>
      </c>
      <c r="L719" s="868" t="s">
        <v>1956</v>
      </c>
      <c r="M719" s="868" t="s">
        <v>1927</v>
      </c>
      <c r="N719" s="867" t="s">
        <v>1957</v>
      </c>
      <c r="O719" s="875" t="s">
        <v>1958</v>
      </c>
      <c r="P719" s="868"/>
      <c r="Q719" s="868"/>
      <c r="R719" s="868"/>
      <c r="S719" s="868"/>
      <c r="T719" s="868"/>
      <c r="U719" s="868"/>
      <c r="V719" s="872">
        <v>7394</v>
      </c>
      <c r="W719" s="868">
        <v>5149</v>
      </c>
      <c r="X719" s="873">
        <v>42979</v>
      </c>
      <c r="Y719" s="874">
        <v>2017060098928</v>
      </c>
      <c r="Z719" s="868">
        <v>4600007212</v>
      </c>
      <c r="AA719" s="31">
        <f t="shared" si="11"/>
        <v>1</v>
      </c>
      <c r="AB719" s="868" t="s">
        <v>1959</v>
      </c>
      <c r="AC719" s="868" t="s">
        <v>84</v>
      </c>
      <c r="AD719" s="868" t="s">
        <v>1960</v>
      </c>
      <c r="AE719" s="868" t="s">
        <v>1961</v>
      </c>
      <c r="AF719" s="868" t="s">
        <v>1933</v>
      </c>
      <c r="AG719" s="868" t="s">
        <v>1934</v>
      </c>
      <c r="AH719" s="868"/>
    </row>
    <row r="720" spans="1:34" s="33" customFormat="1" ht="63" customHeight="1" x14ac:dyDescent="0.2">
      <c r="A720" s="867" t="s">
        <v>87</v>
      </c>
      <c r="B720" s="868">
        <v>90121500</v>
      </c>
      <c r="C720" s="869" t="s">
        <v>234</v>
      </c>
      <c r="D720" s="870">
        <v>42983</v>
      </c>
      <c r="E720" s="868" t="s">
        <v>1064</v>
      </c>
      <c r="F720" s="868" t="s">
        <v>117</v>
      </c>
      <c r="G720" s="868" t="s">
        <v>116</v>
      </c>
      <c r="H720" s="871">
        <v>2307728260</v>
      </c>
      <c r="I720" s="871">
        <v>1646130260</v>
      </c>
      <c r="J720" s="868" t="s">
        <v>48</v>
      </c>
      <c r="K720" s="868" t="s">
        <v>110</v>
      </c>
      <c r="L720" s="868" t="s">
        <v>1962</v>
      </c>
      <c r="M720" s="868" t="s">
        <v>1927</v>
      </c>
      <c r="N720" s="867" t="s">
        <v>1963</v>
      </c>
      <c r="O720" s="872" t="s">
        <v>1964</v>
      </c>
      <c r="P720" s="868"/>
      <c r="Q720" s="868"/>
      <c r="R720" s="868"/>
      <c r="S720" s="868"/>
      <c r="T720" s="868"/>
      <c r="U720" s="868"/>
      <c r="V720" s="872">
        <v>7571</v>
      </c>
      <c r="W720" s="868">
        <v>15618</v>
      </c>
      <c r="X720" s="873">
        <v>43013</v>
      </c>
      <c r="Y720" s="874">
        <v>2017060102139</v>
      </c>
      <c r="Z720" s="868">
        <v>4600007506</v>
      </c>
      <c r="AA720" s="31">
        <f t="shared" si="11"/>
        <v>1</v>
      </c>
      <c r="AB720" s="868" t="s">
        <v>1965</v>
      </c>
      <c r="AC720" s="868" t="s">
        <v>84</v>
      </c>
      <c r="AD720" s="868" t="s">
        <v>1966</v>
      </c>
      <c r="AE720" s="868" t="s">
        <v>1967</v>
      </c>
      <c r="AF720" s="868" t="s">
        <v>1933</v>
      </c>
      <c r="AG720" s="868" t="s">
        <v>1934</v>
      </c>
      <c r="AH720" s="868"/>
    </row>
    <row r="721" spans="1:34" s="33" customFormat="1" ht="63" customHeight="1" x14ac:dyDescent="0.2">
      <c r="A721" s="867" t="s">
        <v>87</v>
      </c>
      <c r="B721" s="868">
        <v>78102200</v>
      </c>
      <c r="C721" s="869" t="s">
        <v>1968</v>
      </c>
      <c r="D721" s="870">
        <v>43003</v>
      </c>
      <c r="E721" s="868" t="s">
        <v>1064</v>
      </c>
      <c r="F721" s="868" t="s">
        <v>117</v>
      </c>
      <c r="G721" s="868" t="s">
        <v>116</v>
      </c>
      <c r="H721" s="871">
        <v>578562317</v>
      </c>
      <c r="I721" s="871">
        <v>452162317</v>
      </c>
      <c r="J721" s="868" t="s">
        <v>48</v>
      </c>
      <c r="K721" s="868" t="s">
        <v>110</v>
      </c>
      <c r="L721" s="868" t="s">
        <v>1926</v>
      </c>
      <c r="M721" s="868" t="s">
        <v>1927</v>
      </c>
      <c r="N721" s="867" t="s">
        <v>1928</v>
      </c>
      <c r="O721" s="872" t="s">
        <v>1929</v>
      </c>
      <c r="P721" s="868"/>
      <c r="Q721" s="868"/>
      <c r="R721" s="868"/>
      <c r="S721" s="868"/>
      <c r="T721" s="868"/>
      <c r="U721" s="868"/>
      <c r="V721" s="872">
        <v>7561</v>
      </c>
      <c r="W721" s="868">
        <v>19911</v>
      </c>
      <c r="X721" s="873">
        <v>43013</v>
      </c>
      <c r="Y721" s="874">
        <v>2017060102512</v>
      </c>
      <c r="Z721" s="868">
        <v>4600007517</v>
      </c>
      <c r="AA721" s="31">
        <f t="shared" si="11"/>
        <v>1</v>
      </c>
      <c r="AB721" s="868" t="s">
        <v>1969</v>
      </c>
      <c r="AC721" s="868" t="s">
        <v>84</v>
      </c>
      <c r="AD721" s="868" t="s">
        <v>1931</v>
      </c>
      <c r="AE721" s="868" t="s">
        <v>1948</v>
      </c>
      <c r="AF721" s="868" t="s">
        <v>1933</v>
      </c>
      <c r="AG721" s="868" t="s">
        <v>1934</v>
      </c>
      <c r="AH721" s="868"/>
    </row>
    <row r="722" spans="1:34" s="33" customFormat="1" ht="63" customHeight="1" x14ac:dyDescent="0.2">
      <c r="A722" s="867" t="s">
        <v>87</v>
      </c>
      <c r="B722" s="868">
        <v>83101804</v>
      </c>
      <c r="C722" s="869" t="s">
        <v>1970</v>
      </c>
      <c r="D722" s="870">
        <v>43009</v>
      </c>
      <c r="E722" s="868" t="s">
        <v>1064</v>
      </c>
      <c r="F722" s="868" t="s">
        <v>117</v>
      </c>
      <c r="G722" s="868" t="s">
        <v>116</v>
      </c>
      <c r="H722" s="871">
        <v>2781833847</v>
      </c>
      <c r="I722" s="871">
        <v>4032642007</v>
      </c>
      <c r="J722" s="868" t="s">
        <v>48</v>
      </c>
      <c r="K722" s="868" t="s">
        <v>110</v>
      </c>
      <c r="L722" s="868" t="s">
        <v>1971</v>
      </c>
      <c r="M722" s="868" t="s">
        <v>1972</v>
      </c>
      <c r="N722" s="867" t="s">
        <v>1973</v>
      </c>
      <c r="O722" s="872" t="s">
        <v>1974</v>
      </c>
      <c r="P722" s="868"/>
      <c r="Q722" s="868"/>
      <c r="R722" s="868"/>
      <c r="S722" s="868"/>
      <c r="T722" s="868"/>
      <c r="U722" s="868"/>
      <c r="V722" s="876" t="s">
        <v>1975</v>
      </c>
      <c r="W722" s="877">
        <v>0</v>
      </c>
      <c r="X722" s="878">
        <v>43010</v>
      </c>
      <c r="Y722" s="877">
        <v>2017060102511</v>
      </c>
      <c r="Z722" s="877" t="s">
        <v>1975</v>
      </c>
      <c r="AA722" s="31">
        <f t="shared" si="11"/>
        <v>1</v>
      </c>
      <c r="AB722" s="879" t="s">
        <v>1976</v>
      </c>
      <c r="AC722" s="868" t="s">
        <v>84</v>
      </c>
      <c r="AD722" s="879" t="s">
        <v>5113</v>
      </c>
      <c r="AE722" s="879" t="s">
        <v>1977</v>
      </c>
      <c r="AF722" s="868" t="s">
        <v>1933</v>
      </c>
      <c r="AG722" s="868" t="s">
        <v>1934</v>
      </c>
      <c r="AH722" s="868"/>
    </row>
    <row r="723" spans="1:34" s="33" customFormat="1" ht="63" customHeight="1" x14ac:dyDescent="0.2">
      <c r="A723" s="867" t="s">
        <v>87</v>
      </c>
      <c r="B723" s="868">
        <v>78181701</v>
      </c>
      <c r="C723" s="869" t="s">
        <v>1978</v>
      </c>
      <c r="D723" s="870">
        <v>43009</v>
      </c>
      <c r="E723" s="868" t="s">
        <v>1064</v>
      </c>
      <c r="F723" s="868" t="s">
        <v>112</v>
      </c>
      <c r="G723" s="868" t="s">
        <v>116</v>
      </c>
      <c r="H723" s="880">
        <v>972967280</v>
      </c>
      <c r="I723" s="871">
        <v>778373824</v>
      </c>
      <c r="J723" s="868" t="s">
        <v>48</v>
      </c>
      <c r="K723" s="868" t="s">
        <v>110</v>
      </c>
      <c r="L723" s="868" t="s">
        <v>1979</v>
      </c>
      <c r="M723" s="868" t="s">
        <v>1972</v>
      </c>
      <c r="N723" s="867" t="s">
        <v>1980</v>
      </c>
      <c r="O723" s="872" t="s">
        <v>1981</v>
      </c>
      <c r="P723" s="868"/>
      <c r="Q723" s="868"/>
      <c r="R723" s="868"/>
      <c r="S723" s="868"/>
      <c r="T723" s="868"/>
      <c r="U723" s="868"/>
      <c r="V723" s="872">
        <v>7373</v>
      </c>
      <c r="W723" s="879">
        <v>16756</v>
      </c>
      <c r="X723" s="878">
        <v>42964</v>
      </c>
      <c r="Y723" s="877">
        <v>2017060102135</v>
      </c>
      <c r="Z723" s="879">
        <v>4600007507</v>
      </c>
      <c r="AA723" s="31">
        <f t="shared" si="11"/>
        <v>1</v>
      </c>
      <c r="AB723" s="879" t="s">
        <v>1982</v>
      </c>
      <c r="AC723" s="868" t="s">
        <v>84</v>
      </c>
      <c r="AD723" s="868" t="s">
        <v>1931</v>
      </c>
      <c r="AE723" s="879" t="s">
        <v>1983</v>
      </c>
      <c r="AF723" s="868" t="s">
        <v>1933</v>
      </c>
      <c r="AG723" s="868" t="s">
        <v>1934</v>
      </c>
      <c r="AH723" s="868"/>
    </row>
    <row r="724" spans="1:34" s="33" customFormat="1" ht="63" customHeight="1" x14ac:dyDescent="0.2">
      <c r="A724" s="867" t="s">
        <v>87</v>
      </c>
      <c r="B724" s="868" t="s">
        <v>2215</v>
      </c>
      <c r="C724" s="869" t="s">
        <v>1984</v>
      </c>
      <c r="D724" s="870">
        <v>43009</v>
      </c>
      <c r="E724" s="868" t="s">
        <v>1985</v>
      </c>
      <c r="F724" s="868" t="s">
        <v>112</v>
      </c>
      <c r="G724" s="868" t="s">
        <v>116</v>
      </c>
      <c r="H724" s="880">
        <v>239999909</v>
      </c>
      <c r="I724" s="871">
        <v>168189452</v>
      </c>
      <c r="J724" s="868" t="s">
        <v>48</v>
      </c>
      <c r="K724" s="868" t="s">
        <v>110</v>
      </c>
      <c r="L724" s="868" t="s">
        <v>1986</v>
      </c>
      <c r="M724" s="868" t="s">
        <v>1972</v>
      </c>
      <c r="N724" s="867" t="s">
        <v>1987</v>
      </c>
      <c r="O724" s="881" t="s">
        <v>1988</v>
      </c>
      <c r="P724" s="868"/>
      <c r="Q724" s="868"/>
      <c r="R724" s="868"/>
      <c r="S724" s="868"/>
      <c r="T724" s="868"/>
      <c r="U724" s="868"/>
      <c r="V724" s="872">
        <v>7027</v>
      </c>
      <c r="W724" s="879">
        <v>18269</v>
      </c>
      <c r="X724" s="878">
        <v>42958</v>
      </c>
      <c r="Y724" s="877" t="s">
        <v>1989</v>
      </c>
      <c r="Z724" s="879">
        <v>4600007553</v>
      </c>
      <c r="AA724" s="31">
        <f t="shared" si="11"/>
        <v>1</v>
      </c>
      <c r="AB724" s="879" t="s">
        <v>1990</v>
      </c>
      <c r="AC724" s="868" t="s">
        <v>84</v>
      </c>
      <c r="AD724" s="868" t="s">
        <v>1937</v>
      </c>
      <c r="AE724" s="879" t="s">
        <v>1986</v>
      </c>
      <c r="AF724" s="868" t="s">
        <v>1933</v>
      </c>
      <c r="AG724" s="868" t="s">
        <v>1934</v>
      </c>
      <c r="AH724" s="868"/>
    </row>
    <row r="725" spans="1:34" s="33" customFormat="1" ht="63" customHeight="1" x14ac:dyDescent="0.2">
      <c r="A725" s="867" t="s">
        <v>87</v>
      </c>
      <c r="B725" s="882" t="s">
        <v>2216</v>
      </c>
      <c r="C725" s="869" t="s">
        <v>1991</v>
      </c>
      <c r="D725" s="870">
        <v>43009</v>
      </c>
      <c r="E725" s="868" t="s">
        <v>1064</v>
      </c>
      <c r="F725" s="868" t="s">
        <v>486</v>
      </c>
      <c r="G725" s="868" t="s">
        <v>116</v>
      </c>
      <c r="H725" s="880">
        <v>334029055</v>
      </c>
      <c r="I725" s="880">
        <v>234249589</v>
      </c>
      <c r="J725" s="868" t="s">
        <v>48</v>
      </c>
      <c r="K725" s="868" t="s">
        <v>110</v>
      </c>
      <c r="L725" s="868" t="s">
        <v>1986</v>
      </c>
      <c r="M725" s="868" t="s">
        <v>1972</v>
      </c>
      <c r="N725" s="867" t="s">
        <v>1987</v>
      </c>
      <c r="O725" s="881" t="s">
        <v>1988</v>
      </c>
      <c r="P725" s="868"/>
      <c r="Q725" s="868"/>
      <c r="R725" s="868"/>
      <c r="S725" s="868"/>
      <c r="T725" s="868"/>
      <c r="U725" s="868"/>
      <c r="V725" s="872">
        <v>7381</v>
      </c>
      <c r="W725" s="879">
        <v>18268</v>
      </c>
      <c r="X725" s="878">
        <v>43013</v>
      </c>
      <c r="Y725" s="877">
        <v>2017060102513</v>
      </c>
      <c r="Z725" s="879">
        <v>4600007210</v>
      </c>
      <c r="AA725" s="31">
        <f t="shared" si="11"/>
        <v>1</v>
      </c>
      <c r="AB725" s="879" t="s">
        <v>1992</v>
      </c>
      <c r="AC725" s="868" t="s">
        <v>84</v>
      </c>
      <c r="AD725" s="868" t="s">
        <v>1937</v>
      </c>
      <c r="AE725" s="879" t="s">
        <v>1986</v>
      </c>
      <c r="AF725" s="868" t="s">
        <v>1933</v>
      </c>
      <c r="AG725" s="868" t="s">
        <v>1934</v>
      </c>
      <c r="AH725" s="868"/>
    </row>
    <row r="726" spans="1:34" s="33" customFormat="1" ht="63" customHeight="1" x14ac:dyDescent="0.2">
      <c r="A726" s="867" t="s">
        <v>87</v>
      </c>
      <c r="B726" s="879">
        <v>41103007</v>
      </c>
      <c r="C726" s="869" t="s">
        <v>1993</v>
      </c>
      <c r="D726" s="870">
        <v>42917</v>
      </c>
      <c r="E726" s="879" t="s">
        <v>1064</v>
      </c>
      <c r="F726" s="879" t="s">
        <v>117</v>
      </c>
      <c r="G726" s="868" t="s">
        <v>116</v>
      </c>
      <c r="H726" s="880">
        <v>2089305153</v>
      </c>
      <c r="I726" s="880">
        <v>2089305153</v>
      </c>
      <c r="J726" s="868" t="s">
        <v>48</v>
      </c>
      <c r="K726" s="868" t="s">
        <v>110</v>
      </c>
      <c r="L726" s="868" t="s">
        <v>1926</v>
      </c>
      <c r="M726" s="868" t="s">
        <v>1927</v>
      </c>
      <c r="N726" s="867" t="s">
        <v>1928</v>
      </c>
      <c r="O726" s="872" t="s">
        <v>1929</v>
      </c>
      <c r="P726" s="883"/>
      <c r="Q726" s="883"/>
      <c r="R726" s="879"/>
      <c r="S726" s="879"/>
      <c r="T726" s="883"/>
      <c r="U726" s="883"/>
      <c r="V726" s="872" t="s">
        <v>1994</v>
      </c>
      <c r="W726" s="868">
        <v>0</v>
      </c>
      <c r="X726" s="878">
        <v>43012</v>
      </c>
      <c r="Y726" s="877">
        <v>2017060092935</v>
      </c>
      <c r="Z726" s="879" t="s">
        <v>1994</v>
      </c>
      <c r="AA726" s="31">
        <f t="shared" si="11"/>
        <v>1</v>
      </c>
      <c r="AB726" s="868" t="s">
        <v>1995</v>
      </c>
      <c r="AC726" s="868" t="s">
        <v>84</v>
      </c>
      <c r="AD726" s="879" t="s">
        <v>1996</v>
      </c>
      <c r="AE726" s="879" t="s">
        <v>1986</v>
      </c>
      <c r="AF726" s="868" t="s">
        <v>1933</v>
      </c>
      <c r="AG726" s="868" t="s">
        <v>1934</v>
      </c>
      <c r="AH726" s="868"/>
    </row>
    <row r="727" spans="1:34" s="33" customFormat="1" ht="63" customHeight="1" x14ac:dyDescent="0.2">
      <c r="A727" s="867" t="s">
        <v>87</v>
      </c>
      <c r="B727" s="868">
        <v>76111500</v>
      </c>
      <c r="C727" s="869" t="s">
        <v>1997</v>
      </c>
      <c r="D727" s="870">
        <v>42948</v>
      </c>
      <c r="E727" s="868" t="s">
        <v>803</v>
      </c>
      <c r="F727" s="868" t="s">
        <v>112</v>
      </c>
      <c r="G727" s="868" t="s">
        <v>116</v>
      </c>
      <c r="H727" s="871">
        <v>2203503881</v>
      </c>
      <c r="I727" s="871">
        <v>1844990939</v>
      </c>
      <c r="J727" s="868" t="s">
        <v>48</v>
      </c>
      <c r="K727" s="868" t="s">
        <v>110</v>
      </c>
      <c r="L727" s="868" t="s">
        <v>1998</v>
      </c>
      <c r="M727" s="868" t="s">
        <v>1972</v>
      </c>
      <c r="N727" s="867" t="s">
        <v>1973</v>
      </c>
      <c r="O727" s="872" t="s">
        <v>1974</v>
      </c>
      <c r="P727" s="868"/>
      <c r="Q727" s="868"/>
      <c r="R727" s="868"/>
      <c r="S727" s="868"/>
      <c r="T727" s="868"/>
      <c r="U727" s="868"/>
      <c r="V727" s="884">
        <v>7365</v>
      </c>
      <c r="W727" s="879">
        <v>18264</v>
      </c>
      <c r="X727" s="878">
        <v>42979</v>
      </c>
      <c r="Y727" s="877">
        <v>2017060105691</v>
      </c>
      <c r="Z727" s="879">
        <v>4600007614</v>
      </c>
      <c r="AA727" s="31">
        <f t="shared" si="11"/>
        <v>1</v>
      </c>
      <c r="AB727" s="879" t="s">
        <v>1999</v>
      </c>
      <c r="AC727" s="868" t="s">
        <v>84</v>
      </c>
      <c r="AD727" s="868" t="s">
        <v>1937</v>
      </c>
      <c r="AE727" s="879" t="s">
        <v>2000</v>
      </c>
      <c r="AF727" s="868" t="s">
        <v>1933</v>
      </c>
      <c r="AG727" s="868" t="s">
        <v>1934</v>
      </c>
      <c r="AH727" s="868"/>
    </row>
    <row r="728" spans="1:34" s="33" customFormat="1" ht="63" customHeight="1" x14ac:dyDescent="0.2">
      <c r="A728" s="867" t="s">
        <v>87</v>
      </c>
      <c r="B728" s="868" t="s">
        <v>2217</v>
      </c>
      <c r="C728" s="885" t="s">
        <v>2001</v>
      </c>
      <c r="D728" s="870">
        <v>43049</v>
      </c>
      <c r="E728" s="868" t="s">
        <v>1064</v>
      </c>
      <c r="F728" s="868" t="s">
        <v>117</v>
      </c>
      <c r="G728" s="868" t="s">
        <v>116</v>
      </c>
      <c r="H728" s="871">
        <v>491525698</v>
      </c>
      <c r="I728" s="871">
        <v>421307741</v>
      </c>
      <c r="J728" s="868" t="s">
        <v>48</v>
      </c>
      <c r="K728" s="868" t="s">
        <v>45</v>
      </c>
      <c r="L728" s="868" t="s">
        <v>1926</v>
      </c>
      <c r="M728" s="868" t="s">
        <v>1927</v>
      </c>
      <c r="N728" s="867" t="s">
        <v>1928</v>
      </c>
      <c r="O728" s="872" t="s">
        <v>1929</v>
      </c>
      <c r="P728" s="868"/>
      <c r="Q728" s="868"/>
      <c r="R728" s="868"/>
      <c r="S728" s="868"/>
      <c r="T728" s="868"/>
      <c r="U728" s="868"/>
      <c r="V728" s="872">
        <v>7963</v>
      </c>
      <c r="W728" s="868">
        <v>19122</v>
      </c>
      <c r="X728" s="873">
        <v>43049</v>
      </c>
      <c r="Y728" s="874">
        <v>2017060109240</v>
      </c>
      <c r="Z728" s="868">
        <v>4600007860</v>
      </c>
      <c r="AA728" s="31">
        <f t="shared" si="11"/>
        <v>1</v>
      </c>
      <c r="AB728" s="868" t="s">
        <v>1951</v>
      </c>
      <c r="AC728" s="868" t="s">
        <v>84</v>
      </c>
      <c r="AD728" s="868" t="s">
        <v>2002</v>
      </c>
      <c r="AE728" s="868" t="s">
        <v>2003</v>
      </c>
      <c r="AF728" s="868" t="s">
        <v>1933</v>
      </c>
      <c r="AG728" s="868" t="s">
        <v>2004</v>
      </c>
      <c r="AH728" s="868"/>
    </row>
    <row r="729" spans="1:34" s="33" customFormat="1" ht="63" customHeight="1" x14ac:dyDescent="0.2">
      <c r="A729" s="867" t="s">
        <v>87</v>
      </c>
      <c r="B729" s="882" t="s">
        <v>2218</v>
      </c>
      <c r="C729" s="869" t="s">
        <v>2005</v>
      </c>
      <c r="D729" s="870">
        <v>42997</v>
      </c>
      <c r="E729" s="868" t="s">
        <v>104</v>
      </c>
      <c r="F729" s="868" t="s">
        <v>486</v>
      </c>
      <c r="G729" s="868" t="s">
        <v>116</v>
      </c>
      <c r="H729" s="880">
        <v>247610247</v>
      </c>
      <c r="I729" s="871">
        <v>147610247</v>
      </c>
      <c r="J729" s="868" t="s">
        <v>48</v>
      </c>
      <c r="K729" s="868" t="s">
        <v>110</v>
      </c>
      <c r="L729" s="868" t="s">
        <v>1986</v>
      </c>
      <c r="M729" s="868" t="s">
        <v>1972</v>
      </c>
      <c r="N729" s="867" t="s">
        <v>1987</v>
      </c>
      <c r="O729" s="872" t="s">
        <v>1988</v>
      </c>
      <c r="P729" s="868" t="s">
        <v>2006</v>
      </c>
      <c r="Q729" s="868" t="s">
        <v>2007</v>
      </c>
      <c r="R729" s="868" t="s">
        <v>2008</v>
      </c>
      <c r="S729" s="868">
        <v>220098</v>
      </c>
      <c r="T729" s="868" t="s">
        <v>2007</v>
      </c>
      <c r="U729" s="883" t="s">
        <v>2009</v>
      </c>
      <c r="V729" s="872">
        <v>7969</v>
      </c>
      <c r="W729" s="879" t="s">
        <v>2010</v>
      </c>
      <c r="X729" s="878">
        <v>43075</v>
      </c>
      <c r="Y729" s="877">
        <v>2017060112898</v>
      </c>
      <c r="Z729" s="879">
        <v>4600007957</v>
      </c>
      <c r="AA729" s="31">
        <f t="shared" si="11"/>
        <v>1</v>
      </c>
      <c r="AB729" s="879" t="s">
        <v>2011</v>
      </c>
      <c r="AC729" s="868" t="s">
        <v>84</v>
      </c>
      <c r="AD729" s="868" t="s">
        <v>1937</v>
      </c>
      <c r="AE729" s="879" t="s">
        <v>1986</v>
      </c>
      <c r="AF729" s="868" t="s">
        <v>1933</v>
      </c>
      <c r="AG729" s="868" t="s">
        <v>1934</v>
      </c>
      <c r="AH729" s="868"/>
    </row>
    <row r="730" spans="1:34" s="33" customFormat="1" ht="63" customHeight="1" x14ac:dyDescent="0.2">
      <c r="A730" s="867" t="s">
        <v>87</v>
      </c>
      <c r="B730" s="868">
        <v>72102900</v>
      </c>
      <c r="C730" s="869" t="s">
        <v>2012</v>
      </c>
      <c r="D730" s="870">
        <v>43070</v>
      </c>
      <c r="E730" s="868" t="s">
        <v>104</v>
      </c>
      <c r="F730" s="868" t="s">
        <v>431</v>
      </c>
      <c r="G730" s="868" t="s">
        <v>116</v>
      </c>
      <c r="H730" s="880">
        <v>68600246</v>
      </c>
      <c r="I730" s="871">
        <v>55245135</v>
      </c>
      <c r="J730" s="868" t="s">
        <v>48</v>
      </c>
      <c r="K730" s="868" t="s">
        <v>110</v>
      </c>
      <c r="L730" s="868" t="s">
        <v>2013</v>
      </c>
      <c r="M730" s="868" t="s">
        <v>1972</v>
      </c>
      <c r="N730" s="867" t="s">
        <v>2014</v>
      </c>
      <c r="O730" s="872" t="s">
        <v>2015</v>
      </c>
      <c r="P730" s="868" t="s">
        <v>2006</v>
      </c>
      <c r="Q730" s="868" t="s">
        <v>2007</v>
      </c>
      <c r="R730" s="868" t="s">
        <v>2008</v>
      </c>
      <c r="S730" s="868">
        <v>220098</v>
      </c>
      <c r="T730" s="868" t="s">
        <v>2007</v>
      </c>
      <c r="U730" s="883" t="s">
        <v>2009</v>
      </c>
      <c r="V730" s="872">
        <v>7996</v>
      </c>
      <c r="W730" s="868" t="s">
        <v>2016</v>
      </c>
      <c r="X730" s="873">
        <v>43081</v>
      </c>
      <c r="Y730" s="868">
        <v>4600007987</v>
      </c>
      <c r="Z730" s="868">
        <v>4600007987</v>
      </c>
      <c r="AA730" s="31">
        <f t="shared" si="11"/>
        <v>1</v>
      </c>
      <c r="AB730" s="868" t="s">
        <v>2017</v>
      </c>
      <c r="AC730" s="868" t="s">
        <v>84</v>
      </c>
      <c r="AD730" s="868" t="s">
        <v>1937</v>
      </c>
      <c r="AE730" s="868" t="s">
        <v>2013</v>
      </c>
      <c r="AF730" s="868" t="s">
        <v>1933</v>
      </c>
      <c r="AG730" s="868" t="s">
        <v>1934</v>
      </c>
      <c r="AH730" s="868"/>
    </row>
    <row r="731" spans="1:34" s="33" customFormat="1" ht="63" customHeight="1" x14ac:dyDescent="0.2">
      <c r="A731" s="867" t="s">
        <v>87</v>
      </c>
      <c r="B731" s="868">
        <v>78111800</v>
      </c>
      <c r="C731" s="885" t="s">
        <v>2018</v>
      </c>
      <c r="D731" s="870">
        <v>42961</v>
      </c>
      <c r="E731" s="879" t="s">
        <v>1064</v>
      </c>
      <c r="F731" s="868" t="s">
        <v>112</v>
      </c>
      <c r="G731" s="868" t="s">
        <v>116</v>
      </c>
      <c r="H731" s="871">
        <v>2268463600</v>
      </c>
      <c r="I731" s="871">
        <v>1781544000</v>
      </c>
      <c r="J731" s="868" t="s">
        <v>48</v>
      </c>
      <c r="K731" s="868" t="s">
        <v>110</v>
      </c>
      <c r="L731" s="868" t="s">
        <v>1926</v>
      </c>
      <c r="M731" s="868" t="s">
        <v>1927</v>
      </c>
      <c r="N731" s="867" t="s">
        <v>1928</v>
      </c>
      <c r="O731" s="872" t="s">
        <v>1929</v>
      </c>
      <c r="P731" s="883"/>
      <c r="Q731" s="883"/>
      <c r="R731" s="879"/>
      <c r="S731" s="879"/>
      <c r="T731" s="883"/>
      <c r="U731" s="883"/>
      <c r="V731" s="872">
        <v>7380</v>
      </c>
      <c r="W731" s="879">
        <v>19922</v>
      </c>
      <c r="X731" s="878">
        <v>42978</v>
      </c>
      <c r="Y731" s="877">
        <v>2017060106522</v>
      </c>
      <c r="Z731" s="879">
        <v>4600007665</v>
      </c>
      <c r="AA731" s="31">
        <f t="shared" si="11"/>
        <v>1</v>
      </c>
      <c r="AB731" s="879" t="s">
        <v>2019</v>
      </c>
      <c r="AC731" s="868" t="s">
        <v>84</v>
      </c>
      <c r="AD731" s="868" t="s">
        <v>1931</v>
      </c>
      <c r="AE731" s="868" t="s">
        <v>2020</v>
      </c>
      <c r="AF731" s="868" t="s">
        <v>1933</v>
      </c>
      <c r="AG731" s="868" t="s">
        <v>1934</v>
      </c>
      <c r="AH731" s="868"/>
    </row>
    <row r="732" spans="1:34" s="33" customFormat="1" ht="63" customHeight="1" x14ac:dyDescent="0.2">
      <c r="A732" s="867" t="s">
        <v>87</v>
      </c>
      <c r="B732" s="868">
        <v>92121500</v>
      </c>
      <c r="C732" s="885" t="s">
        <v>2021</v>
      </c>
      <c r="D732" s="870">
        <v>42967</v>
      </c>
      <c r="E732" s="868" t="s">
        <v>803</v>
      </c>
      <c r="F732" s="868" t="s">
        <v>329</v>
      </c>
      <c r="G732" s="868" t="s">
        <v>116</v>
      </c>
      <c r="H732" s="871">
        <f>5339057688</f>
        <v>5339057688</v>
      </c>
      <c r="I732" s="871" t="s">
        <v>2022</v>
      </c>
      <c r="J732" s="868" t="s">
        <v>48</v>
      </c>
      <c r="K732" s="868" t="s">
        <v>110</v>
      </c>
      <c r="L732" s="868" t="s">
        <v>1926</v>
      </c>
      <c r="M732" s="868" t="s">
        <v>1927</v>
      </c>
      <c r="N732" s="867" t="s">
        <v>1928</v>
      </c>
      <c r="O732" s="872" t="s">
        <v>1929</v>
      </c>
      <c r="P732" s="868"/>
      <c r="Q732" s="868"/>
      <c r="R732" s="868"/>
      <c r="S732" s="868"/>
      <c r="T732" s="868"/>
      <c r="U732" s="868"/>
      <c r="V732" s="872">
        <v>7347</v>
      </c>
      <c r="W732" s="868">
        <v>19910</v>
      </c>
      <c r="X732" s="878">
        <v>42962</v>
      </c>
      <c r="Y732" s="877">
        <v>2017060110237</v>
      </c>
      <c r="Z732" s="879">
        <v>4600007928</v>
      </c>
      <c r="AA732" s="31">
        <f t="shared" si="11"/>
        <v>1</v>
      </c>
      <c r="AB732" s="879" t="s">
        <v>2023</v>
      </c>
      <c r="AC732" s="868" t="s">
        <v>84</v>
      </c>
      <c r="AD732" s="868" t="s">
        <v>1931</v>
      </c>
      <c r="AE732" s="868" t="s">
        <v>2024</v>
      </c>
      <c r="AF732" s="868" t="s">
        <v>1933</v>
      </c>
      <c r="AG732" s="868" t="s">
        <v>1934</v>
      </c>
      <c r="AH732" s="868"/>
    </row>
    <row r="733" spans="1:34" s="33" customFormat="1" ht="63" customHeight="1" x14ac:dyDescent="0.2">
      <c r="A733" s="887" t="s">
        <v>87</v>
      </c>
      <c r="B733" s="888">
        <v>77101703</v>
      </c>
      <c r="C733" s="889" t="s">
        <v>2025</v>
      </c>
      <c r="D733" s="890">
        <v>42705</v>
      </c>
      <c r="E733" s="891" t="s">
        <v>2026</v>
      </c>
      <c r="F733" s="891" t="s">
        <v>486</v>
      </c>
      <c r="G733" s="891" t="s">
        <v>116</v>
      </c>
      <c r="H733" s="892">
        <v>0</v>
      </c>
      <c r="I733" s="892">
        <v>0</v>
      </c>
      <c r="J733" s="891" t="s">
        <v>111</v>
      </c>
      <c r="K733" s="891" t="s">
        <v>45</v>
      </c>
      <c r="L733" s="891" t="s">
        <v>1926</v>
      </c>
      <c r="M733" s="891" t="s">
        <v>1927</v>
      </c>
      <c r="N733" s="891">
        <v>3839370</v>
      </c>
      <c r="O733" s="893" t="s">
        <v>1929</v>
      </c>
      <c r="P733" s="891" t="s">
        <v>2027</v>
      </c>
      <c r="Q733" s="891">
        <v>0</v>
      </c>
      <c r="R733" s="894">
        <v>42711</v>
      </c>
      <c r="S733" s="895">
        <v>20166060097540</v>
      </c>
      <c r="T733" s="891" t="s">
        <v>2027</v>
      </c>
      <c r="U733" s="896">
        <v>1</v>
      </c>
      <c r="V733" s="891" t="s">
        <v>2027</v>
      </c>
      <c r="W733" s="891">
        <v>0</v>
      </c>
      <c r="X733" s="894">
        <v>42711</v>
      </c>
      <c r="Y733" s="895">
        <v>20166060097540</v>
      </c>
      <c r="Z733" s="891" t="s">
        <v>2027</v>
      </c>
      <c r="AA733" s="31">
        <f t="shared" si="11"/>
        <v>1</v>
      </c>
      <c r="AB733" s="891" t="s">
        <v>2028</v>
      </c>
      <c r="AC733" s="891" t="s">
        <v>84</v>
      </c>
      <c r="AD733" s="891" t="s">
        <v>2029</v>
      </c>
      <c r="AE733" s="891" t="s">
        <v>2030</v>
      </c>
      <c r="AF733" s="891" t="s">
        <v>1933</v>
      </c>
      <c r="AG733" s="891" t="s">
        <v>1934</v>
      </c>
      <c r="AH733" s="891"/>
    </row>
    <row r="734" spans="1:34" s="33" customFormat="1" ht="63" customHeight="1" x14ac:dyDescent="0.2">
      <c r="A734" s="887" t="s">
        <v>87</v>
      </c>
      <c r="B734" s="891">
        <v>55101500</v>
      </c>
      <c r="C734" s="889" t="s">
        <v>2031</v>
      </c>
      <c r="D734" s="890">
        <v>43101</v>
      </c>
      <c r="E734" s="891" t="s">
        <v>2032</v>
      </c>
      <c r="F734" s="891" t="s">
        <v>486</v>
      </c>
      <c r="G734" s="891" t="s">
        <v>116</v>
      </c>
      <c r="H734" s="897">
        <v>38000000</v>
      </c>
      <c r="I734" s="897">
        <v>38000000</v>
      </c>
      <c r="J734" s="891" t="s">
        <v>111</v>
      </c>
      <c r="K734" s="891" t="s">
        <v>45</v>
      </c>
      <c r="L734" s="891" t="s">
        <v>1926</v>
      </c>
      <c r="M734" s="891" t="s">
        <v>1927</v>
      </c>
      <c r="N734" s="887" t="s">
        <v>1928</v>
      </c>
      <c r="O734" s="893" t="s">
        <v>1929</v>
      </c>
      <c r="P734" s="891"/>
      <c r="Q734" s="891"/>
      <c r="R734" s="891"/>
      <c r="S734" s="891"/>
      <c r="T734" s="891"/>
      <c r="U734" s="891"/>
      <c r="V734" s="893">
        <v>8023</v>
      </c>
      <c r="W734" s="891">
        <v>19932</v>
      </c>
      <c r="X734" s="894">
        <v>43117</v>
      </c>
      <c r="Y734" s="895">
        <v>2018060003513</v>
      </c>
      <c r="Z734" s="891">
        <v>4600007996</v>
      </c>
      <c r="AA734" s="31">
        <f t="shared" si="11"/>
        <v>1</v>
      </c>
      <c r="AB734" s="891" t="s">
        <v>2033</v>
      </c>
      <c r="AC734" s="891" t="s">
        <v>84</v>
      </c>
      <c r="AD734" s="891" t="s">
        <v>1937</v>
      </c>
      <c r="AE734" s="891" t="s">
        <v>2034</v>
      </c>
      <c r="AF734" s="891" t="s">
        <v>1933</v>
      </c>
      <c r="AG734" s="891" t="s">
        <v>1934</v>
      </c>
      <c r="AH734" s="891"/>
    </row>
    <row r="735" spans="1:34" s="33" customFormat="1" ht="63" customHeight="1" x14ac:dyDescent="0.2">
      <c r="A735" s="887" t="s">
        <v>87</v>
      </c>
      <c r="B735" s="891">
        <v>80121600</v>
      </c>
      <c r="C735" s="889" t="s">
        <v>2035</v>
      </c>
      <c r="D735" s="890">
        <v>43101</v>
      </c>
      <c r="E735" s="891" t="s">
        <v>104</v>
      </c>
      <c r="F735" s="891" t="s">
        <v>276</v>
      </c>
      <c r="G735" s="891" t="s">
        <v>116</v>
      </c>
      <c r="H735" s="897">
        <v>12374879</v>
      </c>
      <c r="I735" s="897">
        <v>12374879</v>
      </c>
      <c r="J735" s="891" t="s">
        <v>111</v>
      </c>
      <c r="K735" s="891" t="s">
        <v>45</v>
      </c>
      <c r="L735" s="891" t="s">
        <v>1926</v>
      </c>
      <c r="M735" s="891" t="s">
        <v>1927</v>
      </c>
      <c r="N735" s="887" t="s">
        <v>1928</v>
      </c>
      <c r="O735" s="893" t="s">
        <v>1929</v>
      </c>
      <c r="P735" s="891"/>
      <c r="Q735" s="891"/>
      <c r="R735" s="891"/>
      <c r="S735" s="891"/>
      <c r="T735" s="891"/>
      <c r="U735" s="891"/>
      <c r="V735" s="893">
        <v>8010</v>
      </c>
      <c r="W735" s="891">
        <v>19908</v>
      </c>
      <c r="X735" s="894">
        <v>43116</v>
      </c>
      <c r="Y735" s="891">
        <v>4600007995</v>
      </c>
      <c r="Z735" s="891">
        <v>4600007995</v>
      </c>
      <c r="AA735" s="31">
        <f t="shared" si="11"/>
        <v>1</v>
      </c>
      <c r="AB735" s="891" t="s">
        <v>2036</v>
      </c>
      <c r="AC735" s="891" t="s">
        <v>84</v>
      </c>
      <c r="AD735" s="891" t="s">
        <v>1937</v>
      </c>
      <c r="AE735" s="891" t="s">
        <v>2037</v>
      </c>
      <c r="AF735" s="891" t="s">
        <v>1933</v>
      </c>
      <c r="AG735" s="891" t="s">
        <v>2038</v>
      </c>
      <c r="AH735" s="891"/>
    </row>
    <row r="736" spans="1:34" s="33" customFormat="1" ht="63" customHeight="1" x14ac:dyDescent="0.2">
      <c r="A736" s="898" t="s">
        <v>87</v>
      </c>
      <c r="B736" s="888">
        <v>78111800</v>
      </c>
      <c r="C736" s="889" t="s">
        <v>2039</v>
      </c>
      <c r="D736" s="890">
        <v>43101</v>
      </c>
      <c r="E736" s="891" t="s">
        <v>139</v>
      </c>
      <c r="F736" s="899" t="s">
        <v>112</v>
      </c>
      <c r="G736" s="899" t="s">
        <v>116</v>
      </c>
      <c r="H736" s="892">
        <v>2213053920</v>
      </c>
      <c r="I736" s="892">
        <v>221303920</v>
      </c>
      <c r="J736" s="891" t="s">
        <v>111</v>
      </c>
      <c r="K736" s="891" t="s">
        <v>45</v>
      </c>
      <c r="L736" s="891" t="s">
        <v>1998</v>
      </c>
      <c r="M736" s="891" t="s">
        <v>1972</v>
      </c>
      <c r="N736" s="891" t="s">
        <v>1973</v>
      </c>
      <c r="O736" s="899" t="s">
        <v>1974</v>
      </c>
      <c r="P736" s="900"/>
      <c r="Q736" s="891"/>
      <c r="R736" s="901"/>
      <c r="S736" s="901"/>
      <c r="T736" s="901"/>
      <c r="U736" s="901"/>
      <c r="V736" s="902" t="s">
        <v>2040</v>
      </c>
      <c r="W736" s="888">
        <v>19913</v>
      </c>
      <c r="X736" s="894">
        <v>43102</v>
      </c>
      <c r="Y736" s="895">
        <v>2018060026180</v>
      </c>
      <c r="Z736" s="891">
        <v>4600008068</v>
      </c>
      <c r="AA736" s="31">
        <f t="shared" si="11"/>
        <v>1</v>
      </c>
      <c r="AB736" s="891" t="s">
        <v>2041</v>
      </c>
      <c r="AC736" s="891" t="s">
        <v>84</v>
      </c>
      <c r="AD736" s="891" t="s">
        <v>1937</v>
      </c>
      <c r="AE736" s="891" t="s">
        <v>2042</v>
      </c>
      <c r="AF736" s="891" t="s">
        <v>1933</v>
      </c>
      <c r="AG736" s="891" t="s">
        <v>1934</v>
      </c>
      <c r="AH736" s="891"/>
    </row>
    <row r="737" spans="1:34" s="33" customFormat="1" ht="63" customHeight="1" x14ac:dyDescent="0.2">
      <c r="A737" s="898" t="s">
        <v>87</v>
      </c>
      <c r="B737" s="891">
        <v>32101656</v>
      </c>
      <c r="C737" s="889" t="s">
        <v>2043</v>
      </c>
      <c r="D737" s="890">
        <v>43101</v>
      </c>
      <c r="E737" s="903" t="s">
        <v>104</v>
      </c>
      <c r="F737" s="891" t="s">
        <v>112</v>
      </c>
      <c r="G737" s="891" t="s">
        <v>116</v>
      </c>
      <c r="H737" s="904">
        <v>131000000</v>
      </c>
      <c r="I737" s="904">
        <v>131000000</v>
      </c>
      <c r="J737" s="891" t="s">
        <v>111</v>
      </c>
      <c r="K737" s="891" t="s">
        <v>45</v>
      </c>
      <c r="L737" s="891" t="s">
        <v>1979</v>
      </c>
      <c r="M737" s="891" t="s">
        <v>1972</v>
      </c>
      <c r="N737" s="891" t="s">
        <v>1980</v>
      </c>
      <c r="O737" s="903" t="s">
        <v>1981</v>
      </c>
      <c r="P737" s="903"/>
      <c r="Q737" s="891"/>
      <c r="R737" s="888"/>
      <c r="S737" s="888"/>
      <c r="T737" s="888"/>
      <c r="U737" s="888"/>
      <c r="V737" s="905">
        <v>8052</v>
      </c>
      <c r="W737" s="888">
        <v>20073</v>
      </c>
      <c r="X737" s="894">
        <v>43140</v>
      </c>
      <c r="Y737" s="895">
        <v>2018060027560</v>
      </c>
      <c r="Z737" s="888">
        <v>4600008074</v>
      </c>
      <c r="AA737" s="31">
        <f t="shared" si="11"/>
        <v>1</v>
      </c>
      <c r="AB737" s="888" t="s">
        <v>2044</v>
      </c>
      <c r="AC737" s="891" t="s">
        <v>84</v>
      </c>
      <c r="AD737" s="891" t="s">
        <v>1937</v>
      </c>
      <c r="AE737" s="891" t="s">
        <v>2045</v>
      </c>
      <c r="AF737" s="891" t="s">
        <v>1933</v>
      </c>
      <c r="AG737" s="891" t="s">
        <v>1934</v>
      </c>
      <c r="AH737" s="891"/>
    </row>
    <row r="738" spans="1:34" s="33" customFormat="1" ht="63" customHeight="1" x14ac:dyDescent="0.2">
      <c r="A738" s="887" t="s">
        <v>87</v>
      </c>
      <c r="B738" s="891">
        <v>39121000</v>
      </c>
      <c r="C738" s="889" t="s">
        <v>2046</v>
      </c>
      <c r="D738" s="890">
        <v>43101</v>
      </c>
      <c r="E738" s="891" t="s">
        <v>139</v>
      </c>
      <c r="F738" s="898" t="s">
        <v>486</v>
      </c>
      <c r="G738" s="891" t="s">
        <v>116</v>
      </c>
      <c r="H738" s="892">
        <v>35244431</v>
      </c>
      <c r="I738" s="892">
        <v>35244431</v>
      </c>
      <c r="J738" s="891" t="s">
        <v>111</v>
      </c>
      <c r="K738" s="891" t="s">
        <v>45</v>
      </c>
      <c r="L738" s="891" t="s">
        <v>2047</v>
      </c>
      <c r="M738" s="891" t="s">
        <v>1972</v>
      </c>
      <c r="N738" s="906" t="s">
        <v>2048</v>
      </c>
      <c r="O738" s="907" t="s">
        <v>2049</v>
      </c>
      <c r="P738" s="891"/>
      <c r="Q738" s="891"/>
      <c r="R738" s="891"/>
      <c r="S738" s="891"/>
      <c r="T738" s="891"/>
      <c r="U738" s="891"/>
      <c r="V738" s="893">
        <v>8019</v>
      </c>
      <c r="W738" s="895">
        <v>20063</v>
      </c>
      <c r="X738" s="894">
        <v>43124</v>
      </c>
      <c r="Y738" s="908">
        <v>201860003668</v>
      </c>
      <c r="Z738" s="891">
        <v>4600007997</v>
      </c>
      <c r="AA738" s="31">
        <f t="shared" si="11"/>
        <v>1</v>
      </c>
      <c r="AB738" s="891" t="s">
        <v>2050</v>
      </c>
      <c r="AC738" s="891" t="s">
        <v>84</v>
      </c>
      <c r="AD738" s="891" t="s">
        <v>1937</v>
      </c>
      <c r="AE738" s="891" t="s">
        <v>2051</v>
      </c>
      <c r="AF738" s="891" t="s">
        <v>1933</v>
      </c>
      <c r="AG738" s="891" t="s">
        <v>1934</v>
      </c>
      <c r="AH738" s="891"/>
    </row>
    <row r="739" spans="1:34" s="33" customFormat="1" ht="63" customHeight="1" x14ac:dyDescent="0.2">
      <c r="A739" s="909" t="s">
        <v>87</v>
      </c>
      <c r="B739" s="910" t="s">
        <v>2219</v>
      </c>
      <c r="C739" s="889" t="s">
        <v>2052</v>
      </c>
      <c r="D739" s="890">
        <v>43101</v>
      </c>
      <c r="E739" s="910" t="s">
        <v>139</v>
      </c>
      <c r="F739" s="910" t="s">
        <v>431</v>
      </c>
      <c r="G739" s="910" t="s">
        <v>116</v>
      </c>
      <c r="H739" s="911">
        <v>70000000</v>
      </c>
      <c r="I739" s="911">
        <v>59490000</v>
      </c>
      <c r="J739" s="910" t="s">
        <v>111</v>
      </c>
      <c r="K739" s="910" t="s">
        <v>45</v>
      </c>
      <c r="L739" s="910" t="s">
        <v>2042</v>
      </c>
      <c r="M739" s="910" t="s">
        <v>1972</v>
      </c>
      <c r="N739" s="909" t="s">
        <v>2053</v>
      </c>
      <c r="O739" s="912" t="s">
        <v>2054</v>
      </c>
      <c r="P739" s="891"/>
      <c r="Q739" s="891"/>
      <c r="R739" s="891"/>
      <c r="S739" s="891"/>
      <c r="T739" s="891"/>
      <c r="U739" s="891"/>
      <c r="V739" s="913">
        <v>8080</v>
      </c>
      <c r="W739" s="891">
        <v>20922</v>
      </c>
      <c r="X739" s="914">
        <v>43141</v>
      </c>
      <c r="Y739" s="910">
        <v>4600008062</v>
      </c>
      <c r="Z739" s="910">
        <v>4600008062</v>
      </c>
      <c r="AA739" s="31">
        <f t="shared" si="11"/>
        <v>1</v>
      </c>
      <c r="AB739" s="891" t="s">
        <v>2055</v>
      </c>
      <c r="AC739" s="910" t="s">
        <v>84</v>
      </c>
      <c r="AD739" s="891" t="s">
        <v>1937</v>
      </c>
      <c r="AE739" s="910" t="s">
        <v>2042</v>
      </c>
      <c r="AF739" s="910" t="s">
        <v>1933</v>
      </c>
      <c r="AG739" s="910" t="s">
        <v>1934</v>
      </c>
      <c r="AH739" s="910"/>
    </row>
    <row r="740" spans="1:34" s="33" customFormat="1" ht="63" customHeight="1" x14ac:dyDescent="0.2">
      <c r="A740" s="887" t="s">
        <v>87</v>
      </c>
      <c r="B740" s="891">
        <v>80111701</v>
      </c>
      <c r="C740" s="889" t="s">
        <v>2056</v>
      </c>
      <c r="D740" s="890">
        <v>43101</v>
      </c>
      <c r="E740" s="891" t="s">
        <v>139</v>
      </c>
      <c r="F740" s="891" t="s">
        <v>276</v>
      </c>
      <c r="G740" s="891" t="s">
        <v>116</v>
      </c>
      <c r="H740" s="899">
        <v>80338148</v>
      </c>
      <c r="I740" s="899">
        <v>80338148</v>
      </c>
      <c r="J740" s="891" t="s">
        <v>111</v>
      </c>
      <c r="K740" s="891" t="s">
        <v>45</v>
      </c>
      <c r="L740" s="891" t="s">
        <v>1926</v>
      </c>
      <c r="M740" s="891" t="s">
        <v>1927</v>
      </c>
      <c r="N740" s="887" t="s">
        <v>1928</v>
      </c>
      <c r="O740" s="893" t="s">
        <v>1929</v>
      </c>
      <c r="P740" s="891"/>
      <c r="Q740" s="891"/>
      <c r="R740" s="891"/>
      <c r="S740" s="891"/>
      <c r="T740" s="891"/>
      <c r="U740" s="891"/>
      <c r="V740" s="893">
        <v>8039</v>
      </c>
      <c r="W740" s="891">
        <v>20179</v>
      </c>
      <c r="X740" s="894">
        <v>43116</v>
      </c>
      <c r="Y740" s="895" t="s">
        <v>45</v>
      </c>
      <c r="Z740" s="891">
        <v>4600008011</v>
      </c>
      <c r="AA740" s="31">
        <f t="shared" si="11"/>
        <v>1</v>
      </c>
      <c r="AB740" s="891" t="s">
        <v>2057</v>
      </c>
      <c r="AC740" s="891" t="s">
        <v>84</v>
      </c>
      <c r="AD740" s="891" t="s">
        <v>1937</v>
      </c>
      <c r="AE740" s="891" t="s">
        <v>1938</v>
      </c>
      <c r="AF740" s="891" t="s">
        <v>1933</v>
      </c>
      <c r="AG740" s="891" t="s">
        <v>1934</v>
      </c>
      <c r="AH740" s="891"/>
    </row>
    <row r="741" spans="1:34" s="33" customFormat="1" ht="63" customHeight="1" x14ac:dyDescent="0.2">
      <c r="A741" s="887" t="s">
        <v>87</v>
      </c>
      <c r="B741" s="891">
        <v>80111701</v>
      </c>
      <c r="C741" s="889" t="s">
        <v>2058</v>
      </c>
      <c r="D741" s="890">
        <v>43101</v>
      </c>
      <c r="E741" s="891" t="s">
        <v>139</v>
      </c>
      <c r="F741" s="891" t="s">
        <v>276</v>
      </c>
      <c r="G741" s="891" t="s">
        <v>116</v>
      </c>
      <c r="H741" s="899">
        <v>80338148</v>
      </c>
      <c r="I741" s="899">
        <v>80338148</v>
      </c>
      <c r="J741" s="891" t="s">
        <v>111</v>
      </c>
      <c r="K741" s="891" t="s">
        <v>45</v>
      </c>
      <c r="L741" s="891" t="s">
        <v>1926</v>
      </c>
      <c r="M741" s="891" t="s">
        <v>1927</v>
      </c>
      <c r="N741" s="887" t="s">
        <v>1928</v>
      </c>
      <c r="O741" s="893" t="s">
        <v>1929</v>
      </c>
      <c r="P741" s="891"/>
      <c r="Q741" s="891"/>
      <c r="R741" s="891"/>
      <c r="S741" s="891"/>
      <c r="T741" s="891"/>
      <c r="U741" s="891"/>
      <c r="V741" s="893">
        <v>8033</v>
      </c>
      <c r="W741" s="891">
        <v>20178</v>
      </c>
      <c r="X741" s="894">
        <v>43116</v>
      </c>
      <c r="Y741" s="895" t="s">
        <v>45</v>
      </c>
      <c r="Z741" s="891">
        <v>460008012</v>
      </c>
      <c r="AA741" s="31">
        <f t="shared" si="11"/>
        <v>1</v>
      </c>
      <c r="AB741" s="891" t="s">
        <v>2059</v>
      </c>
      <c r="AC741" s="891" t="s">
        <v>84</v>
      </c>
      <c r="AD741" s="891" t="s">
        <v>1937</v>
      </c>
      <c r="AE741" s="891" t="s">
        <v>1938</v>
      </c>
      <c r="AF741" s="891" t="s">
        <v>1933</v>
      </c>
      <c r="AG741" s="891" t="s">
        <v>1934</v>
      </c>
      <c r="AH741" s="891"/>
    </row>
    <row r="742" spans="1:34" s="33" customFormat="1" ht="63" customHeight="1" x14ac:dyDescent="0.2">
      <c r="A742" s="887" t="s">
        <v>87</v>
      </c>
      <c r="B742" s="915">
        <v>81111703</v>
      </c>
      <c r="C742" s="916" t="s">
        <v>2060</v>
      </c>
      <c r="D742" s="890">
        <v>43132</v>
      </c>
      <c r="E742" s="917" t="s">
        <v>104</v>
      </c>
      <c r="F742" s="891" t="s">
        <v>431</v>
      </c>
      <c r="G742" s="891" t="s">
        <v>116</v>
      </c>
      <c r="H742" s="899">
        <v>50000000</v>
      </c>
      <c r="I742" s="899">
        <v>50000000</v>
      </c>
      <c r="J742" s="891" t="s">
        <v>111</v>
      </c>
      <c r="K742" s="891" t="s">
        <v>45</v>
      </c>
      <c r="L742" s="891" t="s">
        <v>1926</v>
      </c>
      <c r="M742" s="891" t="s">
        <v>1927</v>
      </c>
      <c r="N742" s="891">
        <v>3839370</v>
      </c>
      <c r="O742" s="893" t="s">
        <v>1929</v>
      </c>
      <c r="P742" s="893">
        <v>8089</v>
      </c>
      <c r="Q742" s="917">
        <v>21054</v>
      </c>
      <c r="R742" s="918">
        <v>43141</v>
      </c>
      <c r="S742" s="908">
        <v>4600008061</v>
      </c>
      <c r="T742" s="917">
        <v>4600008061</v>
      </c>
      <c r="U742" s="919">
        <v>1</v>
      </c>
      <c r="V742" s="920">
        <v>8089</v>
      </c>
      <c r="W742" s="895">
        <v>21054</v>
      </c>
      <c r="X742" s="894">
        <v>43141</v>
      </c>
      <c r="Y742" s="891">
        <v>4600008061</v>
      </c>
      <c r="Z742" s="891">
        <v>4600008061</v>
      </c>
      <c r="AA742" s="31">
        <f t="shared" si="11"/>
        <v>1</v>
      </c>
      <c r="AB742" s="921" t="s">
        <v>2061</v>
      </c>
      <c r="AC742" s="891" t="s">
        <v>84</v>
      </c>
      <c r="AD742" s="891" t="s">
        <v>1937</v>
      </c>
      <c r="AE742" s="891" t="s">
        <v>2062</v>
      </c>
      <c r="AF742" s="891" t="s">
        <v>1933</v>
      </c>
      <c r="AG742" s="891" t="s">
        <v>1934</v>
      </c>
      <c r="AH742" s="891"/>
    </row>
    <row r="743" spans="1:34" s="33" customFormat="1" ht="63" customHeight="1" x14ac:dyDescent="0.2">
      <c r="A743" s="887" t="s">
        <v>87</v>
      </c>
      <c r="B743" s="917">
        <v>56112102</v>
      </c>
      <c r="C743" s="889" t="s">
        <v>2063</v>
      </c>
      <c r="D743" s="890">
        <v>43132</v>
      </c>
      <c r="E743" s="917" t="s">
        <v>2064</v>
      </c>
      <c r="F743" s="917" t="s">
        <v>431</v>
      </c>
      <c r="G743" s="891" t="s">
        <v>116</v>
      </c>
      <c r="H743" s="899">
        <v>9787750</v>
      </c>
      <c r="I743" s="899">
        <v>9787750</v>
      </c>
      <c r="J743" s="891" t="s">
        <v>111</v>
      </c>
      <c r="K743" s="891" t="s">
        <v>45</v>
      </c>
      <c r="L743" s="891" t="s">
        <v>1926</v>
      </c>
      <c r="M743" s="891" t="s">
        <v>1919</v>
      </c>
      <c r="N743" s="887" t="s">
        <v>1928</v>
      </c>
      <c r="O743" s="893" t="s">
        <v>1929</v>
      </c>
      <c r="P743" s="891"/>
      <c r="Q743" s="891"/>
      <c r="R743" s="891"/>
      <c r="S743" s="891"/>
      <c r="T743" s="891"/>
      <c r="U743" s="922"/>
      <c r="V743" s="893">
        <v>8085</v>
      </c>
      <c r="W743" s="917">
        <v>20290</v>
      </c>
      <c r="X743" s="918">
        <v>43145</v>
      </c>
      <c r="Y743" s="917">
        <v>4600008064</v>
      </c>
      <c r="Z743" s="917">
        <v>4600008064</v>
      </c>
      <c r="AA743" s="31">
        <f t="shared" si="11"/>
        <v>1</v>
      </c>
      <c r="AB743" s="917" t="s">
        <v>2065</v>
      </c>
      <c r="AC743" s="891" t="s">
        <v>2066</v>
      </c>
      <c r="AD743" s="891" t="s">
        <v>1937</v>
      </c>
      <c r="AE743" s="917" t="s">
        <v>2067</v>
      </c>
      <c r="AF743" s="891" t="s">
        <v>1933</v>
      </c>
      <c r="AG743" s="891" t="s">
        <v>1934</v>
      </c>
      <c r="AH743" s="891"/>
    </row>
    <row r="744" spans="1:34" s="33" customFormat="1" ht="63" customHeight="1" x14ac:dyDescent="0.2">
      <c r="A744" s="887" t="s">
        <v>87</v>
      </c>
      <c r="B744" s="891" t="s">
        <v>2220</v>
      </c>
      <c r="C744" s="889" t="s">
        <v>2068</v>
      </c>
      <c r="D744" s="890">
        <v>43076</v>
      </c>
      <c r="E744" s="891" t="s">
        <v>2069</v>
      </c>
      <c r="F744" s="891" t="s">
        <v>161</v>
      </c>
      <c r="G744" s="891" t="s">
        <v>116</v>
      </c>
      <c r="H744" s="899">
        <v>321264872</v>
      </c>
      <c r="I744" s="899">
        <v>321264872</v>
      </c>
      <c r="J744" s="891" t="s">
        <v>111</v>
      </c>
      <c r="K744" s="891" t="s">
        <v>45</v>
      </c>
      <c r="L744" s="891" t="s">
        <v>1926</v>
      </c>
      <c r="M744" s="891" t="s">
        <v>1927</v>
      </c>
      <c r="N744" s="887" t="s">
        <v>1928</v>
      </c>
      <c r="O744" s="893" t="s">
        <v>1929</v>
      </c>
      <c r="P744" s="891"/>
      <c r="Q744" s="891"/>
      <c r="R744" s="891"/>
      <c r="S744" s="891"/>
      <c r="T744" s="891"/>
      <c r="U744" s="891"/>
      <c r="V744" s="923">
        <v>8030</v>
      </c>
      <c r="W744" s="895">
        <v>19927</v>
      </c>
      <c r="X744" s="894">
        <v>43122</v>
      </c>
      <c r="Y744" s="895" t="s">
        <v>2070</v>
      </c>
      <c r="Z744" s="891">
        <v>4600007994</v>
      </c>
      <c r="AA744" s="31">
        <f t="shared" si="11"/>
        <v>1</v>
      </c>
      <c r="AB744" s="891" t="s">
        <v>2071</v>
      </c>
      <c r="AC744" s="891" t="s">
        <v>84</v>
      </c>
      <c r="AD744" s="891" t="s">
        <v>1937</v>
      </c>
      <c r="AE744" s="891" t="s">
        <v>2072</v>
      </c>
      <c r="AF744" s="891" t="s">
        <v>1933</v>
      </c>
      <c r="AG744" s="891" t="s">
        <v>1934</v>
      </c>
      <c r="AH744" s="891"/>
    </row>
    <row r="745" spans="1:34" s="33" customFormat="1" ht="63" customHeight="1" x14ac:dyDescent="0.2">
      <c r="A745" s="887" t="s">
        <v>87</v>
      </c>
      <c r="B745" s="917">
        <v>78181500</v>
      </c>
      <c r="C745" s="889" t="s">
        <v>2073</v>
      </c>
      <c r="D745" s="890">
        <v>43124</v>
      </c>
      <c r="E745" s="917" t="s">
        <v>104</v>
      </c>
      <c r="F745" s="891" t="s">
        <v>431</v>
      </c>
      <c r="G745" s="891" t="s">
        <v>116</v>
      </c>
      <c r="H745" s="899">
        <v>70000000</v>
      </c>
      <c r="I745" s="899">
        <v>70000000</v>
      </c>
      <c r="J745" s="891" t="s">
        <v>111</v>
      </c>
      <c r="K745" s="891" t="s">
        <v>45</v>
      </c>
      <c r="L745" s="891" t="s">
        <v>1926</v>
      </c>
      <c r="M745" s="891" t="s">
        <v>1927</v>
      </c>
      <c r="N745" s="891" t="s">
        <v>1928</v>
      </c>
      <c r="O745" s="891" t="s">
        <v>1929</v>
      </c>
      <c r="P745" s="924"/>
      <c r="Q745" s="924"/>
      <c r="R745" s="924"/>
      <c r="S745" s="925"/>
      <c r="T745" s="924"/>
      <c r="U745" s="924"/>
      <c r="V745" s="920">
        <v>8089</v>
      </c>
      <c r="W745" s="891">
        <v>20197</v>
      </c>
      <c r="X745" s="918">
        <v>43171</v>
      </c>
      <c r="Y745" s="908">
        <v>4600008082</v>
      </c>
      <c r="Z745" s="917">
        <v>4600008082</v>
      </c>
      <c r="AA745" s="31">
        <f t="shared" si="11"/>
        <v>1</v>
      </c>
      <c r="AB745" s="917" t="s">
        <v>2074</v>
      </c>
      <c r="AC745" s="891" t="s">
        <v>84</v>
      </c>
      <c r="AD745" s="891" t="s">
        <v>1937</v>
      </c>
      <c r="AE745" s="891" t="s">
        <v>2045</v>
      </c>
      <c r="AF745" s="891" t="s">
        <v>1933</v>
      </c>
      <c r="AG745" s="891" t="s">
        <v>1934</v>
      </c>
      <c r="AH745" s="891"/>
    </row>
    <row r="746" spans="1:34" s="33" customFormat="1" ht="63" customHeight="1" x14ac:dyDescent="0.2">
      <c r="A746" s="887" t="s">
        <v>87</v>
      </c>
      <c r="B746" s="888">
        <v>72102900</v>
      </c>
      <c r="C746" s="889" t="s">
        <v>2075</v>
      </c>
      <c r="D746" s="890">
        <v>43101</v>
      </c>
      <c r="E746" s="891" t="s">
        <v>107</v>
      </c>
      <c r="F746" s="891" t="s">
        <v>190</v>
      </c>
      <c r="G746" s="891" t="s">
        <v>116</v>
      </c>
      <c r="H746" s="899">
        <v>125859421</v>
      </c>
      <c r="I746" s="899">
        <v>125859421</v>
      </c>
      <c r="J746" s="891" t="s">
        <v>111</v>
      </c>
      <c r="K746" s="891" t="s">
        <v>45</v>
      </c>
      <c r="L746" s="891" t="s">
        <v>2047</v>
      </c>
      <c r="M746" s="891" t="s">
        <v>1972</v>
      </c>
      <c r="N746" s="887" t="s">
        <v>2048</v>
      </c>
      <c r="O746" s="893" t="s">
        <v>2049</v>
      </c>
      <c r="P746" s="891"/>
      <c r="Q746" s="891"/>
      <c r="R746" s="891"/>
      <c r="S746" s="891"/>
      <c r="T746" s="891"/>
      <c r="U746" s="891"/>
      <c r="V746" s="893">
        <v>8051</v>
      </c>
      <c r="W746" s="891">
        <v>20391</v>
      </c>
      <c r="X746" s="894">
        <v>43133</v>
      </c>
      <c r="Y746" s="908">
        <v>2018060030244</v>
      </c>
      <c r="Z746" s="908">
        <v>4600008081</v>
      </c>
      <c r="AA746" s="31">
        <f t="shared" si="11"/>
        <v>1</v>
      </c>
      <c r="AB746" s="891" t="s">
        <v>2076</v>
      </c>
      <c r="AC746" s="891" t="s">
        <v>84</v>
      </c>
      <c r="AD746" s="891" t="s">
        <v>1937</v>
      </c>
      <c r="AE746" s="891" t="s">
        <v>2051</v>
      </c>
      <c r="AF746" s="891" t="s">
        <v>1933</v>
      </c>
      <c r="AG746" s="891" t="s">
        <v>1934</v>
      </c>
      <c r="AH746" s="891"/>
    </row>
    <row r="747" spans="1:34" s="33" customFormat="1" ht="63" customHeight="1" x14ac:dyDescent="0.2">
      <c r="A747" s="891" t="s">
        <v>87</v>
      </c>
      <c r="B747" s="891" t="s">
        <v>2221</v>
      </c>
      <c r="C747" s="889" t="s">
        <v>2077</v>
      </c>
      <c r="D747" s="890">
        <v>43132</v>
      </c>
      <c r="E747" s="899" t="s">
        <v>104</v>
      </c>
      <c r="F747" s="891" t="s">
        <v>431</v>
      </c>
      <c r="G747" s="891" t="s">
        <v>116</v>
      </c>
      <c r="H747" s="899">
        <v>78124000</v>
      </c>
      <c r="I747" s="899">
        <v>78124000</v>
      </c>
      <c r="J747" s="891" t="s">
        <v>111</v>
      </c>
      <c r="K747" s="891" t="s">
        <v>45</v>
      </c>
      <c r="L747" s="891" t="s">
        <v>2078</v>
      </c>
      <c r="M747" s="891" t="s">
        <v>2079</v>
      </c>
      <c r="N747" s="891" t="s">
        <v>2080</v>
      </c>
      <c r="O747" s="891" t="s">
        <v>2081</v>
      </c>
      <c r="P747" s="891"/>
      <c r="Q747" s="901"/>
      <c r="R747" s="901"/>
      <c r="S747" s="901"/>
      <c r="T747" s="901"/>
      <c r="U747" s="888"/>
      <c r="V747" s="905">
        <v>8133</v>
      </c>
      <c r="W747" s="888">
        <v>21146</v>
      </c>
      <c r="X747" s="894">
        <v>43172</v>
      </c>
      <c r="Y747" s="888">
        <v>4600008083</v>
      </c>
      <c r="Z747" s="888">
        <v>4600008083</v>
      </c>
      <c r="AA747" s="31">
        <f t="shared" si="11"/>
        <v>1</v>
      </c>
      <c r="AB747" s="910" t="s">
        <v>2082</v>
      </c>
      <c r="AC747" s="891" t="s">
        <v>84</v>
      </c>
      <c r="AD747" s="888" t="s">
        <v>1937</v>
      </c>
      <c r="AE747" s="910" t="s">
        <v>2083</v>
      </c>
      <c r="AF747" s="926" t="s">
        <v>1933</v>
      </c>
      <c r="AG747" s="910" t="s">
        <v>1934</v>
      </c>
      <c r="AH747" s="910"/>
    </row>
    <row r="748" spans="1:34" s="33" customFormat="1" ht="63" customHeight="1" x14ac:dyDescent="0.2">
      <c r="A748" s="927" t="s">
        <v>87</v>
      </c>
      <c r="B748" s="928" t="s">
        <v>2222</v>
      </c>
      <c r="C748" s="929" t="s">
        <v>2084</v>
      </c>
      <c r="D748" s="930">
        <v>43101</v>
      </c>
      <c r="E748" s="924" t="s">
        <v>2085</v>
      </c>
      <c r="F748" s="924" t="s">
        <v>190</v>
      </c>
      <c r="G748" s="924" t="s">
        <v>116</v>
      </c>
      <c r="H748" s="925">
        <v>199957610</v>
      </c>
      <c r="I748" s="925">
        <v>199957610</v>
      </c>
      <c r="J748" s="924" t="s">
        <v>111</v>
      </c>
      <c r="K748" s="924" t="s">
        <v>45</v>
      </c>
      <c r="L748" s="924" t="s">
        <v>2047</v>
      </c>
      <c r="M748" s="924" t="s">
        <v>1972</v>
      </c>
      <c r="N748" s="927" t="s">
        <v>2048</v>
      </c>
      <c r="O748" s="931" t="s">
        <v>2049</v>
      </c>
      <c r="P748" s="924"/>
      <c r="Q748" s="924"/>
      <c r="R748" s="924"/>
      <c r="S748" s="924"/>
      <c r="T748" s="924"/>
      <c r="U748" s="924"/>
      <c r="V748" s="931">
        <v>8082</v>
      </c>
      <c r="W748" s="924"/>
      <c r="X748" s="932">
        <v>43167</v>
      </c>
      <c r="Y748" s="924"/>
      <c r="Z748" s="924"/>
      <c r="AA748" s="31" t="str">
        <f t="shared" si="11"/>
        <v>Información incompleta</v>
      </c>
      <c r="AB748" s="924"/>
      <c r="AC748" s="924" t="s">
        <v>2086</v>
      </c>
      <c r="AD748" s="924" t="s">
        <v>2087</v>
      </c>
      <c r="AE748" s="924" t="s">
        <v>2088</v>
      </c>
      <c r="AF748" s="924" t="s">
        <v>1933</v>
      </c>
      <c r="AG748" s="924" t="s">
        <v>1934</v>
      </c>
      <c r="AH748" s="924"/>
    </row>
    <row r="749" spans="1:34" s="33" customFormat="1" ht="63" customHeight="1" x14ac:dyDescent="0.2">
      <c r="A749" s="927" t="s">
        <v>87</v>
      </c>
      <c r="B749" s="928">
        <v>70111703</v>
      </c>
      <c r="C749" s="929" t="s">
        <v>2089</v>
      </c>
      <c r="D749" s="930">
        <v>43126</v>
      </c>
      <c r="E749" s="924" t="s">
        <v>104</v>
      </c>
      <c r="F749" s="924" t="s">
        <v>431</v>
      </c>
      <c r="G749" s="924" t="s">
        <v>116</v>
      </c>
      <c r="H749" s="933">
        <v>76860828</v>
      </c>
      <c r="I749" s="933">
        <v>76860828</v>
      </c>
      <c r="J749" s="924" t="s">
        <v>111</v>
      </c>
      <c r="K749" s="924" t="s">
        <v>45</v>
      </c>
      <c r="L749" s="924" t="s">
        <v>2047</v>
      </c>
      <c r="M749" s="924" t="s">
        <v>1972</v>
      </c>
      <c r="N749" s="927" t="s">
        <v>2048</v>
      </c>
      <c r="O749" s="931" t="s">
        <v>2049</v>
      </c>
      <c r="P749" s="934"/>
      <c r="Q749" s="934"/>
      <c r="R749" s="934"/>
      <c r="S749" s="934"/>
      <c r="T749" s="934"/>
      <c r="U749" s="934"/>
      <c r="V749" s="935">
        <v>8162</v>
      </c>
      <c r="W749" s="924"/>
      <c r="X749" s="932">
        <v>43196</v>
      </c>
      <c r="Y749" s="924"/>
      <c r="Z749" s="924"/>
      <c r="AA749" s="31" t="str">
        <f t="shared" si="11"/>
        <v>Información incompleta</v>
      </c>
      <c r="AB749" s="924"/>
      <c r="AC749" s="924" t="s">
        <v>80</v>
      </c>
      <c r="AD749" s="924" t="s">
        <v>1937</v>
      </c>
      <c r="AE749" s="924" t="s">
        <v>2051</v>
      </c>
      <c r="AF749" s="924" t="s">
        <v>1933</v>
      </c>
      <c r="AG749" s="924" t="s">
        <v>1934</v>
      </c>
      <c r="AH749" s="924"/>
    </row>
    <row r="750" spans="1:34" s="33" customFormat="1" ht="63" customHeight="1" x14ac:dyDescent="0.2">
      <c r="A750" s="927" t="s">
        <v>87</v>
      </c>
      <c r="B750" s="928" t="s">
        <v>2223</v>
      </c>
      <c r="C750" s="929" t="s">
        <v>2090</v>
      </c>
      <c r="D750" s="930">
        <v>43133</v>
      </c>
      <c r="E750" s="924" t="s">
        <v>104</v>
      </c>
      <c r="F750" s="924" t="s">
        <v>431</v>
      </c>
      <c r="G750" s="924" t="s">
        <v>116</v>
      </c>
      <c r="H750" s="925">
        <v>38668167</v>
      </c>
      <c r="I750" s="925">
        <v>44593473</v>
      </c>
      <c r="J750" s="924" t="s">
        <v>111</v>
      </c>
      <c r="K750" s="924" t="s">
        <v>45</v>
      </c>
      <c r="L750" s="924" t="s">
        <v>2078</v>
      </c>
      <c r="M750" s="924" t="s">
        <v>2079</v>
      </c>
      <c r="N750" s="927" t="s">
        <v>2080</v>
      </c>
      <c r="O750" s="931" t="s">
        <v>2081</v>
      </c>
      <c r="P750" s="924"/>
      <c r="Q750" s="924"/>
      <c r="R750" s="924"/>
      <c r="S750" s="924"/>
      <c r="T750" s="924"/>
      <c r="U750" s="924"/>
      <c r="V750" s="924">
        <v>8132</v>
      </c>
      <c r="W750" s="924"/>
      <c r="X750" s="932">
        <v>43166</v>
      </c>
      <c r="Y750" s="924"/>
      <c r="Z750" s="924"/>
      <c r="AA750" s="31" t="str">
        <f t="shared" si="11"/>
        <v>Información incompleta</v>
      </c>
      <c r="AB750" s="924"/>
      <c r="AC750" s="924" t="s">
        <v>80</v>
      </c>
      <c r="AD750" s="924" t="s">
        <v>2091</v>
      </c>
      <c r="AE750" s="924" t="s">
        <v>2092</v>
      </c>
      <c r="AF750" s="924" t="s">
        <v>1933</v>
      </c>
      <c r="AG750" s="924" t="s">
        <v>1934</v>
      </c>
      <c r="AH750" s="924"/>
    </row>
    <row r="751" spans="1:34" s="33" customFormat="1" ht="63" customHeight="1" x14ac:dyDescent="0.2">
      <c r="A751" s="927" t="s">
        <v>87</v>
      </c>
      <c r="B751" s="924" t="s">
        <v>2224</v>
      </c>
      <c r="C751" s="929" t="s">
        <v>2093</v>
      </c>
      <c r="D751" s="930">
        <v>43160</v>
      </c>
      <c r="E751" s="924" t="s">
        <v>620</v>
      </c>
      <c r="F751" s="936" t="s">
        <v>112</v>
      </c>
      <c r="G751" s="924" t="s">
        <v>116</v>
      </c>
      <c r="H751" s="937">
        <v>332039494</v>
      </c>
      <c r="I751" s="937">
        <v>332039494</v>
      </c>
      <c r="J751" s="924" t="s">
        <v>111</v>
      </c>
      <c r="K751" s="924" t="s">
        <v>45</v>
      </c>
      <c r="L751" s="924" t="s">
        <v>1926</v>
      </c>
      <c r="M751" s="924" t="s">
        <v>1927</v>
      </c>
      <c r="N751" s="924">
        <v>3839370</v>
      </c>
      <c r="O751" s="931" t="s">
        <v>1929</v>
      </c>
      <c r="P751" s="934"/>
      <c r="Q751" s="934"/>
      <c r="R751" s="934"/>
      <c r="S751" s="934"/>
      <c r="T751" s="934"/>
      <c r="U751" s="934"/>
      <c r="V751" s="938">
        <v>8167</v>
      </c>
      <c r="W751" s="938"/>
      <c r="X751" s="939">
        <v>43201</v>
      </c>
      <c r="Y751" s="938"/>
      <c r="Z751" s="938"/>
      <c r="AA751" s="31" t="str">
        <f t="shared" si="11"/>
        <v>Información incompleta</v>
      </c>
      <c r="AB751" s="938"/>
      <c r="AC751" s="938" t="s">
        <v>91</v>
      </c>
      <c r="AD751" s="938" t="s">
        <v>2091</v>
      </c>
      <c r="AE751" s="938" t="s">
        <v>2083</v>
      </c>
      <c r="AF751" s="938" t="s">
        <v>1933</v>
      </c>
      <c r="AG751" s="938" t="s">
        <v>1934</v>
      </c>
      <c r="AH751" s="938"/>
    </row>
    <row r="752" spans="1:34" s="33" customFormat="1" ht="63" customHeight="1" x14ac:dyDescent="0.2">
      <c r="A752" s="940" t="s">
        <v>87</v>
      </c>
      <c r="B752" s="941" t="s">
        <v>2225</v>
      </c>
      <c r="C752" s="942" t="s">
        <v>2094</v>
      </c>
      <c r="D752" s="943">
        <v>43157</v>
      </c>
      <c r="E752" s="934" t="s">
        <v>109</v>
      </c>
      <c r="F752" s="934" t="s">
        <v>431</v>
      </c>
      <c r="G752" s="934" t="s">
        <v>116</v>
      </c>
      <c r="H752" s="944">
        <v>17630252</v>
      </c>
      <c r="I752" s="944">
        <v>17630252</v>
      </c>
      <c r="J752" s="934" t="s">
        <v>111</v>
      </c>
      <c r="K752" s="934" t="s">
        <v>45</v>
      </c>
      <c r="L752" s="934" t="s">
        <v>2078</v>
      </c>
      <c r="M752" s="934" t="s">
        <v>2079</v>
      </c>
      <c r="N752" s="940" t="s">
        <v>2080</v>
      </c>
      <c r="O752" s="945" t="s">
        <v>2081</v>
      </c>
      <c r="P752" s="934"/>
      <c r="Q752" s="934"/>
      <c r="R752" s="934"/>
      <c r="S752" s="934"/>
      <c r="T752" s="934"/>
      <c r="U752" s="934"/>
      <c r="V752" s="934"/>
      <c r="W752" s="934"/>
      <c r="X752" s="946"/>
      <c r="Y752" s="934"/>
      <c r="Z752" s="934"/>
      <c r="AA752" s="31" t="str">
        <f t="shared" si="11"/>
        <v/>
      </c>
      <c r="AB752" s="934"/>
      <c r="AC752" s="934" t="s">
        <v>80</v>
      </c>
      <c r="AD752" s="934" t="s">
        <v>2091</v>
      </c>
      <c r="AE752" s="934"/>
      <c r="AF752" s="934"/>
      <c r="AG752" s="934"/>
      <c r="AH752" s="934"/>
    </row>
    <row r="753" spans="1:34" s="33" customFormat="1" ht="63" customHeight="1" x14ac:dyDescent="0.2">
      <c r="A753" s="940" t="s">
        <v>87</v>
      </c>
      <c r="B753" s="941">
        <v>72102900</v>
      </c>
      <c r="C753" s="947" t="s">
        <v>2095</v>
      </c>
      <c r="D753" s="943">
        <v>43202</v>
      </c>
      <c r="E753" s="934" t="s">
        <v>107</v>
      </c>
      <c r="F753" s="934" t="s">
        <v>190</v>
      </c>
      <c r="G753" s="934" t="s">
        <v>116</v>
      </c>
      <c r="H753" s="944">
        <v>384452216</v>
      </c>
      <c r="I753" s="944">
        <v>384452216</v>
      </c>
      <c r="J753" s="934" t="s">
        <v>111</v>
      </c>
      <c r="K753" s="934" t="s">
        <v>45</v>
      </c>
      <c r="L753" s="934" t="s">
        <v>2047</v>
      </c>
      <c r="M753" s="934" t="s">
        <v>1972</v>
      </c>
      <c r="N753" s="940" t="s">
        <v>2048</v>
      </c>
      <c r="O753" s="945" t="s">
        <v>2049</v>
      </c>
      <c r="P753" s="934"/>
      <c r="Q753" s="934"/>
      <c r="R753" s="934"/>
      <c r="S753" s="934"/>
      <c r="T753" s="934"/>
      <c r="U753" s="934"/>
      <c r="V753" s="934"/>
      <c r="W753" s="934"/>
      <c r="X753" s="946"/>
      <c r="Y753" s="934"/>
      <c r="Z753" s="934"/>
      <c r="AA753" s="31" t="str">
        <f t="shared" si="11"/>
        <v/>
      </c>
      <c r="AB753" s="934"/>
      <c r="AC753" s="934" t="s">
        <v>80</v>
      </c>
      <c r="AD753" s="934" t="s">
        <v>1937</v>
      </c>
      <c r="AE753" s="934"/>
      <c r="AF753" s="934"/>
      <c r="AG753" s="934"/>
      <c r="AH753" s="934"/>
    </row>
    <row r="754" spans="1:34" s="33" customFormat="1" ht="63" customHeight="1" x14ac:dyDescent="0.2">
      <c r="A754" s="940" t="s">
        <v>87</v>
      </c>
      <c r="B754" s="941" t="s">
        <v>2226</v>
      </c>
      <c r="C754" s="947" t="s">
        <v>2096</v>
      </c>
      <c r="D754" s="943">
        <v>43221</v>
      </c>
      <c r="E754" s="934" t="s">
        <v>980</v>
      </c>
      <c r="F754" s="934" t="s">
        <v>431</v>
      </c>
      <c r="G754" s="934" t="s">
        <v>116</v>
      </c>
      <c r="H754" s="944">
        <v>55000000</v>
      </c>
      <c r="I754" s="944">
        <v>55000000</v>
      </c>
      <c r="J754" s="934" t="s">
        <v>111</v>
      </c>
      <c r="K754" s="934" t="s">
        <v>45</v>
      </c>
      <c r="L754" s="934" t="s">
        <v>2097</v>
      </c>
      <c r="M754" s="934" t="s">
        <v>1972</v>
      </c>
      <c r="N754" s="940" t="s">
        <v>2053</v>
      </c>
      <c r="O754" s="945" t="s">
        <v>2098</v>
      </c>
      <c r="P754" s="934"/>
      <c r="Q754" s="934"/>
      <c r="R754" s="934"/>
      <c r="S754" s="934"/>
      <c r="T754" s="934"/>
      <c r="U754" s="934"/>
      <c r="V754" s="934"/>
      <c r="W754" s="934"/>
      <c r="X754" s="946"/>
      <c r="Y754" s="934"/>
      <c r="Z754" s="934"/>
      <c r="AA754" s="31" t="str">
        <f t="shared" si="11"/>
        <v/>
      </c>
      <c r="AB754" s="934"/>
      <c r="AC754" s="934" t="s">
        <v>80</v>
      </c>
      <c r="AD754" s="934" t="s">
        <v>1937</v>
      </c>
      <c r="AE754" s="934"/>
      <c r="AF754" s="934"/>
      <c r="AG754" s="934"/>
      <c r="AH754" s="934"/>
    </row>
    <row r="755" spans="1:34" s="33" customFormat="1" ht="63" customHeight="1" x14ac:dyDescent="0.2">
      <c r="A755" s="948" t="s">
        <v>87</v>
      </c>
      <c r="B755" s="943" t="s">
        <v>2227</v>
      </c>
      <c r="C755" s="947" t="s">
        <v>2099</v>
      </c>
      <c r="D755" s="943">
        <v>43160</v>
      </c>
      <c r="E755" s="934" t="s">
        <v>109</v>
      </c>
      <c r="F755" s="934" t="s">
        <v>431</v>
      </c>
      <c r="G755" s="944" t="s">
        <v>116</v>
      </c>
      <c r="H755" s="944">
        <v>109364270</v>
      </c>
      <c r="I755" s="944">
        <v>109364270</v>
      </c>
      <c r="J755" s="934" t="s">
        <v>111</v>
      </c>
      <c r="K755" s="934" t="s">
        <v>45</v>
      </c>
      <c r="L755" s="934" t="s">
        <v>1926</v>
      </c>
      <c r="M755" s="934" t="s">
        <v>1927</v>
      </c>
      <c r="N755" s="934" t="s">
        <v>2080</v>
      </c>
      <c r="O755" s="944" t="s">
        <v>2081</v>
      </c>
      <c r="P755" s="949"/>
      <c r="Q755" s="950"/>
      <c r="R755" s="951"/>
      <c r="S755" s="951"/>
      <c r="T755" s="951"/>
      <c r="U755" s="951"/>
      <c r="V755" s="952"/>
      <c r="W755" s="952"/>
      <c r="X755" s="952"/>
      <c r="Y755" s="952"/>
      <c r="Z755" s="952"/>
      <c r="AA755" s="31" t="str">
        <f t="shared" si="11"/>
        <v/>
      </c>
      <c r="AB755" s="952"/>
      <c r="AC755" s="934" t="s">
        <v>80</v>
      </c>
      <c r="AD755" s="953" t="s">
        <v>2100</v>
      </c>
      <c r="AE755" s="934" t="s">
        <v>2092</v>
      </c>
      <c r="AF755" s="934" t="s">
        <v>1933</v>
      </c>
      <c r="AG755" s="934" t="s">
        <v>1934</v>
      </c>
      <c r="AH755" s="934"/>
    </row>
    <row r="756" spans="1:34" s="33" customFormat="1" ht="63" customHeight="1" x14ac:dyDescent="0.2">
      <c r="A756" s="940" t="s">
        <v>87</v>
      </c>
      <c r="B756" s="934" t="s">
        <v>2228</v>
      </c>
      <c r="C756" s="947" t="s">
        <v>2101</v>
      </c>
      <c r="D756" s="943">
        <v>43101</v>
      </c>
      <c r="E756" s="934" t="s">
        <v>105</v>
      </c>
      <c r="F756" s="934" t="s">
        <v>431</v>
      </c>
      <c r="G756" s="934" t="s">
        <v>116</v>
      </c>
      <c r="H756" s="944">
        <v>64935000</v>
      </c>
      <c r="I756" s="944">
        <v>64935000</v>
      </c>
      <c r="J756" s="934" t="s">
        <v>111</v>
      </c>
      <c r="K756" s="934" t="s">
        <v>45</v>
      </c>
      <c r="L756" s="934" t="s">
        <v>2020</v>
      </c>
      <c r="M756" s="934" t="s">
        <v>1927</v>
      </c>
      <c r="N756" s="940" t="s">
        <v>2102</v>
      </c>
      <c r="O756" s="954" t="s">
        <v>2103</v>
      </c>
      <c r="P756" s="934"/>
      <c r="Q756" s="934"/>
      <c r="R756" s="934"/>
      <c r="S756" s="934"/>
      <c r="T756" s="934"/>
      <c r="U756" s="934"/>
      <c r="V756" s="934"/>
      <c r="W756" s="934"/>
      <c r="X756" s="946"/>
      <c r="Y756" s="955"/>
      <c r="Z756" s="934"/>
      <c r="AA756" s="31" t="str">
        <f t="shared" si="11"/>
        <v/>
      </c>
      <c r="AB756" s="934"/>
      <c r="AC756" s="934" t="s">
        <v>80</v>
      </c>
      <c r="AD756" s="934"/>
      <c r="AE756" s="934"/>
      <c r="AF756" s="934"/>
      <c r="AG756" s="934"/>
      <c r="AH756" s="934"/>
    </row>
    <row r="757" spans="1:34" s="33" customFormat="1" ht="63" customHeight="1" x14ac:dyDescent="0.2">
      <c r="A757" s="956" t="s">
        <v>87</v>
      </c>
      <c r="B757" s="886">
        <v>80101600</v>
      </c>
      <c r="C757" s="957" t="s">
        <v>2104</v>
      </c>
      <c r="D757" s="958">
        <v>43221</v>
      </c>
      <c r="E757" s="959" t="s">
        <v>467</v>
      </c>
      <c r="F757" s="959" t="s">
        <v>112</v>
      </c>
      <c r="G757" s="950" t="s">
        <v>116</v>
      </c>
      <c r="H757" s="949">
        <v>264775000</v>
      </c>
      <c r="I757" s="949">
        <v>264775000</v>
      </c>
      <c r="J757" s="950" t="s">
        <v>111</v>
      </c>
      <c r="K757" s="950" t="s">
        <v>45</v>
      </c>
      <c r="L757" s="950" t="s">
        <v>1926</v>
      </c>
      <c r="M757" s="950" t="s">
        <v>1927</v>
      </c>
      <c r="N757" s="950">
        <v>3839370</v>
      </c>
      <c r="O757" s="960" t="s">
        <v>1929</v>
      </c>
      <c r="P757" s="959"/>
      <c r="Q757" s="959"/>
      <c r="R757" s="959"/>
      <c r="S757" s="959"/>
      <c r="T757" s="959"/>
      <c r="U757" s="959" t="s">
        <v>586</v>
      </c>
      <c r="V757" s="959"/>
      <c r="W757" s="959"/>
      <c r="X757" s="30"/>
      <c r="Y757" s="950"/>
      <c r="Z757" s="950"/>
      <c r="AA757" s="31" t="str">
        <f t="shared" si="11"/>
        <v/>
      </c>
      <c r="AB757" s="950"/>
      <c r="AC757" s="959" t="s">
        <v>2086</v>
      </c>
      <c r="AD757" s="961"/>
      <c r="AE757" s="962"/>
      <c r="AF757" s="963"/>
      <c r="AG757" s="950"/>
      <c r="AH757" s="950"/>
    </row>
    <row r="758" spans="1:34" s="33" customFormat="1" ht="63" customHeight="1" x14ac:dyDescent="0.2">
      <c r="A758" s="964" t="s">
        <v>87</v>
      </c>
      <c r="B758" s="965">
        <v>72102900</v>
      </c>
      <c r="C758" s="966" t="s">
        <v>2105</v>
      </c>
      <c r="D758" s="967">
        <v>43101</v>
      </c>
      <c r="E758" s="950" t="s">
        <v>104</v>
      </c>
      <c r="F758" s="950" t="s">
        <v>431</v>
      </c>
      <c r="G758" s="950" t="s">
        <v>116</v>
      </c>
      <c r="H758" s="949">
        <v>15000000</v>
      </c>
      <c r="I758" s="949">
        <v>15000000</v>
      </c>
      <c r="J758" s="950" t="s">
        <v>111</v>
      </c>
      <c r="K758" s="950" t="s">
        <v>45</v>
      </c>
      <c r="L758" s="950" t="s">
        <v>2106</v>
      </c>
      <c r="M758" s="950" t="s">
        <v>1972</v>
      </c>
      <c r="N758" s="964" t="s">
        <v>2107</v>
      </c>
      <c r="O758" s="960" t="s">
        <v>2108</v>
      </c>
      <c r="P758" s="950"/>
      <c r="Q758" s="950"/>
      <c r="R758" s="950"/>
      <c r="S758" s="950"/>
      <c r="T758" s="950"/>
      <c r="U758" s="950"/>
      <c r="V758" s="950"/>
      <c r="W758" s="950"/>
      <c r="X758" s="968"/>
      <c r="Y758" s="950"/>
      <c r="Z758" s="950"/>
      <c r="AA758" s="31" t="str">
        <f t="shared" si="11"/>
        <v/>
      </c>
      <c r="AB758" s="950"/>
      <c r="AC758" s="950" t="s">
        <v>80</v>
      </c>
      <c r="AD758" s="950" t="s">
        <v>1937</v>
      </c>
      <c r="AE758" s="950"/>
      <c r="AF758" s="950"/>
      <c r="AG758" s="950"/>
      <c r="AH758" s="950"/>
    </row>
    <row r="759" spans="1:34" s="33" customFormat="1" ht="63" customHeight="1" x14ac:dyDescent="0.2">
      <c r="A759" s="964" t="s">
        <v>87</v>
      </c>
      <c r="B759" s="950" t="s">
        <v>2229</v>
      </c>
      <c r="C759" s="966" t="s">
        <v>2109</v>
      </c>
      <c r="D759" s="967">
        <v>43101</v>
      </c>
      <c r="E759" s="950" t="s">
        <v>104</v>
      </c>
      <c r="F759" s="950" t="s">
        <v>431</v>
      </c>
      <c r="G759" s="950" t="s">
        <v>116</v>
      </c>
      <c r="H759" s="970">
        <v>59745617</v>
      </c>
      <c r="I759" s="970">
        <v>59745617</v>
      </c>
      <c r="J759" s="950" t="s">
        <v>111</v>
      </c>
      <c r="K759" s="950" t="s">
        <v>45</v>
      </c>
      <c r="L759" s="950" t="s">
        <v>2013</v>
      </c>
      <c r="M759" s="950" t="s">
        <v>1972</v>
      </c>
      <c r="N759" s="964" t="s">
        <v>2014</v>
      </c>
      <c r="O759" s="971" t="s">
        <v>2015</v>
      </c>
      <c r="P759" s="950"/>
      <c r="Q759" s="950"/>
      <c r="R759" s="950"/>
      <c r="S759" s="950"/>
      <c r="T759" s="950"/>
      <c r="U759" s="950"/>
      <c r="V759" s="950"/>
      <c r="W759" s="950"/>
      <c r="X759" s="968"/>
      <c r="Y759" s="950"/>
      <c r="Z759" s="950"/>
      <c r="AA759" s="31" t="str">
        <f t="shared" si="11"/>
        <v/>
      </c>
      <c r="AB759" s="950"/>
      <c r="AC759" s="950" t="s">
        <v>80</v>
      </c>
      <c r="AD759" s="950"/>
      <c r="AE759" s="950"/>
      <c r="AF759" s="950"/>
      <c r="AG759" s="950"/>
      <c r="AH759" s="950"/>
    </row>
    <row r="760" spans="1:34" s="33" customFormat="1" ht="63" customHeight="1" x14ac:dyDescent="0.2">
      <c r="A760" s="964" t="s">
        <v>87</v>
      </c>
      <c r="B760" s="950" t="s">
        <v>2230</v>
      </c>
      <c r="C760" s="966" t="s">
        <v>2110</v>
      </c>
      <c r="D760" s="967">
        <v>43101</v>
      </c>
      <c r="E760" s="950" t="s">
        <v>104</v>
      </c>
      <c r="F760" s="950" t="s">
        <v>112</v>
      </c>
      <c r="G760" s="950" t="s">
        <v>116</v>
      </c>
      <c r="H760" s="970">
        <v>100000000</v>
      </c>
      <c r="I760" s="970">
        <v>100000000</v>
      </c>
      <c r="J760" s="950" t="s">
        <v>111</v>
      </c>
      <c r="K760" s="950" t="s">
        <v>45</v>
      </c>
      <c r="L760" s="950" t="s">
        <v>2013</v>
      </c>
      <c r="M760" s="950" t="s">
        <v>1972</v>
      </c>
      <c r="N760" s="972" t="s">
        <v>2111</v>
      </c>
      <c r="O760" s="971" t="s">
        <v>2015</v>
      </c>
      <c r="P760" s="950"/>
      <c r="Q760" s="950"/>
      <c r="R760" s="950"/>
      <c r="S760" s="950"/>
      <c r="T760" s="950"/>
      <c r="U760" s="950"/>
      <c r="V760" s="950"/>
      <c r="W760" s="950"/>
      <c r="X760" s="968"/>
      <c r="Y760" s="950"/>
      <c r="Z760" s="950"/>
      <c r="AA760" s="31" t="str">
        <f t="shared" si="11"/>
        <v/>
      </c>
      <c r="AB760" s="950"/>
      <c r="AC760" s="950" t="s">
        <v>80</v>
      </c>
      <c r="AD760" s="950"/>
      <c r="AE760" s="950"/>
      <c r="AF760" s="950"/>
      <c r="AG760" s="950"/>
      <c r="AH760" s="950"/>
    </row>
    <row r="761" spans="1:34" s="33" customFormat="1" ht="63" customHeight="1" x14ac:dyDescent="0.2">
      <c r="A761" s="964" t="s">
        <v>87</v>
      </c>
      <c r="B761" s="965" t="s">
        <v>2231</v>
      </c>
      <c r="C761" s="966" t="s">
        <v>2112</v>
      </c>
      <c r="D761" s="967">
        <v>43132</v>
      </c>
      <c r="E761" s="950" t="s">
        <v>107</v>
      </c>
      <c r="F761" s="950" t="s">
        <v>431</v>
      </c>
      <c r="G761" s="950" t="s">
        <v>116</v>
      </c>
      <c r="H761" s="949">
        <v>74500000</v>
      </c>
      <c r="I761" s="949">
        <v>74500000</v>
      </c>
      <c r="J761" s="950" t="s">
        <v>111</v>
      </c>
      <c r="K761" s="950" t="s">
        <v>45</v>
      </c>
      <c r="L761" s="950" t="s">
        <v>2047</v>
      </c>
      <c r="M761" s="950" t="s">
        <v>1972</v>
      </c>
      <c r="N761" s="964" t="s">
        <v>2048</v>
      </c>
      <c r="O761" s="960" t="s">
        <v>2049</v>
      </c>
      <c r="P761" s="950"/>
      <c r="Q761" s="950"/>
      <c r="R761" s="950"/>
      <c r="S761" s="950"/>
      <c r="T761" s="950"/>
      <c r="U761" s="950"/>
      <c r="V761" s="950"/>
      <c r="W761" s="950"/>
      <c r="X761" s="968"/>
      <c r="Y761" s="950"/>
      <c r="Z761" s="950"/>
      <c r="AA761" s="31" t="str">
        <f t="shared" si="11"/>
        <v/>
      </c>
      <c r="AB761" s="950"/>
      <c r="AC761" s="950" t="s">
        <v>80</v>
      </c>
      <c r="AD761" s="950"/>
      <c r="AE761" s="950"/>
      <c r="AF761" s="950"/>
      <c r="AG761" s="950"/>
      <c r="AH761" s="950"/>
    </row>
    <row r="762" spans="1:34" s="33" customFormat="1" ht="63" customHeight="1" x14ac:dyDescent="0.2">
      <c r="A762" s="964" t="s">
        <v>87</v>
      </c>
      <c r="B762" s="965">
        <v>39111700</v>
      </c>
      <c r="C762" s="966" t="s">
        <v>2113</v>
      </c>
      <c r="D762" s="967">
        <v>43132</v>
      </c>
      <c r="E762" s="950" t="s">
        <v>153</v>
      </c>
      <c r="F762" s="950" t="s">
        <v>431</v>
      </c>
      <c r="G762" s="950" t="s">
        <v>116</v>
      </c>
      <c r="H762" s="949">
        <v>45000000</v>
      </c>
      <c r="I762" s="949">
        <v>45000000</v>
      </c>
      <c r="J762" s="950" t="s">
        <v>111</v>
      </c>
      <c r="K762" s="950" t="s">
        <v>45</v>
      </c>
      <c r="L762" s="950" t="s">
        <v>2097</v>
      </c>
      <c r="M762" s="950" t="s">
        <v>1972</v>
      </c>
      <c r="N762" s="964" t="s">
        <v>2053</v>
      </c>
      <c r="O762" s="960" t="s">
        <v>2098</v>
      </c>
      <c r="P762" s="950"/>
      <c r="Q762" s="950"/>
      <c r="R762" s="950"/>
      <c r="S762" s="950"/>
      <c r="T762" s="950"/>
      <c r="U762" s="950"/>
      <c r="V762" s="950"/>
      <c r="W762" s="950"/>
      <c r="X762" s="968"/>
      <c r="Y762" s="950"/>
      <c r="Z762" s="950"/>
      <c r="AA762" s="31" t="str">
        <f t="shared" si="11"/>
        <v/>
      </c>
      <c r="AB762" s="950"/>
      <c r="AC762" s="950" t="s">
        <v>80</v>
      </c>
      <c r="AD762" s="950"/>
      <c r="AE762" s="950"/>
      <c r="AF762" s="950"/>
      <c r="AG762" s="950"/>
      <c r="AH762" s="950"/>
    </row>
    <row r="763" spans="1:34" s="33" customFormat="1" ht="63" customHeight="1" x14ac:dyDescent="0.2">
      <c r="A763" s="964" t="s">
        <v>87</v>
      </c>
      <c r="B763" s="950">
        <v>72102900</v>
      </c>
      <c r="C763" s="966" t="s">
        <v>2114</v>
      </c>
      <c r="D763" s="967">
        <v>43132</v>
      </c>
      <c r="E763" s="950" t="s">
        <v>467</v>
      </c>
      <c r="F763" s="950" t="s">
        <v>190</v>
      </c>
      <c r="G763" s="950" t="s">
        <v>116</v>
      </c>
      <c r="H763" s="970">
        <v>100000000</v>
      </c>
      <c r="I763" s="970">
        <v>75000000</v>
      </c>
      <c r="J763" s="950" t="s">
        <v>111</v>
      </c>
      <c r="K763" s="950" t="s">
        <v>45</v>
      </c>
      <c r="L763" s="950" t="s">
        <v>2013</v>
      </c>
      <c r="M763" s="950" t="s">
        <v>1972</v>
      </c>
      <c r="N763" s="972" t="s">
        <v>2014</v>
      </c>
      <c r="O763" s="971" t="s">
        <v>2015</v>
      </c>
      <c r="P763" s="950"/>
      <c r="Q763" s="950"/>
      <c r="R763" s="950"/>
      <c r="S763" s="950"/>
      <c r="T763" s="950"/>
      <c r="U763" s="950"/>
      <c r="V763" s="950"/>
      <c r="W763" s="950"/>
      <c r="X763" s="968"/>
      <c r="Y763" s="950"/>
      <c r="Z763" s="950"/>
      <c r="AA763" s="31" t="str">
        <f t="shared" si="11"/>
        <v/>
      </c>
      <c r="AB763" s="950"/>
      <c r="AC763" s="950" t="s">
        <v>80</v>
      </c>
      <c r="AD763" s="950"/>
      <c r="AE763" s="950"/>
      <c r="AF763" s="950"/>
      <c r="AG763" s="950"/>
      <c r="AH763" s="950"/>
    </row>
    <row r="764" spans="1:34" s="33" customFormat="1" ht="63" customHeight="1" x14ac:dyDescent="0.2">
      <c r="A764" s="964" t="s">
        <v>87</v>
      </c>
      <c r="B764" s="950" t="s">
        <v>2221</v>
      </c>
      <c r="C764" s="966" t="s">
        <v>2115</v>
      </c>
      <c r="D764" s="967">
        <v>43194</v>
      </c>
      <c r="E764" s="950" t="s">
        <v>467</v>
      </c>
      <c r="F764" s="950" t="s">
        <v>112</v>
      </c>
      <c r="G764" s="950" t="s">
        <v>116</v>
      </c>
      <c r="H764" s="949">
        <v>468000000</v>
      </c>
      <c r="I764" s="949">
        <v>468000000</v>
      </c>
      <c r="J764" s="950" t="s">
        <v>111</v>
      </c>
      <c r="K764" s="950" t="s">
        <v>45</v>
      </c>
      <c r="L764" s="950" t="s">
        <v>1926</v>
      </c>
      <c r="M764" s="950" t="s">
        <v>1927</v>
      </c>
      <c r="N764" s="964" t="s">
        <v>1928</v>
      </c>
      <c r="O764" s="960" t="s">
        <v>1929</v>
      </c>
      <c r="P764" s="950"/>
      <c r="Q764" s="950"/>
      <c r="R764" s="968"/>
      <c r="S764" s="962"/>
      <c r="T764" s="950"/>
      <c r="U764" s="969" t="s">
        <v>586</v>
      </c>
      <c r="V764" s="950"/>
      <c r="W764" s="950"/>
      <c r="X764" s="30"/>
      <c r="Y764" s="397"/>
      <c r="Z764" s="950"/>
      <c r="AA764" s="31" t="str">
        <f t="shared" si="11"/>
        <v/>
      </c>
      <c r="AB764" s="950"/>
      <c r="AC764" s="950" t="s">
        <v>80</v>
      </c>
      <c r="AD764" s="950" t="s">
        <v>2116</v>
      </c>
      <c r="AE764" s="962"/>
      <c r="AF764" s="963"/>
      <c r="AG764" s="950"/>
      <c r="AH764" s="950"/>
    </row>
    <row r="765" spans="1:34" s="33" customFormat="1" ht="63" customHeight="1" x14ac:dyDescent="0.2">
      <c r="A765" s="964" t="s">
        <v>87</v>
      </c>
      <c r="B765" s="950">
        <v>72102900</v>
      </c>
      <c r="C765" s="966" t="s">
        <v>2117</v>
      </c>
      <c r="D765" s="967">
        <v>43221</v>
      </c>
      <c r="E765" s="950" t="s">
        <v>467</v>
      </c>
      <c r="F765" s="950" t="s">
        <v>190</v>
      </c>
      <c r="G765" s="950" t="s">
        <v>116</v>
      </c>
      <c r="H765" s="970">
        <v>450000000</v>
      </c>
      <c r="I765" s="970">
        <v>450000000</v>
      </c>
      <c r="J765" s="950" t="s">
        <v>111</v>
      </c>
      <c r="K765" s="950" t="s">
        <v>45</v>
      </c>
      <c r="L765" s="950" t="s">
        <v>2118</v>
      </c>
      <c r="M765" s="950" t="s">
        <v>1972</v>
      </c>
      <c r="N765" s="964" t="s">
        <v>2014</v>
      </c>
      <c r="O765" s="971" t="s">
        <v>2015</v>
      </c>
      <c r="P765" s="950"/>
      <c r="Q765" s="950"/>
      <c r="R765" s="950"/>
      <c r="S765" s="950"/>
      <c r="T765" s="950"/>
      <c r="U765" s="950"/>
      <c r="V765" s="950"/>
      <c r="W765" s="950"/>
      <c r="X765" s="968"/>
      <c r="Y765" s="950"/>
      <c r="Z765" s="950"/>
      <c r="AA765" s="31" t="str">
        <f t="shared" si="11"/>
        <v/>
      </c>
      <c r="AB765" s="950"/>
      <c r="AC765" s="950" t="s">
        <v>80</v>
      </c>
      <c r="AD765" s="950"/>
      <c r="AE765" s="950"/>
      <c r="AF765" s="950"/>
      <c r="AG765" s="950"/>
      <c r="AH765" s="950"/>
    </row>
    <row r="766" spans="1:34" s="33" customFormat="1" ht="63" customHeight="1" x14ac:dyDescent="0.2">
      <c r="A766" s="964" t="s">
        <v>87</v>
      </c>
      <c r="B766" s="965">
        <v>81112200</v>
      </c>
      <c r="C766" s="966" t="s">
        <v>2119</v>
      </c>
      <c r="D766" s="967">
        <v>43282</v>
      </c>
      <c r="E766" s="950" t="s">
        <v>106</v>
      </c>
      <c r="F766" s="950" t="s">
        <v>486</v>
      </c>
      <c r="G766" s="950" t="s">
        <v>116</v>
      </c>
      <c r="H766" s="949">
        <v>206494771</v>
      </c>
      <c r="I766" s="949">
        <v>206494771</v>
      </c>
      <c r="J766" s="950" t="s">
        <v>111</v>
      </c>
      <c r="K766" s="950" t="s">
        <v>45</v>
      </c>
      <c r="L766" s="950" t="s">
        <v>2097</v>
      </c>
      <c r="M766" s="950" t="s">
        <v>1972</v>
      </c>
      <c r="N766" s="964" t="s">
        <v>2053</v>
      </c>
      <c r="O766" s="960" t="s">
        <v>2098</v>
      </c>
      <c r="P766" s="950"/>
      <c r="Q766" s="950"/>
      <c r="R766" s="950"/>
      <c r="S766" s="950"/>
      <c r="T766" s="950"/>
      <c r="U766" s="950"/>
      <c r="V766" s="950"/>
      <c r="W766" s="950"/>
      <c r="X766" s="968"/>
      <c r="Y766" s="950"/>
      <c r="Z766" s="950"/>
      <c r="AA766" s="31" t="str">
        <f t="shared" si="11"/>
        <v/>
      </c>
      <c r="AB766" s="950"/>
      <c r="AC766" s="950" t="s">
        <v>80</v>
      </c>
      <c r="AD766" s="950"/>
      <c r="AE766" s="950"/>
      <c r="AF766" s="950"/>
      <c r="AG766" s="950"/>
      <c r="AH766" s="950"/>
    </row>
    <row r="767" spans="1:34" s="33" customFormat="1" ht="63" customHeight="1" x14ac:dyDescent="0.2">
      <c r="A767" s="964" t="s">
        <v>87</v>
      </c>
      <c r="B767" s="959"/>
      <c r="C767" s="973" t="s">
        <v>2120</v>
      </c>
      <c r="D767" s="967">
        <v>43282</v>
      </c>
      <c r="E767" s="959" t="s">
        <v>467</v>
      </c>
      <c r="F767" s="959" t="s">
        <v>122</v>
      </c>
      <c r="G767" s="950" t="s">
        <v>116</v>
      </c>
      <c r="H767" s="974">
        <v>1700000000</v>
      </c>
      <c r="I767" s="974">
        <v>1700000000</v>
      </c>
      <c r="J767" s="950" t="s">
        <v>111</v>
      </c>
      <c r="K767" s="950" t="s">
        <v>45</v>
      </c>
      <c r="L767" s="950" t="s">
        <v>2088</v>
      </c>
      <c r="M767" s="950" t="s">
        <v>1919</v>
      </c>
      <c r="N767" s="964" t="s">
        <v>2121</v>
      </c>
      <c r="O767" s="960" t="s">
        <v>2098</v>
      </c>
      <c r="P767" s="950" t="s">
        <v>2006</v>
      </c>
      <c r="Q767" s="950" t="s">
        <v>2007</v>
      </c>
      <c r="R767" s="950" t="s">
        <v>2008</v>
      </c>
      <c r="S767" s="950">
        <v>220098</v>
      </c>
      <c r="T767" s="950" t="s">
        <v>2122</v>
      </c>
      <c r="U767" s="975" t="s">
        <v>2123</v>
      </c>
      <c r="V767" s="976"/>
      <c r="W767" s="959"/>
      <c r="X767" s="977"/>
      <c r="Y767" s="978"/>
      <c r="Z767" s="959"/>
      <c r="AA767" s="31" t="str">
        <f t="shared" si="11"/>
        <v/>
      </c>
      <c r="AB767" s="959"/>
      <c r="AC767" s="950" t="s">
        <v>80</v>
      </c>
      <c r="AD767" s="959"/>
      <c r="AE767" s="959"/>
      <c r="AF767" s="979"/>
      <c r="AG767" s="980"/>
      <c r="AH767" s="980"/>
    </row>
    <row r="768" spans="1:34" s="33" customFormat="1" ht="63" customHeight="1" x14ac:dyDescent="0.2">
      <c r="A768" s="981" t="s">
        <v>87</v>
      </c>
      <c r="B768" s="982"/>
      <c r="C768" s="983" t="s">
        <v>2124</v>
      </c>
      <c r="D768" s="984">
        <v>42736</v>
      </c>
      <c r="E768" s="982" t="s">
        <v>105</v>
      </c>
      <c r="F768" s="982"/>
      <c r="G768" s="985" t="s">
        <v>116</v>
      </c>
      <c r="H768" s="986">
        <v>1012102665</v>
      </c>
      <c r="I768" s="986">
        <v>1012102665</v>
      </c>
      <c r="J768" s="985" t="s">
        <v>111</v>
      </c>
      <c r="K768" s="985" t="s">
        <v>45</v>
      </c>
      <c r="L768" s="985" t="s">
        <v>2125</v>
      </c>
      <c r="M768" s="985" t="s">
        <v>2126</v>
      </c>
      <c r="N768" s="981" t="s">
        <v>2127</v>
      </c>
      <c r="O768" s="987"/>
      <c r="P768" s="988" t="s">
        <v>2128</v>
      </c>
      <c r="Q768" s="988" t="s">
        <v>2129</v>
      </c>
      <c r="R768" s="982" t="s">
        <v>2130</v>
      </c>
      <c r="S768" s="982">
        <v>220098</v>
      </c>
      <c r="T768" s="985" t="s">
        <v>2122</v>
      </c>
      <c r="U768" s="989" t="s">
        <v>2131</v>
      </c>
      <c r="V768" s="987" t="s">
        <v>79</v>
      </c>
      <c r="W768" s="987" t="s">
        <v>79</v>
      </c>
      <c r="X768" s="987" t="s">
        <v>79</v>
      </c>
      <c r="Y768" s="987" t="s">
        <v>79</v>
      </c>
      <c r="Z768" s="987" t="s">
        <v>79</v>
      </c>
      <c r="AA768" s="31">
        <f t="shared" si="11"/>
        <v>1</v>
      </c>
      <c r="AB768" s="982"/>
      <c r="AC768" s="985"/>
      <c r="AD768" s="982" t="s">
        <v>2132</v>
      </c>
      <c r="AE768" s="982"/>
      <c r="AF768" s="985"/>
      <c r="AG768" s="985"/>
      <c r="AH768" s="985"/>
    </row>
    <row r="769" spans="1:34" s="33" customFormat="1" ht="63" customHeight="1" x14ac:dyDescent="0.2">
      <c r="A769" s="981" t="s">
        <v>87</v>
      </c>
      <c r="B769" s="982"/>
      <c r="C769" s="983" t="s">
        <v>2133</v>
      </c>
      <c r="D769" s="984">
        <v>42736</v>
      </c>
      <c r="E769" s="982" t="s">
        <v>105</v>
      </c>
      <c r="F769" s="982"/>
      <c r="G769" s="985" t="s">
        <v>116</v>
      </c>
      <c r="H769" s="986">
        <v>802808100</v>
      </c>
      <c r="I769" s="986">
        <v>802808100</v>
      </c>
      <c r="J769" s="985" t="s">
        <v>111</v>
      </c>
      <c r="K769" s="985" t="s">
        <v>45</v>
      </c>
      <c r="L769" s="985" t="s">
        <v>2134</v>
      </c>
      <c r="M769" s="985" t="s">
        <v>2135</v>
      </c>
      <c r="N769" s="981" t="s">
        <v>1963</v>
      </c>
      <c r="O769" s="987"/>
      <c r="P769" s="988" t="s">
        <v>2006</v>
      </c>
      <c r="Q769" s="985" t="s">
        <v>2007</v>
      </c>
      <c r="R769" s="985" t="s">
        <v>2008</v>
      </c>
      <c r="S769" s="985">
        <v>220098</v>
      </c>
      <c r="T769" s="985" t="s">
        <v>2007</v>
      </c>
      <c r="U769" s="989" t="s">
        <v>2131</v>
      </c>
      <c r="V769" s="987" t="s">
        <v>79</v>
      </c>
      <c r="W769" s="987" t="s">
        <v>79</v>
      </c>
      <c r="X769" s="987" t="s">
        <v>79</v>
      </c>
      <c r="Y769" s="987" t="s">
        <v>79</v>
      </c>
      <c r="Z769" s="987" t="s">
        <v>79</v>
      </c>
      <c r="AA769" s="31">
        <f t="shared" si="11"/>
        <v>1</v>
      </c>
      <c r="AB769" s="982"/>
      <c r="AC769" s="985"/>
      <c r="AD769" s="982" t="s">
        <v>2132</v>
      </c>
      <c r="AE769" s="982"/>
      <c r="AF769" s="985"/>
      <c r="AG769" s="985"/>
      <c r="AH769" s="985"/>
    </row>
    <row r="770" spans="1:34" s="33" customFormat="1" ht="63" customHeight="1" x14ac:dyDescent="0.2">
      <c r="A770" s="981" t="s">
        <v>87</v>
      </c>
      <c r="B770" s="982"/>
      <c r="C770" s="983" t="s">
        <v>2136</v>
      </c>
      <c r="D770" s="984">
        <v>43132</v>
      </c>
      <c r="E770" s="982" t="s">
        <v>105</v>
      </c>
      <c r="F770" s="982"/>
      <c r="G770" s="985" t="s">
        <v>116</v>
      </c>
      <c r="H770" s="986">
        <v>48874520</v>
      </c>
      <c r="I770" s="986">
        <v>48874520</v>
      </c>
      <c r="J770" s="985" t="s">
        <v>111</v>
      </c>
      <c r="K770" s="985" t="s">
        <v>45</v>
      </c>
      <c r="L770" s="985"/>
      <c r="M770" s="985"/>
      <c r="N770" s="981"/>
      <c r="O770" s="987"/>
      <c r="P770" s="989"/>
      <c r="Q770" s="989"/>
      <c r="R770" s="982"/>
      <c r="S770" s="982"/>
      <c r="T770" s="989"/>
      <c r="U770" s="989"/>
      <c r="V770" s="987"/>
      <c r="W770" s="982"/>
      <c r="X770" s="990"/>
      <c r="Y770" s="991"/>
      <c r="Z770" s="982"/>
      <c r="AA770" s="31" t="str">
        <f t="shared" si="11"/>
        <v/>
      </c>
      <c r="AB770" s="982"/>
      <c r="AC770" s="985"/>
      <c r="AD770" s="982"/>
      <c r="AE770" s="982"/>
      <c r="AF770" s="985"/>
      <c r="AG770" s="985"/>
      <c r="AH770" s="985"/>
    </row>
    <row r="771" spans="1:34" s="33" customFormat="1" ht="63" customHeight="1" x14ac:dyDescent="0.2">
      <c r="A771" s="992" t="s">
        <v>87</v>
      </c>
      <c r="B771" s="993">
        <v>81112005</v>
      </c>
      <c r="C771" s="994" t="s">
        <v>2137</v>
      </c>
      <c r="D771" s="995">
        <v>43235</v>
      </c>
      <c r="E771" s="993" t="s">
        <v>620</v>
      </c>
      <c r="F771" s="993" t="s">
        <v>112</v>
      </c>
      <c r="G771" s="993" t="s">
        <v>116</v>
      </c>
      <c r="H771" s="996">
        <v>350000000</v>
      </c>
      <c r="I771" s="996">
        <v>350000000</v>
      </c>
      <c r="J771" s="993" t="s">
        <v>111</v>
      </c>
      <c r="K771" s="993" t="s">
        <v>45</v>
      </c>
      <c r="L771" s="993" t="s">
        <v>2138</v>
      </c>
      <c r="M771" s="993" t="s">
        <v>1919</v>
      </c>
      <c r="N771" s="997" t="s">
        <v>2139</v>
      </c>
      <c r="O771" s="998" t="s">
        <v>2140</v>
      </c>
      <c r="P771" s="993" t="s">
        <v>1941</v>
      </c>
      <c r="Q771" s="993"/>
      <c r="R771" s="993"/>
      <c r="S771" s="993"/>
      <c r="T771" s="993"/>
      <c r="U771" s="993"/>
      <c r="V771" s="993"/>
      <c r="W771" s="993"/>
      <c r="X771" s="999"/>
      <c r="Y771" s="1000"/>
      <c r="Z771" s="993"/>
      <c r="AA771" s="31" t="str">
        <f t="shared" si="11"/>
        <v/>
      </c>
      <c r="AB771" s="993"/>
      <c r="AC771" s="993" t="s">
        <v>80</v>
      </c>
      <c r="AD771" s="993" t="s">
        <v>2141</v>
      </c>
      <c r="AE771" s="993"/>
      <c r="AF771" s="993"/>
      <c r="AG771" s="993"/>
      <c r="AH771" s="993"/>
    </row>
    <row r="772" spans="1:34" s="33" customFormat="1" ht="63" customHeight="1" x14ac:dyDescent="0.2">
      <c r="A772" s="1001" t="s">
        <v>87</v>
      </c>
      <c r="B772" s="1002" t="s">
        <v>2232</v>
      </c>
      <c r="C772" s="1003" t="s">
        <v>2142</v>
      </c>
      <c r="D772" s="1004">
        <v>43221</v>
      </c>
      <c r="E772" s="1002" t="s">
        <v>153</v>
      </c>
      <c r="F772" s="1002" t="s">
        <v>431</v>
      </c>
      <c r="G772" s="1002" t="s">
        <v>116</v>
      </c>
      <c r="H772" s="1005">
        <v>30000000</v>
      </c>
      <c r="I772" s="1005">
        <v>30000000</v>
      </c>
      <c r="J772" s="1002" t="s">
        <v>111</v>
      </c>
      <c r="K772" s="1002" t="s">
        <v>45</v>
      </c>
      <c r="L772" s="1002" t="s">
        <v>1926</v>
      </c>
      <c r="M772" s="1002" t="s">
        <v>1927</v>
      </c>
      <c r="N772" s="1006" t="s">
        <v>1928</v>
      </c>
      <c r="O772" s="1007" t="s">
        <v>1929</v>
      </c>
      <c r="P772" s="1002"/>
      <c r="Q772" s="1002"/>
      <c r="R772" s="1002"/>
      <c r="S772" s="1002"/>
      <c r="T772" s="1002"/>
      <c r="U772" s="1002"/>
      <c r="V772" s="1002"/>
      <c r="W772" s="1002"/>
      <c r="X772" s="1008"/>
      <c r="Y772" s="1009"/>
      <c r="Z772" s="1002"/>
      <c r="AA772" s="31" t="str">
        <f t="shared" si="11"/>
        <v/>
      </c>
      <c r="AB772" s="1002"/>
      <c r="AC772" s="1002" t="s">
        <v>80</v>
      </c>
      <c r="AD772" s="1002" t="s">
        <v>2143</v>
      </c>
      <c r="AE772" s="1002"/>
      <c r="AF772" s="1002"/>
      <c r="AG772" s="1002"/>
      <c r="AH772" s="1002"/>
    </row>
    <row r="773" spans="1:34" s="33" customFormat="1" ht="63" customHeight="1" x14ac:dyDescent="0.2">
      <c r="A773" s="1001" t="s">
        <v>87</v>
      </c>
      <c r="B773" s="1002" t="s">
        <v>2233</v>
      </c>
      <c r="C773" s="1003" t="s">
        <v>2144</v>
      </c>
      <c r="D773" s="1004">
        <v>43221</v>
      </c>
      <c r="E773" s="1002" t="s">
        <v>153</v>
      </c>
      <c r="F773" s="1002" t="s">
        <v>431</v>
      </c>
      <c r="G773" s="1002" t="s">
        <v>116</v>
      </c>
      <c r="H773" s="1005">
        <v>50000000</v>
      </c>
      <c r="I773" s="1005">
        <v>50000000</v>
      </c>
      <c r="J773" s="1002" t="s">
        <v>111</v>
      </c>
      <c r="K773" s="1002" t="s">
        <v>45</v>
      </c>
      <c r="L773" s="1002" t="s">
        <v>1926</v>
      </c>
      <c r="M773" s="1002" t="s">
        <v>1927</v>
      </c>
      <c r="N773" s="1006" t="s">
        <v>1928</v>
      </c>
      <c r="O773" s="1007" t="s">
        <v>1929</v>
      </c>
      <c r="P773" s="1002"/>
      <c r="Q773" s="1002"/>
      <c r="R773" s="1002"/>
      <c r="S773" s="1002"/>
      <c r="T773" s="1002"/>
      <c r="U773" s="1002"/>
      <c r="V773" s="1002"/>
      <c r="W773" s="1002"/>
      <c r="X773" s="1008"/>
      <c r="Y773" s="1009"/>
      <c r="Z773" s="1002"/>
      <c r="AA773" s="31" t="str">
        <f t="shared" si="11"/>
        <v/>
      </c>
      <c r="AB773" s="1002"/>
      <c r="AC773" s="1002" t="s">
        <v>80</v>
      </c>
      <c r="AD773" s="1002" t="s">
        <v>2145</v>
      </c>
      <c r="AE773" s="1002"/>
      <c r="AF773" s="1002"/>
      <c r="AG773" s="1002"/>
      <c r="AH773" s="1002"/>
    </row>
    <row r="774" spans="1:34" s="33" customFormat="1" ht="63" customHeight="1" x14ac:dyDescent="0.2">
      <c r="A774" s="1001" t="s">
        <v>87</v>
      </c>
      <c r="B774" s="1002">
        <v>82121500</v>
      </c>
      <c r="C774" s="1011" t="s">
        <v>2146</v>
      </c>
      <c r="D774" s="1004">
        <v>43221</v>
      </c>
      <c r="E774" s="1002" t="s">
        <v>108</v>
      </c>
      <c r="F774" s="1002" t="s">
        <v>431</v>
      </c>
      <c r="G774" s="1002" t="s">
        <v>116</v>
      </c>
      <c r="H774" s="1005">
        <v>50000000</v>
      </c>
      <c r="I774" s="1005">
        <v>50000000</v>
      </c>
      <c r="J774" s="1002" t="s">
        <v>111</v>
      </c>
      <c r="K774" s="1002" t="s">
        <v>45</v>
      </c>
      <c r="L774" s="1002" t="s">
        <v>1926</v>
      </c>
      <c r="M774" s="1002" t="s">
        <v>1927</v>
      </c>
      <c r="N774" s="1006" t="s">
        <v>1928</v>
      </c>
      <c r="O774" s="1007" t="s">
        <v>1929</v>
      </c>
      <c r="P774" s="1002"/>
      <c r="Q774" s="1002"/>
      <c r="R774" s="1008"/>
      <c r="S774" s="1009"/>
      <c r="T774" s="1002"/>
      <c r="U774" s="1010" t="s">
        <v>586</v>
      </c>
      <c r="V774" s="1002"/>
      <c r="W774" s="1002"/>
      <c r="X774" s="1002"/>
      <c r="Y774" s="1012"/>
      <c r="Z774" s="1002"/>
      <c r="AA774" s="31" t="str">
        <f t="shared" si="11"/>
        <v/>
      </c>
      <c r="AB774" s="1002"/>
      <c r="AC774" s="1009"/>
      <c r="AD774" s="1002" t="s">
        <v>2147</v>
      </c>
      <c r="AE774" s="1009"/>
      <c r="AF774" s="1013"/>
      <c r="AG774" s="1002"/>
      <c r="AH774" s="1002"/>
    </row>
    <row r="775" spans="1:34" s="33" customFormat="1" ht="63" customHeight="1" x14ac:dyDescent="0.2">
      <c r="A775" s="1001" t="s">
        <v>87</v>
      </c>
      <c r="B775" s="1002">
        <v>12171700</v>
      </c>
      <c r="C775" s="1011" t="s">
        <v>2148</v>
      </c>
      <c r="D775" s="1004">
        <v>43221</v>
      </c>
      <c r="E775" s="1002" t="s">
        <v>153</v>
      </c>
      <c r="F775" s="1002" t="s">
        <v>113</v>
      </c>
      <c r="G775" s="1002" t="s">
        <v>116</v>
      </c>
      <c r="H775" s="1005">
        <v>200000000</v>
      </c>
      <c r="I775" s="1005">
        <v>200000000</v>
      </c>
      <c r="J775" s="1002" t="s">
        <v>111</v>
      </c>
      <c r="K775" s="1002" t="s">
        <v>45</v>
      </c>
      <c r="L775" s="1002" t="s">
        <v>2149</v>
      </c>
      <c r="M775" s="1002" t="s">
        <v>2150</v>
      </c>
      <c r="N775" s="1006" t="s">
        <v>2151</v>
      </c>
      <c r="O775" s="1007" t="s">
        <v>2152</v>
      </c>
      <c r="P775" s="1002"/>
      <c r="Q775" s="1002"/>
      <c r="R775" s="1008"/>
      <c r="S775" s="1009"/>
      <c r="T775" s="1002"/>
      <c r="U775" s="1010" t="s">
        <v>586</v>
      </c>
      <c r="V775" s="1002"/>
      <c r="W775" s="1002"/>
      <c r="X775" s="1002"/>
      <c r="Y775" s="1012"/>
      <c r="Z775" s="1002"/>
      <c r="AA775" s="31" t="str">
        <f t="shared" si="11"/>
        <v/>
      </c>
      <c r="AB775" s="1002"/>
      <c r="AC775" s="1009"/>
      <c r="AD775" s="1002" t="s">
        <v>2153</v>
      </c>
      <c r="AE775" s="1009"/>
      <c r="AF775" s="1013"/>
      <c r="AG775" s="1002"/>
      <c r="AH775" s="1002"/>
    </row>
    <row r="776" spans="1:34" s="33" customFormat="1" ht="63" customHeight="1" x14ac:dyDescent="0.2">
      <c r="A776" s="1014" t="s">
        <v>87</v>
      </c>
      <c r="B776" s="1015" t="s">
        <v>2234</v>
      </c>
      <c r="C776" s="1016" t="s">
        <v>2154</v>
      </c>
      <c r="D776" s="1017">
        <v>43282</v>
      </c>
      <c r="E776" s="1015" t="s">
        <v>106</v>
      </c>
      <c r="F776" s="1015" t="s">
        <v>486</v>
      </c>
      <c r="G776" s="1015" t="s">
        <v>116</v>
      </c>
      <c r="H776" s="1018">
        <v>500000000</v>
      </c>
      <c r="I776" s="1018">
        <v>500000000</v>
      </c>
      <c r="J776" s="1015" t="s">
        <v>111</v>
      </c>
      <c r="K776" s="1015" t="s">
        <v>45</v>
      </c>
      <c r="L776" s="1015" t="s">
        <v>2155</v>
      </c>
      <c r="M776" s="1015" t="s">
        <v>2156</v>
      </c>
      <c r="N776" s="1019" t="s">
        <v>2157</v>
      </c>
      <c r="O776" s="1020" t="s">
        <v>2158</v>
      </c>
      <c r="P776" s="1015"/>
      <c r="Q776" s="1015"/>
      <c r="R776" s="1015"/>
      <c r="S776" s="1015"/>
      <c r="T776" s="1015"/>
      <c r="U776" s="1015"/>
      <c r="V776" s="1015"/>
      <c r="W776" s="1015"/>
      <c r="X776" s="1021"/>
      <c r="Y776" s="1022"/>
      <c r="Z776" s="1015"/>
      <c r="AA776" s="31" t="str">
        <f t="shared" si="11"/>
        <v/>
      </c>
      <c r="AB776" s="1015"/>
      <c r="AC776" s="1015"/>
      <c r="AD776" s="1015"/>
      <c r="AE776" s="1015"/>
      <c r="AF776" s="1015"/>
      <c r="AG776" s="1015"/>
      <c r="AH776" s="1015"/>
    </row>
    <row r="777" spans="1:34" s="33" customFormat="1" ht="63" customHeight="1" x14ac:dyDescent="0.2">
      <c r="A777" s="1019" t="s">
        <v>87</v>
      </c>
      <c r="B777" s="1015">
        <v>93141707</v>
      </c>
      <c r="C777" s="1016" t="s">
        <v>2159</v>
      </c>
      <c r="D777" s="1017">
        <v>43252</v>
      </c>
      <c r="E777" s="1015" t="s">
        <v>467</v>
      </c>
      <c r="F777" s="1015" t="s">
        <v>276</v>
      </c>
      <c r="G777" s="1015" t="s">
        <v>116</v>
      </c>
      <c r="H777" s="1018">
        <v>63000000</v>
      </c>
      <c r="I777" s="1018">
        <v>63000000</v>
      </c>
      <c r="J777" s="1015" t="s">
        <v>111</v>
      </c>
      <c r="K777" s="1015" t="s">
        <v>45</v>
      </c>
      <c r="L777" s="1015" t="s">
        <v>2138</v>
      </c>
      <c r="M777" s="1015" t="s">
        <v>1919</v>
      </c>
      <c r="N777" s="1019" t="s">
        <v>2139</v>
      </c>
      <c r="O777" s="1020" t="s">
        <v>2140</v>
      </c>
      <c r="P777" s="1015"/>
      <c r="Q777" s="1015"/>
      <c r="R777" s="1015"/>
      <c r="S777" s="1015"/>
      <c r="T777" s="1015"/>
      <c r="U777" s="1015"/>
      <c r="V777" s="1015"/>
      <c r="W777" s="1015"/>
      <c r="X777" s="1021"/>
      <c r="Y777" s="1022"/>
      <c r="Z777" s="1015"/>
      <c r="AA777" s="31" t="str">
        <f t="shared" si="11"/>
        <v/>
      </c>
      <c r="AB777" s="1015"/>
      <c r="AC777" s="1015" t="s">
        <v>80</v>
      </c>
      <c r="AD777" s="1015" t="s">
        <v>2160</v>
      </c>
      <c r="AE777" s="1015"/>
      <c r="AF777" s="1015"/>
      <c r="AG777" s="1015"/>
      <c r="AH777" s="1015"/>
    </row>
    <row r="778" spans="1:34" s="33" customFormat="1" ht="63" customHeight="1" x14ac:dyDescent="0.2">
      <c r="A778" s="1023" t="s">
        <v>87</v>
      </c>
      <c r="B778" s="1024">
        <v>81112501</v>
      </c>
      <c r="C778" s="1025" t="s">
        <v>2161</v>
      </c>
      <c r="D778" s="1026">
        <v>43313</v>
      </c>
      <c r="E778" s="1024" t="s">
        <v>105</v>
      </c>
      <c r="F778" s="1024" t="s">
        <v>2162</v>
      </c>
      <c r="G778" s="1024" t="s">
        <v>116</v>
      </c>
      <c r="H778" s="1027">
        <v>150000000</v>
      </c>
      <c r="I778" s="1027">
        <v>150000000</v>
      </c>
      <c r="J778" s="1024" t="s">
        <v>111</v>
      </c>
      <c r="K778" s="1024" t="s">
        <v>45</v>
      </c>
      <c r="L778" s="1024" t="s">
        <v>2163</v>
      </c>
      <c r="M778" s="1024" t="s">
        <v>2164</v>
      </c>
      <c r="N778" s="1023" t="s">
        <v>2165</v>
      </c>
      <c r="O778" s="1028" t="s">
        <v>2166</v>
      </c>
      <c r="P778" s="1024"/>
      <c r="Q778" s="1024"/>
      <c r="R778" s="1024"/>
      <c r="S778" s="1024"/>
      <c r="T778" s="1024"/>
      <c r="U778" s="1024"/>
      <c r="V778" s="1024"/>
      <c r="W778" s="1024"/>
      <c r="X778" s="1029"/>
      <c r="Y778" s="1030"/>
      <c r="Z778" s="1024"/>
      <c r="AA778" s="31" t="str">
        <f t="shared" si="11"/>
        <v/>
      </c>
      <c r="AB778" s="1024"/>
      <c r="AC778" s="1024"/>
      <c r="AD778" s="1024"/>
      <c r="AE778" s="1024"/>
      <c r="AF778" s="1024"/>
      <c r="AG778" s="1024"/>
      <c r="AH778" s="1024"/>
    </row>
    <row r="779" spans="1:34" s="33" customFormat="1" ht="63" customHeight="1" x14ac:dyDescent="0.2">
      <c r="A779" s="1014" t="s">
        <v>87</v>
      </c>
      <c r="B779" s="1015">
        <v>92121700</v>
      </c>
      <c r="C779" s="1016" t="s">
        <v>2167</v>
      </c>
      <c r="D779" s="1017">
        <v>43101</v>
      </c>
      <c r="E779" s="1015" t="s">
        <v>105</v>
      </c>
      <c r="F779" s="1015" t="s">
        <v>112</v>
      </c>
      <c r="G779" s="1015" t="s">
        <v>116</v>
      </c>
      <c r="H779" s="1018">
        <v>180000000</v>
      </c>
      <c r="I779" s="1018">
        <v>180000000</v>
      </c>
      <c r="J779" s="1015" t="s">
        <v>111</v>
      </c>
      <c r="K779" s="1015" t="s">
        <v>45</v>
      </c>
      <c r="L779" s="1015" t="s">
        <v>2168</v>
      </c>
      <c r="M779" s="1015" t="s">
        <v>2169</v>
      </c>
      <c r="N779" s="1019" t="s">
        <v>1928</v>
      </c>
      <c r="O779" s="1020" t="s">
        <v>1929</v>
      </c>
      <c r="P779" s="1015"/>
      <c r="Q779" s="1015"/>
      <c r="R779" s="1015"/>
      <c r="S779" s="1015"/>
      <c r="T779" s="1015"/>
      <c r="U779" s="1015"/>
      <c r="V779" s="1015"/>
      <c r="W779" s="1015"/>
      <c r="X779" s="1021"/>
      <c r="Y779" s="1022"/>
      <c r="Z779" s="1015"/>
      <c r="AA779" s="31" t="str">
        <f t="shared" si="11"/>
        <v/>
      </c>
      <c r="AB779" s="1015"/>
      <c r="AC779" s="1015" t="s">
        <v>80</v>
      </c>
      <c r="AD779" s="1015" t="s">
        <v>2170</v>
      </c>
      <c r="AE779" s="1015"/>
      <c r="AF779" s="1015"/>
      <c r="AG779" s="1015"/>
      <c r="AH779" s="1015"/>
    </row>
    <row r="780" spans="1:34" s="33" customFormat="1" ht="63" customHeight="1" x14ac:dyDescent="0.2">
      <c r="A780" s="1019" t="s">
        <v>87</v>
      </c>
      <c r="B780" s="1015">
        <v>80141607</v>
      </c>
      <c r="C780" s="1016" t="s">
        <v>2171</v>
      </c>
      <c r="D780" s="1017">
        <v>43101</v>
      </c>
      <c r="E780" s="1015" t="s">
        <v>105</v>
      </c>
      <c r="F780" s="1015" t="s">
        <v>431</v>
      </c>
      <c r="G780" s="1015" t="s">
        <v>116</v>
      </c>
      <c r="H780" s="1018">
        <v>30000000</v>
      </c>
      <c r="I780" s="1018">
        <v>30000000</v>
      </c>
      <c r="J780" s="1015" t="s">
        <v>111</v>
      </c>
      <c r="K780" s="1015" t="s">
        <v>45</v>
      </c>
      <c r="L780" s="1015" t="s">
        <v>2172</v>
      </c>
      <c r="M780" s="1015" t="s">
        <v>46</v>
      </c>
      <c r="N780" s="1019" t="s">
        <v>2173</v>
      </c>
      <c r="O780" s="1020" t="s">
        <v>2174</v>
      </c>
      <c r="P780" s="1015"/>
      <c r="Q780" s="1015"/>
      <c r="R780" s="1015"/>
      <c r="S780" s="1015"/>
      <c r="T780" s="1015"/>
      <c r="U780" s="1015"/>
      <c r="V780" s="1015"/>
      <c r="W780" s="1015"/>
      <c r="X780" s="1021"/>
      <c r="Y780" s="1022"/>
      <c r="Z780" s="1015"/>
      <c r="AA780" s="31" t="str">
        <f t="shared" ref="AA780:AA843" si="12">+IF(AND(W780="",X780="",Y780="",Z780=""),"",IF(AND(W780&lt;&gt;"",X780="",Y780="",Z780=""),0%,IF(AND(W780&lt;&gt;"",X780&lt;&gt;"",Y780="",Z780=""),33%,IF(AND(W780&lt;&gt;"",X780&lt;&gt;"",Y780&lt;&gt;"",Z780=""),66%,IF(AND(W780&lt;&gt;"",X780&lt;&gt;"",Y780&lt;&gt;"",Z780&lt;&gt;""),100%,"Información incompleta")))))</f>
        <v/>
      </c>
      <c r="AB780" s="1015"/>
      <c r="AC780" s="1015"/>
      <c r="AD780" s="1015"/>
      <c r="AE780" s="1015"/>
      <c r="AF780" s="1015"/>
      <c r="AG780" s="1015"/>
      <c r="AH780" s="1015"/>
    </row>
    <row r="781" spans="1:34" s="33" customFormat="1" ht="63" customHeight="1" x14ac:dyDescent="0.2">
      <c r="A781" s="1019" t="s">
        <v>87</v>
      </c>
      <c r="B781" s="1015">
        <v>93141707</v>
      </c>
      <c r="C781" s="1016" t="s">
        <v>2175</v>
      </c>
      <c r="D781" s="1017">
        <v>43101</v>
      </c>
      <c r="E781" s="1015" t="s">
        <v>105</v>
      </c>
      <c r="F781" s="1015" t="s">
        <v>120</v>
      </c>
      <c r="G781" s="1015" t="s">
        <v>116</v>
      </c>
      <c r="H781" s="1018">
        <v>264000000</v>
      </c>
      <c r="I781" s="1018">
        <v>264000000</v>
      </c>
      <c r="J781" s="1015" t="s">
        <v>111</v>
      </c>
      <c r="K781" s="1015" t="s">
        <v>45</v>
      </c>
      <c r="L781" s="1015" t="s">
        <v>2138</v>
      </c>
      <c r="M781" s="1015" t="s">
        <v>1919</v>
      </c>
      <c r="N781" s="1019" t="s">
        <v>2139</v>
      </c>
      <c r="O781" s="1020" t="s">
        <v>2140</v>
      </c>
      <c r="P781" s="1015"/>
      <c r="Q781" s="1015"/>
      <c r="R781" s="1015"/>
      <c r="S781" s="1015"/>
      <c r="T781" s="1015"/>
      <c r="U781" s="1015"/>
      <c r="V781" s="1015"/>
      <c r="W781" s="1015"/>
      <c r="X781" s="1021"/>
      <c r="Y781" s="1022"/>
      <c r="Z781" s="1015"/>
      <c r="AA781" s="31" t="str">
        <f t="shared" si="12"/>
        <v/>
      </c>
      <c r="AB781" s="1015"/>
      <c r="AC781" s="1015"/>
      <c r="AD781" s="1015"/>
      <c r="AE781" s="1015"/>
      <c r="AF781" s="1015"/>
      <c r="AG781" s="1015"/>
      <c r="AH781" s="1015"/>
    </row>
    <row r="782" spans="1:34" s="33" customFormat="1" ht="63" customHeight="1" x14ac:dyDescent="0.2">
      <c r="A782" s="1019" t="s">
        <v>87</v>
      </c>
      <c r="B782" s="1015">
        <v>43231500</v>
      </c>
      <c r="C782" s="1016" t="s">
        <v>2176</v>
      </c>
      <c r="D782" s="1017">
        <v>43160</v>
      </c>
      <c r="E782" s="1015" t="s">
        <v>108</v>
      </c>
      <c r="F782" s="1015" t="s">
        <v>112</v>
      </c>
      <c r="G782" s="1015" t="s">
        <v>116</v>
      </c>
      <c r="H782" s="1018">
        <v>200000000</v>
      </c>
      <c r="I782" s="1018">
        <v>200000000</v>
      </c>
      <c r="J782" s="1015" t="s">
        <v>111</v>
      </c>
      <c r="K782" s="1015" t="s">
        <v>45</v>
      </c>
      <c r="L782" s="1015" t="s">
        <v>2177</v>
      </c>
      <c r="M782" s="1015" t="s">
        <v>2178</v>
      </c>
      <c r="N782" s="1019" t="s">
        <v>2179</v>
      </c>
      <c r="O782" s="1020" t="s">
        <v>2180</v>
      </c>
      <c r="P782" s="1015"/>
      <c r="Q782" s="1015"/>
      <c r="R782" s="1015"/>
      <c r="S782" s="1015"/>
      <c r="T782" s="1015"/>
      <c r="U782" s="1015"/>
      <c r="V782" s="1015"/>
      <c r="W782" s="1015"/>
      <c r="X782" s="1021"/>
      <c r="Y782" s="1022"/>
      <c r="Z782" s="1015"/>
      <c r="AA782" s="31" t="str">
        <f t="shared" si="12"/>
        <v/>
      </c>
      <c r="AB782" s="1015"/>
      <c r="AC782" s="1015"/>
      <c r="AD782" s="1015"/>
      <c r="AE782" s="1015"/>
      <c r="AF782" s="1015"/>
      <c r="AG782" s="1015"/>
      <c r="AH782" s="1015"/>
    </row>
    <row r="783" spans="1:34" s="33" customFormat="1" ht="63" customHeight="1" x14ac:dyDescent="0.2">
      <c r="A783" s="1019" t="s">
        <v>87</v>
      </c>
      <c r="B783" s="1015">
        <v>80101600</v>
      </c>
      <c r="C783" s="1016" t="s">
        <v>2181</v>
      </c>
      <c r="D783" s="1017">
        <v>43042</v>
      </c>
      <c r="E783" s="1015" t="s">
        <v>803</v>
      </c>
      <c r="F783" s="1015" t="s">
        <v>276</v>
      </c>
      <c r="G783" s="1015" t="s">
        <v>116</v>
      </c>
      <c r="H783" s="1018">
        <v>60000000</v>
      </c>
      <c r="I783" s="1018">
        <v>60000000</v>
      </c>
      <c r="J783" s="1015" t="s">
        <v>111</v>
      </c>
      <c r="K783" s="1015" t="s">
        <v>45</v>
      </c>
      <c r="L783" s="1015" t="s">
        <v>2182</v>
      </c>
      <c r="M783" s="1015"/>
      <c r="N783" s="1019"/>
      <c r="O783" s="1020"/>
      <c r="P783" s="1015"/>
      <c r="Q783" s="1015"/>
      <c r="R783" s="1015"/>
      <c r="S783" s="1015"/>
      <c r="T783" s="1015"/>
      <c r="U783" s="1015"/>
      <c r="V783" s="1015"/>
      <c r="W783" s="1015"/>
      <c r="X783" s="1021"/>
      <c r="Y783" s="1022"/>
      <c r="Z783" s="1015"/>
      <c r="AA783" s="31" t="str">
        <f t="shared" si="12"/>
        <v/>
      </c>
      <c r="AB783" s="1015"/>
      <c r="AC783" s="1015"/>
      <c r="AD783" s="1015"/>
      <c r="AE783" s="1015"/>
      <c r="AF783" s="1015"/>
      <c r="AG783" s="1015"/>
      <c r="AH783" s="1015"/>
    </row>
    <row r="784" spans="1:34" s="33" customFormat="1" ht="63" customHeight="1" x14ac:dyDescent="0.2">
      <c r="A784" s="1019" t="s">
        <v>87</v>
      </c>
      <c r="B784" s="1015">
        <v>82121903</v>
      </c>
      <c r="C784" s="1016" t="s">
        <v>2183</v>
      </c>
      <c r="D784" s="1017">
        <v>43221</v>
      </c>
      <c r="E784" s="1015" t="s">
        <v>467</v>
      </c>
      <c r="F784" s="1015" t="s">
        <v>431</v>
      </c>
      <c r="G784" s="1015" t="s">
        <v>116</v>
      </c>
      <c r="H784" s="1018">
        <v>30000000</v>
      </c>
      <c r="I784" s="1018">
        <v>30000000</v>
      </c>
      <c r="J784" s="1015" t="s">
        <v>111</v>
      </c>
      <c r="K784" s="1015" t="s">
        <v>45</v>
      </c>
      <c r="L784" s="1015" t="s">
        <v>2184</v>
      </c>
      <c r="M784" s="1015" t="s">
        <v>2150</v>
      </c>
      <c r="N784" s="1019" t="s">
        <v>2173</v>
      </c>
      <c r="O784" s="1020" t="s">
        <v>2174</v>
      </c>
      <c r="P784" s="1015"/>
      <c r="Q784" s="1015"/>
      <c r="R784" s="1015"/>
      <c r="S784" s="1015"/>
      <c r="T784" s="1015"/>
      <c r="U784" s="1015"/>
      <c r="V784" s="1015"/>
      <c r="W784" s="1015"/>
      <c r="X784" s="1021"/>
      <c r="Y784" s="1022"/>
      <c r="Z784" s="1015"/>
      <c r="AA784" s="31" t="str">
        <f t="shared" si="12"/>
        <v/>
      </c>
      <c r="AB784" s="1015"/>
      <c r="AC784" s="1015" t="s">
        <v>80</v>
      </c>
      <c r="AD784" s="1015"/>
      <c r="AE784" s="1015"/>
      <c r="AF784" s="1015"/>
      <c r="AG784" s="1015"/>
      <c r="AH784" s="1015"/>
    </row>
    <row r="785" spans="1:34" s="33" customFormat="1" ht="63" customHeight="1" x14ac:dyDescent="0.2">
      <c r="A785" s="1019" t="s">
        <v>87</v>
      </c>
      <c r="B785" s="1015">
        <v>82121903</v>
      </c>
      <c r="C785" s="1016" t="s">
        <v>2185</v>
      </c>
      <c r="D785" s="1017">
        <v>43221</v>
      </c>
      <c r="E785" s="1015" t="s">
        <v>467</v>
      </c>
      <c r="F785" s="1015" t="s">
        <v>431</v>
      </c>
      <c r="G785" s="1015" t="s">
        <v>116</v>
      </c>
      <c r="H785" s="1018">
        <v>10000000</v>
      </c>
      <c r="I785" s="1018">
        <v>10000000</v>
      </c>
      <c r="J785" s="1015" t="s">
        <v>111</v>
      </c>
      <c r="K785" s="1015" t="s">
        <v>45</v>
      </c>
      <c r="L785" s="1015" t="s">
        <v>2186</v>
      </c>
      <c r="M785" s="1015" t="s">
        <v>2187</v>
      </c>
      <c r="N785" s="1019" t="s">
        <v>2188</v>
      </c>
      <c r="O785" s="1020" t="s">
        <v>2189</v>
      </c>
      <c r="P785" s="1015"/>
      <c r="Q785" s="1015"/>
      <c r="R785" s="1015"/>
      <c r="S785" s="1015"/>
      <c r="T785" s="1015"/>
      <c r="U785" s="1015"/>
      <c r="V785" s="1015"/>
      <c r="W785" s="1015"/>
      <c r="X785" s="1021"/>
      <c r="Y785" s="1022"/>
      <c r="Z785" s="1015"/>
      <c r="AA785" s="31" t="str">
        <f t="shared" si="12"/>
        <v/>
      </c>
      <c r="AB785" s="1015"/>
      <c r="AC785" s="1015" t="s">
        <v>80</v>
      </c>
      <c r="AD785" s="1015"/>
      <c r="AE785" s="1015"/>
      <c r="AF785" s="1015"/>
      <c r="AG785" s="1015"/>
      <c r="AH785" s="1015"/>
    </row>
    <row r="786" spans="1:34" s="33" customFormat="1" ht="63" customHeight="1" x14ac:dyDescent="0.2">
      <c r="A786" s="1031" t="s">
        <v>87</v>
      </c>
      <c r="B786" s="1032">
        <v>83111600</v>
      </c>
      <c r="C786" s="1033" t="s">
        <v>2190</v>
      </c>
      <c r="D786" s="1034">
        <v>43221</v>
      </c>
      <c r="E786" s="1032" t="s">
        <v>107</v>
      </c>
      <c r="F786" s="1032" t="s">
        <v>112</v>
      </c>
      <c r="G786" s="1032" t="s">
        <v>116</v>
      </c>
      <c r="H786" s="1035">
        <v>400000000</v>
      </c>
      <c r="I786" s="1035">
        <v>400000000</v>
      </c>
      <c r="J786" s="1032" t="s">
        <v>111</v>
      </c>
      <c r="K786" s="1032" t="s">
        <v>45</v>
      </c>
      <c r="L786" s="1032" t="s">
        <v>1926</v>
      </c>
      <c r="M786" s="1032" t="s">
        <v>1927</v>
      </c>
      <c r="N786" s="1031" t="s">
        <v>1928</v>
      </c>
      <c r="O786" s="1036" t="s">
        <v>1929</v>
      </c>
      <c r="P786" s="1034"/>
      <c r="Q786" s="1032"/>
      <c r="R786" s="1032"/>
      <c r="S786" s="1032"/>
      <c r="T786" s="1035"/>
      <c r="U786" s="1035"/>
      <c r="V786" s="1032"/>
      <c r="W786" s="1032"/>
      <c r="X786" s="1032"/>
      <c r="Y786" s="1031"/>
      <c r="Z786" s="1032"/>
      <c r="AA786" s="31" t="str">
        <f t="shared" si="12"/>
        <v/>
      </c>
      <c r="AB786" s="1034"/>
      <c r="AC786" s="1032"/>
      <c r="AD786" s="1032" t="s">
        <v>2191</v>
      </c>
      <c r="AE786" s="1035"/>
      <c r="AF786" s="1035"/>
      <c r="AG786" s="1032"/>
      <c r="AH786" s="1032"/>
    </row>
    <row r="787" spans="1:34" s="33" customFormat="1" ht="63" customHeight="1" x14ac:dyDescent="0.2">
      <c r="A787" s="1031" t="s">
        <v>87</v>
      </c>
      <c r="B787" s="1037">
        <v>72121102</v>
      </c>
      <c r="C787" s="1033" t="s">
        <v>2192</v>
      </c>
      <c r="D787" s="1034">
        <v>43221</v>
      </c>
      <c r="E787" s="1032" t="s">
        <v>467</v>
      </c>
      <c r="F787" s="1032" t="s">
        <v>329</v>
      </c>
      <c r="G787" s="1032" t="s">
        <v>116</v>
      </c>
      <c r="H787" s="1035">
        <v>950000000</v>
      </c>
      <c r="I787" s="1035">
        <v>950000000</v>
      </c>
      <c r="J787" s="1032" t="s">
        <v>111</v>
      </c>
      <c r="K787" s="1032" t="s">
        <v>45</v>
      </c>
      <c r="L787" s="1032" t="s">
        <v>2047</v>
      </c>
      <c r="M787" s="1032" t="s">
        <v>1972</v>
      </c>
      <c r="N787" s="1031" t="s">
        <v>2048</v>
      </c>
      <c r="O787" s="1036" t="s">
        <v>2049</v>
      </c>
      <c r="P787" s="1032"/>
      <c r="Q787" s="1032"/>
      <c r="R787" s="1032"/>
      <c r="S787" s="1032"/>
      <c r="T787" s="1032"/>
      <c r="U787" s="1032"/>
      <c r="V787" s="1032"/>
      <c r="W787" s="1032"/>
      <c r="X787" s="1038"/>
      <c r="Y787" s="1032"/>
      <c r="Z787" s="1032"/>
      <c r="AA787" s="31" t="str">
        <f t="shared" si="12"/>
        <v/>
      </c>
      <c r="AB787" s="1032"/>
      <c r="AC787" s="1032"/>
      <c r="AD787" s="1032" t="s">
        <v>2193</v>
      </c>
      <c r="AE787" s="1032"/>
      <c r="AF787" s="1032"/>
      <c r="AG787" s="1032"/>
      <c r="AH787" s="1032"/>
    </row>
    <row r="788" spans="1:34" s="33" customFormat="1" ht="63" customHeight="1" x14ac:dyDescent="0.2">
      <c r="A788" s="1039" t="s">
        <v>87</v>
      </c>
      <c r="B788" s="1032">
        <v>92121701</v>
      </c>
      <c r="C788" s="1040" t="s">
        <v>2194</v>
      </c>
      <c r="D788" s="1034">
        <v>43221</v>
      </c>
      <c r="E788" s="1032" t="s">
        <v>467</v>
      </c>
      <c r="F788" s="1032" t="s">
        <v>112</v>
      </c>
      <c r="G788" s="1032" t="s">
        <v>116</v>
      </c>
      <c r="H788" s="1035">
        <v>2500000000</v>
      </c>
      <c r="I788" s="1035">
        <v>2500000000</v>
      </c>
      <c r="J788" s="1032" t="s">
        <v>111</v>
      </c>
      <c r="K788" s="1032" t="s">
        <v>45</v>
      </c>
      <c r="L788" s="1032" t="s">
        <v>2168</v>
      </c>
      <c r="M788" s="1032" t="s">
        <v>2169</v>
      </c>
      <c r="N788" s="1031" t="s">
        <v>1928</v>
      </c>
      <c r="O788" s="1036" t="s">
        <v>1929</v>
      </c>
      <c r="P788" s="1032"/>
      <c r="Q788" s="1032"/>
      <c r="R788" s="1032"/>
      <c r="S788" s="1032"/>
      <c r="T788" s="1032"/>
      <c r="U788" s="1032"/>
      <c r="V788" s="1032"/>
      <c r="W788" s="1032"/>
      <c r="X788" s="1038"/>
      <c r="Y788" s="1041"/>
      <c r="Z788" s="1032"/>
      <c r="AA788" s="31" t="str">
        <f t="shared" si="12"/>
        <v/>
      </c>
      <c r="AB788" s="1032"/>
      <c r="AC788" s="1032"/>
      <c r="AD788" s="1032" t="s">
        <v>2193</v>
      </c>
      <c r="AE788" s="1032"/>
      <c r="AF788" s="1032"/>
      <c r="AG788" s="1032"/>
      <c r="AH788" s="1032"/>
    </row>
    <row r="789" spans="1:34" s="33" customFormat="1" ht="63" customHeight="1" x14ac:dyDescent="0.2">
      <c r="A789" s="1031" t="s">
        <v>87</v>
      </c>
      <c r="B789" s="1037" t="s">
        <v>2235</v>
      </c>
      <c r="C789" s="1033" t="s">
        <v>2195</v>
      </c>
      <c r="D789" s="1034">
        <v>43221</v>
      </c>
      <c r="E789" s="1032" t="s">
        <v>467</v>
      </c>
      <c r="F789" s="1032" t="s">
        <v>190</v>
      </c>
      <c r="G789" s="1032" t="s">
        <v>116</v>
      </c>
      <c r="H789" s="1035">
        <v>600000000</v>
      </c>
      <c r="I789" s="1035">
        <v>600000000</v>
      </c>
      <c r="J789" s="1032" t="s">
        <v>111</v>
      </c>
      <c r="K789" s="1032" t="s">
        <v>45</v>
      </c>
      <c r="L789" s="1032" t="s">
        <v>2097</v>
      </c>
      <c r="M789" s="1032" t="s">
        <v>1972</v>
      </c>
      <c r="N789" s="1031" t="s">
        <v>2053</v>
      </c>
      <c r="O789" s="1036" t="s">
        <v>2098</v>
      </c>
      <c r="P789" s="1032"/>
      <c r="Q789" s="1032"/>
      <c r="R789" s="1032"/>
      <c r="S789" s="1032"/>
      <c r="T789" s="1032"/>
      <c r="U789" s="1032"/>
      <c r="V789" s="1032"/>
      <c r="W789" s="1032"/>
      <c r="X789" s="1038"/>
      <c r="Y789" s="1032"/>
      <c r="Z789" s="1032"/>
      <c r="AA789" s="31" t="str">
        <f t="shared" si="12"/>
        <v/>
      </c>
      <c r="AB789" s="1032"/>
      <c r="AC789" s="1032"/>
      <c r="AD789" s="1032" t="s">
        <v>2193</v>
      </c>
      <c r="AE789" s="1032"/>
      <c r="AF789" s="1032"/>
      <c r="AG789" s="1032"/>
      <c r="AH789" s="1032"/>
    </row>
    <row r="790" spans="1:34" s="33" customFormat="1" ht="63" customHeight="1" x14ac:dyDescent="0.2">
      <c r="A790" s="1031" t="s">
        <v>87</v>
      </c>
      <c r="B790" s="1037" t="s">
        <v>2236</v>
      </c>
      <c r="C790" s="1033" t="s">
        <v>2196</v>
      </c>
      <c r="D790" s="1034">
        <v>43221</v>
      </c>
      <c r="E790" s="1032" t="s">
        <v>106</v>
      </c>
      <c r="F790" s="1032" t="s">
        <v>112</v>
      </c>
      <c r="G790" s="1032" t="s">
        <v>116</v>
      </c>
      <c r="H790" s="1042">
        <v>450000000</v>
      </c>
      <c r="I790" s="1042">
        <v>450000000</v>
      </c>
      <c r="J790" s="1032" t="s">
        <v>111</v>
      </c>
      <c r="K790" s="1032" t="s">
        <v>45</v>
      </c>
      <c r="L790" s="1032" t="s">
        <v>2097</v>
      </c>
      <c r="M790" s="1032" t="s">
        <v>1972</v>
      </c>
      <c r="N790" s="1043" t="s">
        <v>2053</v>
      </c>
      <c r="O790" s="1044" t="s">
        <v>2098</v>
      </c>
      <c r="P790" s="1032"/>
      <c r="Q790" s="1032"/>
      <c r="R790" s="1032"/>
      <c r="S790" s="1032"/>
      <c r="T790" s="1032"/>
      <c r="U790" s="1032"/>
      <c r="V790" s="1032"/>
      <c r="W790" s="1032"/>
      <c r="X790" s="1038"/>
      <c r="Y790" s="1032"/>
      <c r="Z790" s="1032"/>
      <c r="AA790" s="31" t="str">
        <f t="shared" si="12"/>
        <v/>
      </c>
      <c r="AB790" s="1032"/>
      <c r="AC790" s="1032"/>
      <c r="AD790" s="1032" t="s">
        <v>2193</v>
      </c>
      <c r="AE790" s="1032"/>
      <c r="AF790" s="1032"/>
      <c r="AG790" s="1032"/>
      <c r="AH790" s="1032"/>
    </row>
    <row r="791" spans="1:34" s="33" customFormat="1" ht="63" customHeight="1" x14ac:dyDescent="0.2">
      <c r="A791" s="1031" t="s">
        <v>87</v>
      </c>
      <c r="B791" s="1037" t="s">
        <v>2237</v>
      </c>
      <c r="C791" s="1033" t="s">
        <v>2197</v>
      </c>
      <c r="D791" s="1034">
        <v>43221</v>
      </c>
      <c r="E791" s="1032" t="s">
        <v>620</v>
      </c>
      <c r="F791" s="1032" t="s">
        <v>329</v>
      </c>
      <c r="G791" s="1032" t="s">
        <v>116</v>
      </c>
      <c r="H791" s="1042">
        <v>3000000000</v>
      </c>
      <c r="I791" s="1042">
        <v>3000000000</v>
      </c>
      <c r="J791" s="1032" t="s">
        <v>111</v>
      </c>
      <c r="K791" s="1032" t="s">
        <v>45</v>
      </c>
      <c r="L791" s="1032" t="s">
        <v>1986</v>
      </c>
      <c r="M791" s="1032" t="s">
        <v>46</v>
      </c>
      <c r="N791" s="1031" t="s">
        <v>2198</v>
      </c>
      <c r="O791" s="1036" t="s">
        <v>1988</v>
      </c>
      <c r="P791" s="1032"/>
      <c r="Q791" s="1032"/>
      <c r="R791" s="1032"/>
      <c r="S791" s="1032"/>
      <c r="T791" s="1032"/>
      <c r="U791" s="1032"/>
      <c r="V791" s="1032"/>
      <c r="W791" s="1032"/>
      <c r="X791" s="1038"/>
      <c r="Y791" s="1032"/>
      <c r="Z791" s="1032"/>
      <c r="AA791" s="31" t="str">
        <f t="shared" si="12"/>
        <v/>
      </c>
      <c r="AB791" s="1032"/>
      <c r="AC791" s="1032"/>
      <c r="AD791" s="1032" t="s">
        <v>2193</v>
      </c>
      <c r="AE791" s="1032"/>
      <c r="AF791" s="1032"/>
      <c r="AG791" s="1032"/>
      <c r="AH791" s="1032"/>
    </row>
    <row r="792" spans="1:34" s="33" customFormat="1" ht="63" customHeight="1" x14ac:dyDescent="0.2">
      <c r="A792" s="1031" t="s">
        <v>87</v>
      </c>
      <c r="B792" s="1037" t="s">
        <v>2237</v>
      </c>
      <c r="C792" s="1033" t="s">
        <v>2199</v>
      </c>
      <c r="D792" s="1034">
        <v>43221</v>
      </c>
      <c r="E792" s="1032" t="s">
        <v>620</v>
      </c>
      <c r="F792" s="1032" t="s">
        <v>329</v>
      </c>
      <c r="G792" s="1032" t="s">
        <v>116</v>
      </c>
      <c r="H792" s="1042">
        <v>2000000000</v>
      </c>
      <c r="I792" s="1042">
        <v>2000000000</v>
      </c>
      <c r="J792" s="1032" t="s">
        <v>111</v>
      </c>
      <c r="K792" s="1032" t="s">
        <v>45</v>
      </c>
      <c r="L792" s="1032" t="s">
        <v>1986</v>
      </c>
      <c r="M792" s="1032" t="s">
        <v>46</v>
      </c>
      <c r="N792" s="1031" t="s">
        <v>2198</v>
      </c>
      <c r="O792" s="1036" t="s">
        <v>1988</v>
      </c>
      <c r="P792" s="1032"/>
      <c r="Q792" s="1032"/>
      <c r="R792" s="1032"/>
      <c r="S792" s="1032"/>
      <c r="T792" s="1032"/>
      <c r="U792" s="1032"/>
      <c r="V792" s="1032"/>
      <c r="W792" s="1032"/>
      <c r="X792" s="1038"/>
      <c r="Y792" s="1032"/>
      <c r="Z792" s="1032"/>
      <c r="AA792" s="31" t="str">
        <f t="shared" si="12"/>
        <v/>
      </c>
      <c r="AB792" s="1032"/>
      <c r="AC792" s="1032"/>
      <c r="AD792" s="1032" t="s">
        <v>2193</v>
      </c>
      <c r="AE792" s="1032"/>
      <c r="AF792" s="1032"/>
      <c r="AG792" s="1032"/>
      <c r="AH792" s="1032"/>
    </row>
    <row r="793" spans="1:34" s="33" customFormat="1" ht="63" customHeight="1" x14ac:dyDescent="0.2">
      <c r="A793" s="1031" t="s">
        <v>87</v>
      </c>
      <c r="B793" s="1037" t="s">
        <v>2238</v>
      </c>
      <c r="C793" s="1033" t="s">
        <v>2200</v>
      </c>
      <c r="D793" s="1034">
        <v>43221</v>
      </c>
      <c r="E793" s="1032" t="s">
        <v>620</v>
      </c>
      <c r="F793" s="1032" t="s">
        <v>329</v>
      </c>
      <c r="G793" s="1032" t="s">
        <v>116</v>
      </c>
      <c r="H793" s="1042">
        <v>1000000000</v>
      </c>
      <c r="I793" s="1042">
        <v>1000000000</v>
      </c>
      <c r="J793" s="1032" t="s">
        <v>111</v>
      </c>
      <c r="K793" s="1032" t="s">
        <v>45</v>
      </c>
      <c r="L793" s="1032" t="s">
        <v>1986</v>
      </c>
      <c r="M793" s="1032" t="s">
        <v>46</v>
      </c>
      <c r="N793" s="1031" t="s">
        <v>2198</v>
      </c>
      <c r="O793" s="1036" t="s">
        <v>1988</v>
      </c>
      <c r="P793" s="1032"/>
      <c r="Q793" s="1032"/>
      <c r="R793" s="1032"/>
      <c r="S793" s="1032"/>
      <c r="T793" s="1032"/>
      <c r="U793" s="1032"/>
      <c r="V793" s="1032"/>
      <c r="W793" s="1032"/>
      <c r="X793" s="1038"/>
      <c r="Y793" s="1032"/>
      <c r="Z793" s="1032"/>
      <c r="AA793" s="31" t="str">
        <f t="shared" si="12"/>
        <v/>
      </c>
      <c r="AB793" s="1032"/>
      <c r="AC793" s="1032"/>
      <c r="AD793" s="1032" t="s">
        <v>2193</v>
      </c>
      <c r="AE793" s="1032"/>
      <c r="AF793" s="1032"/>
      <c r="AG793" s="1032"/>
      <c r="AH793" s="1032"/>
    </row>
    <row r="794" spans="1:34" s="33" customFormat="1" ht="63" customHeight="1" x14ac:dyDescent="0.2">
      <c r="A794" s="1031" t="s">
        <v>87</v>
      </c>
      <c r="B794" s="1032" t="s">
        <v>2239</v>
      </c>
      <c r="C794" s="1033" t="s">
        <v>2201</v>
      </c>
      <c r="D794" s="1034">
        <v>43221</v>
      </c>
      <c r="E794" s="1032" t="s">
        <v>467</v>
      </c>
      <c r="F794" s="1032" t="s">
        <v>190</v>
      </c>
      <c r="G794" s="1032" t="s">
        <v>116</v>
      </c>
      <c r="H794" s="1042">
        <v>120000000</v>
      </c>
      <c r="I794" s="1042">
        <v>120000000</v>
      </c>
      <c r="J794" s="1032" t="s">
        <v>111</v>
      </c>
      <c r="K794" s="1032" t="s">
        <v>45</v>
      </c>
      <c r="L794" s="1032" t="s">
        <v>1986</v>
      </c>
      <c r="M794" s="1032" t="s">
        <v>46</v>
      </c>
      <c r="N794" s="1031" t="s">
        <v>2198</v>
      </c>
      <c r="O794" s="1036" t="s">
        <v>1988</v>
      </c>
      <c r="P794" s="1032"/>
      <c r="Q794" s="1032"/>
      <c r="R794" s="1032"/>
      <c r="S794" s="1032"/>
      <c r="T794" s="1032"/>
      <c r="U794" s="1032"/>
      <c r="V794" s="1032"/>
      <c r="W794" s="1032"/>
      <c r="X794" s="1038"/>
      <c r="Y794" s="1032"/>
      <c r="Z794" s="1032"/>
      <c r="AA794" s="31" t="str">
        <f t="shared" si="12"/>
        <v/>
      </c>
      <c r="AB794" s="1032"/>
      <c r="AC794" s="1032"/>
      <c r="AD794" s="1032" t="s">
        <v>2193</v>
      </c>
      <c r="AE794" s="1032"/>
      <c r="AF794" s="1032"/>
      <c r="AG794" s="1032"/>
      <c r="AH794" s="1032"/>
    </row>
    <row r="795" spans="1:34" s="33" customFormat="1" ht="63" customHeight="1" x14ac:dyDescent="0.2">
      <c r="A795" s="1031" t="s">
        <v>87</v>
      </c>
      <c r="B795" s="1032">
        <v>80101500</v>
      </c>
      <c r="C795" s="1033" t="s">
        <v>2202</v>
      </c>
      <c r="D795" s="1034">
        <v>43252</v>
      </c>
      <c r="E795" s="1032" t="s">
        <v>109</v>
      </c>
      <c r="F795" s="1032" t="s">
        <v>112</v>
      </c>
      <c r="G795" s="1032" t="s">
        <v>116</v>
      </c>
      <c r="H795" s="1035">
        <v>350000000</v>
      </c>
      <c r="I795" s="1035">
        <v>350000000</v>
      </c>
      <c r="J795" s="1032" t="s">
        <v>111</v>
      </c>
      <c r="K795" s="1032" t="s">
        <v>45</v>
      </c>
      <c r="L795" s="1032" t="s">
        <v>2138</v>
      </c>
      <c r="M795" s="1032" t="s">
        <v>1919</v>
      </c>
      <c r="N795" s="1031" t="s">
        <v>2139</v>
      </c>
      <c r="O795" s="1036" t="s">
        <v>2140</v>
      </c>
      <c r="P795" s="1032"/>
      <c r="Q795" s="1032"/>
      <c r="R795" s="1032"/>
      <c r="S795" s="1032"/>
      <c r="T795" s="1032"/>
      <c r="U795" s="1032"/>
      <c r="V795" s="1032"/>
      <c r="W795" s="1032"/>
      <c r="X795" s="1038"/>
      <c r="Y795" s="1041"/>
      <c r="Z795" s="1032"/>
      <c r="AA795" s="31" t="str">
        <f t="shared" si="12"/>
        <v/>
      </c>
      <c r="AB795" s="1032"/>
      <c r="AC795" s="1032"/>
      <c r="AD795" s="1032" t="s">
        <v>2193</v>
      </c>
      <c r="AE795" s="1032"/>
      <c r="AF795" s="1032"/>
      <c r="AG795" s="1032"/>
      <c r="AH795" s="1032"/>
    </row>
    <row r="796" spans="1:34" s="33" customFormat="1" ht="63" customHeight="1" x14ac:dyDescent="0.2">
      <c r="A796" s="1031" t="s">
        <v>87</v>
      </c>
      <c r="B796" s="1032">
        <v>56112103</v>
      </c>
      <c r="C796" s="1033" t="s">
        <v>2203</v>
      </c>
      <c r="D796" s="1034">
        <v>43282</v>
      </c>
      <c r="E796" s="1032" t="s">
        <v>107</v>
      </c>
      <c r="F796" s="1032" t="s">
        <v>431</v>
      </c>
      <c r="G796" s="1032" t="s">
        <v>116</v>
      </c>
      <c r="H796" s="1035">
        <v>25000000</v>
      </c>
      <c r="I796" s="1035">
        <v>25000000</v>
      </c>
      <c r="J796" s="1032" t="s">
        <v>111</v>
      </c>
      <c r="K796" s="1032" t="s">
        <v>45</v>
      </c>
      <c r="L796" s="1032" t="s">
        <v>2138</v>
      </c>
      <c r="M796" s="1032" t="s">
        <v>1919</v>
      </c>
      <c r="N796" s="1031" t="s">
        <v>2139</v>
      </c>
      <c r="O796" s="1036" t="s">
        <v>2140</v>
      </c>
      <c r="P796" s="1032"/>
      <c r="Q796" s="1032"/>
      <c r="R796" s="1032"/>
      <c r="S796" s="1032"/>
      <c r="T796" s="1032"/>
      <c r="U796" s="1032"/>
      <c r="V796" s="1032"/>
      <c r="W796" s="1032"/>
      <c r="X796" s="1038"/>
      <c r="Y796" s="1041"/>
      <c r="Z796" s="1032"/>
      <c r="AA796" s="31" t="str">
        <f t="shared" si="12"/>
        <v/>
      </c>
      <c r="AB796" s="1032"/>
      <c r="AC796" s="1032"/>
      <c r="AD796" s="1032" t="s">
        <v>2193</v>
      </c>
      <c r="AE796" s="1032"/>
      <c r="AF796" s="1032"/>
      <c r="AG796" s="1032"/>
      <c r="AH796" s="1032"/>
    </row>
    <row r="797" spans="1:34" s="33" customFormat="1" ht="63" customHeight="1" x14ac:dyDescent="0.2">
      <c r="A797" s="1031" t="s">
        <v>87</v>
      </c>
      <c r="B797" s="1037">
        <v>25101501</v>
      </c>
      <c r="C797" s="1045" t="s">
        <v>2204</v>
      </c>
      <c r="D797" s="1034">
        <v>43221</v>
      </c>
      <c r="E797" s="1032" t="s">
        <v>980</v>
      </c>
      <c r="F797" s="1032" t="s">
        <v>113</v>
      </c>
      <c r="G797" s="1032" t="s">
        <v>116</v>
      </c>
      <c r="H797" s="1042">
        <v>125000000</v>
      </c>
      <c r="I797" s="1042">
        <v>125000000</v>
      </c>
      <c r="J797" s="1032" t="s">
        <v>111</v>
      </c>
      <c r="K797" s="1032" t="s">
        <v>45</v>
      </c>
      <c r="L797" s="1032" t="s">
        <v>1979</v>
      </c>
      <c r="M797" s="1032" t="s">
        <v>1972</v>
      </c>
      <c r="N797" s="1031" t="s">
        <v>1980</v>
      </c>
      <c r="O797" s="1036" t="s">
        <v>1981</v>
      </c>
      <c r="P797" s="1032"/>
      <c r="Q797" s="1032"/>
      <c r="R797" s="1032"/>
      <c r="S797" s="1032"/>
      <c r="T797" s="1032"/>
      <c r="U797" s="1032"/>
      <c r="V797" s="1032"/>
      <c r="W797" s="1032"/>
      <c r="X797" s="1038"/>
      <c r="Y797" s="1032"/>
      <c r="Z797" s="1032"/>
      <c r="AA797" s="31" t="str">
        <f t="shared" si="12"/>
        <v/>
      </c>
      <c r="AB797" s="1032"/>
      <c r="AC797" s="1032"/>
      <c r="AD797" s="1032" t="s">
        <v>2193</v>
      </c>
      <c r="AE797" s="1032"/>
      <c r="AF797" s="1032"/>
      <c r="AG797" s="1032"/>
      <c r="AH797" s="1032"/>
    </row>
    <row r="798" spans="1:34" s="33" customFormat="1" ht="63" customHeight="1" x14ac:dyDescent="0.2">
      <c r="A798" s="1031" t="s">
        <v>87</v>
      </c>
      <c r="B798" s="1037">
        <v>72121102</v>
      </c>
      <c r="C798" s="1033" t="s">
        <v>2205</v>
      </c>
      <c r="D798" s="1034">
        <v>43221</v>
      </c>
      <c r="E798" s="1032" t="s">
        <v>107</v>
      </c>
      <c r="F798" s="1032" t="s">
        <v>190</v>
      </c>
      <c r="G798" s="1032" t="s">
        <v>116</v>
      </c>
      <c r="H798" s="1035">
        <v>125000000</v>
      </c>
      <c r="I798" s="1035">
        <v>125000000</v>
      </c>
      <c r="J798" s="1032" t="s">
        <v>111</v>
      </c>
      <c r="K798" s="1032" t="s">
        <v>45</v>
      </c>
      <c r="L798" s="1032" t="s">
        <v>2047</v>
      </c>
      <c r="M798" s="1032" t="s">
        <v>1972</v>
      </c>
      <c r="N798" s="1031" t="s">
        <v>2048</v>
      </c>
      <c r="O798" s="1036" t="s">
        <v>2049</v>
      </c>
      <c r="P798" s="1032"/>
      <c r="Q798" s="1032"/>
      <c r="R798" s="1032"/>
      <c r="S798" s="1032"/>
      <c r="T798" s="1032"/>
      <c r="U798" s="1032"/>
      <c r="V798" s="1032"/>
      <c r="W798" s="1032"/>
      <c r="X798" s="1038"/>
      <c r="Y798" s="1032"/>
      <c r="Z798" s="1032"/>
      <c r="AA798" s="31" t="str">
        <f t="shared" si="12"/>
        <v/>
      </c>
      <c r="AB798" s="1032"/>
      <c r="AC798" s="1032"/>
      <c r="AD798" s="1032" t="s">
        <v>2193</v>
      </c>
      <c r="AE798" s="1032"/>
      <c r="AF798" s="1032"/>
      <c r="AG798" s="1032"/>
      <c r="AH798" s="1032"/>
    </row>
    <row r="799" spans="1:34" s="33" customFormat="1" ht="63" customHeight="1" x14ac:dyDescent="0.2">
      <c r="A799" s="1031" t="s">
        <v>87</v>
      </c>
      <c r="B799" s="1037" t="s">
        <v>2240</v>
      </c>
      <c r="C799" s="1033" t="s">
        <v>2206</v>
      </c>
      <c r="D799" s="1034">
        <v>43221</v>
      </c>
      <c r="E799" s="1032" t="s">
        <v>467</v>
      </c>
      <c r="F799" s="1032" t="s">
        <v>190</v>
      </c>
      <c r="G799" s="1032" t="s">
        <v>116</v>
      </c>
      <c r="H799" s="1035">
        <v>350000000</v>
      </c>
      <c r="I799" s="1035">
        <v>350000000</v>
      </c>
      <c r="J799" s="1032" t="s">
        <v>111</v>
      </c>
      <c r="K799" s="1032" t="s">
        <v>45</v>
      </c>
      <c r="L799" s="1032" t="s">
        <v>2047</v>
      </c>
      <c r="M799" s="1032" t="s">
        <v>1972</v>
      </c>
      <c r="N799" s="1031" t="s">
        <v>2048</v>
      </c>
      <c r="O799" s="1036" t="s">
        <v>2049</v>
      </c>
      <c r="P799" s="1032"/>
      <c r="Q799" s="1032"/>
      <c r="R799" s="1032"/>
      <c r="S799" s="1032"/>
      <c r="T799" s="1032"/>
      <c r="U799" s="1032"/>
      <c r="V799" s="1032"/>
      <c r="W799" s="1032"/>
      <c r="X799" s="1038"/>
      <c r="Y799" s="1032"/>
      <c r="Z799" s="1032"/>
      <c r="AA799" s="31" t="str">
        <f t="shared" si="12"/>
        <v/>
      </c>
      <c r="AB799" s="1032"/>
      <c r="AC799" s="1032"/>
      <c r="AD799" s="1032" t="s">
        <v>2193</v>
      </c>
      <c r="AE799" s="1032"/>
      <c r="AF799" s="1032"/>
      <c r="AG799" s="1032"/>
      <c r="AH799" s="1032"/>
    </row>
    <row r="800" spans="1:34" s="33" customFormat="1" ht="63" customHeight="1" x14ac:dyDescent="0.2">
      <c r="A800" s="1031" t="s">
        <v>87</v>
      </c>
      <c r="B800" s="1037" t="s">
        <v>2231</v>
      </c>
      <c r="C800" s="1033" t="s">
        <v>2207</v>
      </c>
      <c r="D800" s="1034">
        <v>43221</v>
      </c>
      <c r="E800" s="1032" t="s">
        <v>980</v>
      </c>
      <c r="F800" s="1032" t="s">
        <v>190</v>
      </c>
      <c r="G800" s="1032" t="s">
        <v>116</v>
      </c>
      <c r="H800" s="1035">
        <v>230000000</v>
      </c>
      <c r="I800" s="1035">
        <v>230000000</v>
      </c>
      <c r="J800" s="1032" t="s">
        <v>111</v>
      </c>
      <c r="K800" s="1032" t="s">
        <v>45</v>
      </c>
      <c r="L800" s="1032" t="s">
        <v>2047</v>
      </c>
      <c r="M800" s="1032" t="s">
        <v>1972</v>
      </c>
      <c r="N800" s="1031" t="s">
        <v>2048</v>
      </c>
      <c r="O800" s="1036" t="s">
        <v>2049</v>
      </c>
      <c r="P800" s="1032"/>
      <c r="Q800" s="1032"/>
      <c r="R800" s="1032"/>
      <c r="S800" s="1032"/>
      <c r="T800" s="1032"/>
      <c r="U800" s="1032"/>
      <c r="V800" s="1032"/>
      <c r="W800" s="1032"/>
      <c r="X800" s="1038"/>
      <c r="Y800" s="1032"/>
      <c r="Z800" s="1032"/>
      <c r="AA800" s="31" t="str">
        <f t="shared" si="12"/>
        <v/>
      </c>
      <c r="AB800" s="1032"/>
      <c r="AC800" s="1032"/>
      <c r="AD800" s="1032" t="s">
        <v>2193</v>
      </c>
      <c r="AE800" s="1032"/>
      <c r="AF800" s="1032"/>
      <c r="AG800" s="1032"/>
      <c r="AH800" s="1032"/>
    </row>
    <row r="801" spans="1:34" s="33" customFormat="1" ht="63" customHeight="1" x14ac:dyDescent="0.2">
      <c r="A801" s="1031" t="s">
        <v>87</v>
      </c>
      <c r="B801" s="1037" t="s">
        <v>2241</v>
      </c>
      <c r="C801" s="1045" t="s">
        <v>2208</v>
      </c>
      <c r="D801" s="1034">
        <v>43221</v>
      </c>
      <c r="E801" s="1032" t="s">
        <v>106</v>
      </c>
      <c r="F801" s="1032" t="s">
        <v>190</v>
      </c>
      <c r="G801" s="1032" t="s">
        <v>116</v>
      </c>
      <c r="H801" s="1035">
        <v>300000000</v>
      </c>
      <c r="I801" s="1035">
        <v>300000000</v>
      </c>
      <c r="J801" s="1032" t="s">
        <v>111</v>
      </c>
      <c r="K801" s="1032" t="s">
        <v>45</v>
      </c>
      <c r="L801" s="1032" t="s">
        <v>2097</v>
      </c>
      <c r="M801" s="1032" t="s">
        <v>1972</v>
      </c>
      <c r="N801" s="1031" t="s">
        <v>2053</v>
      </c>
      <c r="O801" s="1036" t="s">
        <v>2098</v>
      </c>
      <c r="P801" s="1032"/>
      <c r="Q801" s="1032"/>
      <c r="R801" s="1032"/>
      <c r="S801" s="1032"/>
      <c r="T801" s="1032"/>
      <c r="U801" s="1032"/>
      <c r="V801" s="1032"/>
      <c r="W801" s="1032"/>
      <c r="X801" s="1038"/>
      <c r="Y801" s="1032"/>
      <c r="Z801" s="1032"/>
      <c r="AA801" s="31" t="str">
        <f t="shared" si="12"/>
        <v/>
      </c>
      <c r="AB801" s="1032"/>
      <c r="AC801" s="1032"/>
      <c r="AD801" s="1032" t="s">
        <v>2193</v>
      </c>
      <c r="AE801" s="1032"/>
      <c r="AF801" s="1032"/>
      <c r="AG801" s="1032"/>
      <c r="AH801" s="1032"/>
    </row>
    <row r="802" spans="1:34" s="33" customFormat="1" ht="63" customHeight="1" x14ac:dyDescent="0.2">
      <c r="A802" s="1031" t="s">
        <v>87</v>
      </c>
      <c r="B802" s="1037">
        <v>56111604</v>
      </c>
      <c r="C802" s="1045" t="s">
        <v>2209</v>
      </c>
      <c r="D802" s="1034">
        <v>43221</v>
      </c>
      <c r="E802" s="1032" t="s">
        <v>467</v>
      </c>
      <c r="F802" s="1032" t="s">
        <v>112</v>
      </c>
      <c r="G802" s="1032" t="s">
        <v>116</v>
      </c>
      <c r="H802" s="1035">
        <v>800000000</v>
      </c>
      <c r="I802" s="1035">
        <v>800000000</v>
      </c>
      <c r="J802" s="1032" t="s">
        <v>111</v>
      </c>
      <c r="K802" s="1032" t="s">
        <v>45</v>
      </c>
      <c r="L802" s="1032" t="s">
        <v>2097</v>
      </c>
      <c r="M802" s="1032" t="s">
        <v>1972</v>
      </c>
      <c r="N802" s="1031" t="s">
        <v>2053</v>
      </c>
      <c r="O802" s="1036" t="s">
        <v>2098</v>
      </c>
      <c r="P802" s="1032"/>
      <c r="Q802" s="1032"/>
      <c r="R802" s="1032"/>
      <c r="S802" s="1032"/>
      <c r="T802" s="1032"/>
      <c r="U802" s="1032"/>
      <c r="V802" s="1032"/>
      <c r="W802" s="1032"/>
      <c r="X802" s="1038"/>
      <c r="Y802" s="1032"/>
      <c r="Z802" s="1032"/>
      <c r="AA802" s="31" t="str">
        <f t="shared" si="12"/>
        <v/>
      </c>
      <c r="AB802" s="1032"/>
      <c r="AC802" s="1032"/>
      <c r="AD802" s="1032" t="s">
        <v>2193</v>
      </c>
      <c r="AE802" s="1032"/>
      <c r="AF802" s="1032"/>
      <c r="AG802" s="1032"/>
      <c r="AH802" s="1032"/>
    </row>
    <row r="803" spans="1:34" s="33" customFormat="1" ht="63" customHeight="1" x14ac:dyDescent="0.2">
      <c r="A803" s="1031" t="s">
        <v>87</v>
      </c>
      <c r="B803" s="1037">
        <v>39111700</v>
      </c>
      <c r="C803" s="1045" t="s">
        <v>2210</v>
      </c>
      <c r="D803" s="1034">
        <v>43221</v>
      </c>
      <c r="E803" s="1032" t="s">
        <v>467</v>
      </c>
      <c r="F803" s="1032" t="s">
        <v>112</v>
      </c>
      <c r="G803" s="1032" t="s">
        <v>116</v>
      </c>
      <c r="H803" s="1035">
        <v>420000000</v>
      </c>
      <c r="I803" s="1035">
        <v>420000000</v>
      </c>
      <c r="J803" s="1032" t="s">
        <v>111</v>
      </c>
      <c r="K803" s="1032" t="s">
        <v>45</v>
      </c>
      <c r="L803" s="1032" t="s">
        <v>2097</v>
      </c>
      <c r="M803" s="1032" t="s">
        <v>1972</v>
      </c>
      <c r="N803" s="1031" t="s">
        <v>2053</v>
      </c>
      <c r="O803" s="1036" t="s">
        <v>2098</v>
      </c>
      <c r="P803" s="1032"/>
      <c r="Q803" s="1032"/>
      <c r="R803" s="1032"/>
      <c r="S803" s="1032"/>
      <c r="T803" s="1032"/>
      <c r="U803" s="1032"/>
      <c r="V803" s="1032"/>
      <c r="W803" s="1032"/>
      <c r="X803" s="1038"/>
      <c r="Y803" s="1032"/>
      <c r="Z803" s="1032"/>
      <c r="AA803" s="31" t="str">
        <f t="shared" si="12"/>
        <v/>
      </c>
      <c r="AB803" s="1032"/>
      <c r="AC803" s="1032"/>
      <c r="AD803" s="1032" t="s">
        <v>2193</v>
      </c>
      <c r="AE803" s="1032"/>
      <c r="AF803" s="1032"/>
      <c r="AG803" s="1032"/>
      <c r="AH803" s="1032"/>
    </row>
    <row r="804" spans="1:34" s="33" customFormat="1" ht="63" customHeight="1" x14ac:dyDescent="0.2">
      <c r="A804" s="1031" t="s">
        <v>87</v>
      </c>
      <c r="B804" s="1037">
        <v>72102900</v>
      </c>
      <c r="C804" s="1033" t="s">
        <v>2211</v>
      </c>
      <c r="D804" s="1034">
        <v>43221</v>
      </c>
      <c r="E804" s="1032" t="s">
        <v>104</v>
      </c>
      <c r="F804" s="1032" t="s">
        <v>190</v>
      </c>
      <c r="G804" s="1032" t="s">
        <v>116</v>
      </c>
      <c r="H804" s="1035">
        <v>400000000</v>
      </c>
      <c r="I804" s="1035">
        <v>400000000</v>
      </c>
      <c r="J804" s="1032" t="s">
        <v>111</v>
      </c>
      <c r="K804" s="1032" t="s">
        <v>45</v>
      </c>
      <c r="L804" s="1032" t="s">
        <v>2106</v>
      </c>
      <c r="M804" s="1032" t="s">
        <v>1972</v>
      </c>
      <c r="N804" s="1031" t="s">
        <v>2107</v>
      </c>
      <c r="O804" s="1036" t="s">
        <v>2108</v>
      </c>
      <c r="P804" s="1032"/>
      <c r="Q804" s="1032"/>
      <c r="R804" s="1032"/>
      <c r="S804" s="1032"/>
      <c r="T804" s="1032"/>
      <c r="U804" s="1032"/>
      <c r="V804" s="1032"/>
      <c r="W804" s="1032"/>
      <c r="X804" s="1038"/>
      <c r="Y804" s="1032"/>
      <c r="Z804" s="1032"/>
      <c r="AA804" s="31" t="str">
        <f t="shared" si="12"/>
        <v/>
      </c>
      <c r="AB804" s="1032"/>
      <c r="AC804" s="1032"/>
      <c r="AD804" s="1032" t="s">
        <v>2193</v>
      </c>
      <c r="AE804" s="1032"/>
      <c r="AF804" s="1032"/>
      <c r="AG804" s="1032"/>
      <c r="AH804" s="1032"/>
    </row>
    <row r="805" spans="1:34" s="33" customFormat="1" ht="63" customHeight="1" x14ac:dyDescent="0.2">
      <c r="A805" s="1064" t="s">
        <v>95</v>
      </c>
      <c r="B805" s="1065">
        <v>90121502</v>
      </c>
      <c r="C805" s="1065" t="s">
        <v>2242</v>
      </c>
      <c r="D805" s="1066">
        <v>43101</v>
      </c>
      <c r="E805" s="1067" t="s">
        <v>105</v>
      </c>
      <c r="F805" s="1067" t="s">
        <v>120</v>
      </c>
      <c r="G805" s="1067" t="s">
        <v>116</v>
      </c>
      <c r="H805" s="1068">
        <v>63000000</v>
      </c>
      <c r="I805" s="1068">
        <v>55000000</v>
      </c>
      <c r="J805" s="1067" t="s">
        <v>48</v>
      </c>
      <c r="K805" s="1067" t="s">
        <v>110</v>
      </c>
      <c r="L805" s="1067" t="s">
        <v>2243</v>
      </c>
      <c r="M805" s="1067" t="s">
        <v>2244</v>
      </c>
      <c r="N805" s="1067">
        <v>3839109</v>
      </c>
      <c r="O805" s="1069" t="s">
        <v>2245</v>
      </c>
      <c r="P805" s="1070" t="s">
        <v>45</v>
      </c>
      <c r="Q805" s="1070" t="s">
        <v>45</v>
      </c>
      <c r="R805" s="1070" t="s">
        <v>45</v>
      </c>
      <c r="S805" s="1071" t="s">
        <v>2246</v>
      </c>
      <c r="T805" s="1065" t="s">
        <v>2247</v>
      </c>
      <c r="U805" s="1065" t="s">
        <v>2248</v>
      </c>
      <c r="V805" s="1072">
        <v>7571</v>
      </c>
      <c r="W805" s="1073">
        <v>19953</v>
      </c>
      <c r="X805" s="1074">
        <v>43013</v>
      </c>
      <c r="Y805" s="1073" t="s">
        <v>2249</v>
      </c>
      <c r="Z805" s="1073">
        <v>4600007506</v>
      </c>
      <c r="AA805" s="31">
        <f t="shared" si="12"/>
        <v>1</v>
      </c>
      <c r="AB805" s="1075" t="s">
        <v>2250</v>
      </c>
      <c r="AC805" s="1075" t="s">
        <v>84</v>
      </c>
      <c r="AD805" s="1075" t="s">
        <v>2251</v>
      </c>
      <c r="AE805" s="1075" t="s">
        <v>2252</v>
      </c>
      <c r="AF805" s="1073" t="s">
        <v>47</v>
      </c>
      <c r="AG805" s="1073" t="s">
        <v>2253</v>
      </c>
    </row>
    <row r="806" spans="1:34" s="33" customFormat="1" ht="63" customHeight="1" x14ac:dyDescent="0.2">
      <c r="A806" s="1064" t="s">
        <v>95</v>
      </c>
      <c r="B806" s="1065">
        <v>78111800</v>
      </c>
      <c r="C806" s="1065" t="s">
        <v>2254</v>
      </c>
      <c r="D806" s="1066">
        <v>43101</v>
      </c>
      <c r="E806" s="1067" t="s">
        <v>2255</v>
      </c>
      <c r="F806" s="1067" t="s">
        <v>120</v>
      </c>
      <c r="G806" s="1067" t="s">
        <v>116</v>
      </c>
      <c r="H806" s="1068">
        <v>60000000</v>
      </c>
      <c r="I806" s="1068">
        <v>60000000</v>
      </c>
      <c r="J806" s="1067" t="s">
        <v>111</v>
      </c>
      <c r="K806" s="1067" t="s">
        <v>45</v>
      </c>
      <c r="L806" s="1067" t="s">
        <v>2243</v>
      </c>
      <c r="M806" s="1067" t="s">
        <v>2244</v>
      </c>
      <c r="N806" s="1067">
        <v>3839109</v>
      </c>
      <c r="O806" s="1069" t="s">
        <v>2245</v>
      </c>
      <c r="P806" s="1070" t="s">
        <v>2256</v>
      </c>
      <c r="Q806" s="1070" t="s">
        <v>45</v>
      </c>
      <c r="R806" s="1070" t="s">
        <v>2257</v>
      </c>
      <c r="S806" s="1071" t="s">
        <v>2258</v>
      </c>
      <c r="T806" s="1065" t="s">
        <v>2254</v>
      </c>
      <c r="U806" s="1065" t="s">
        <v>261</v>
      </c>
      <c r="V806" s="1072" t="s">
        <v>2040</v>
      </c>
      <c r="W806" s="1073">
        <v>19944</v>
      </c>
      <c r="X806" s="1074">
        <v>43102</v>
      </c>
      <c r="Y806" s="1076"/>
      <c r="Z806" s="1073">
        <v>4600008068</v>
      </c>
      <c r="AA806" s="31" t="str">
        <f t="shared" si="12"/>
        <v>Información incompleta</v>
      </c>
      <c r="AB806" s="1075" t="s">
        <v>3186</v>
      </c>
      <c r="AC806" s="1075" t="s">
        <v>84</v>
      </c>
      <c r="AD806" s="1077" t="s">
        <v>2259</v>
      </c>
      <c r="AE806" s="1075" t="s">
        <v>2252</v>
      </c>
      <c r="AF806" s="1073" t="s">
        <v>47</v>
      </c>
      <c r="AG806" s="1073" t="s">
        <v>2253</v>
      </c>
    </row>
    <row r="807" spans="1:34" s="33" customFormat="1" ht="63" customHeight="1" x14ac:dyDescent="0.2">
      <c r="A807" s="1064" t="s">
        <v>95</v>
      </c>
      <c r="B807" s="1065">
        <v>78111800</v>
      </c>
      <c r="C807" s="1065" t="s">
        <v>2254</v>
      </c>
      <c r="D807" s="1066">
        <v>43101</v>
      </c>
      <c r="E807" s="1067" t="s">
        <v>2255</v>
      </c>
      <c r="F807" s="1067" t="s">
        <v>120</v>
      </c>
      <c r="G807" s="1067" t="s">
        <v>116</v>
      </c>
      <c r="H807" s="1068">
        <v>40000000</v>
      </c>
      <c r="I807" s="1068">
        <v>40000000</v>
      </c>
      <c r="J807" s="1067" t="s">
        <v>111</v>
      </c>
      <c r="K807" s="1067" t="s">
        <v>45</v>
      </c>
      <c r="L807" s="1067" t="s">
        <v>2243</v>
      </c>
      <c r="M807" s="1067" t="s">
        <v>2244</v>
      </c>
      <c r="N807" s="1067">
        <v>3839109</v>
      </c>
      <c r="O807" s="1069" t="s">
        <v>2245</v>
      </c>
      <c r="P807" s="1070" t="s">
        <v>2260</v>
      </c>
      <c r="Q807" s="1070" t="s">
        <v>45</v>
      </c>
      <c r="R807" s="1070" t="s">
        <v>2261</v>
      </c>
      <c r="S807" s="1071" t="s">
        <v>2262</v>
      </c>
      <c r="T807" s="1065" t="s">
        <v>2254</v>
      </c>
      <c r="U807" s="1065" t="s">
        <v>261</v>
      </c>
      <c r="V807" s="1072" t="s">
        <v>2040</v>
      </c>
      <c r="W807" s="1073">
        <v>19948</v>
      </c>
      <c r="X807" s="1074">
        <v>43102</v>
      </c>
      <c r="Y807" s="1076"/>
      <c r="Z807" s="1073">
        <v>4600008068</v>
      </c>
      <c r="AA807" s="31" t="str">
        <f t="shared" si="12"/>
        <v>Información incompleta</v>
      </c>
      <c r="AB807" s="1075" t="s">
        <v>3186</v>
      </c>
      <c r="AC807" s="1075" t="s">
        <v>84</v>
      </c>
      <c r="AD807" s="1077" t="s">
        <v>2263</v>
      </c>
      <c r="AE807" s="1075" t="s">
        <v>2252</v>
      </c>
      <c r="AF807" s="1073" t="s">
        <v>47</v>
      </c>
      <c r="AG807" s="1073" t="s">
        <v>2253</v>
      </c>
    </row>
    <row r="808" spans="1:34" s="33" customFormat="1" ht="63" customHeight="1" x14ac:dyDescent="0.2">
      <c r="A808" s="1064" t="s">
        <v>95</v>
      </c>
      <c r="B808" s="1065">
        <v>81112500</v>
      </c>
      <c r="C808" s="1067" t="s">
        <v>2264</v>
      </c>
      <c r="D808" s="1066">
        <v>43101</v>
      </c>
      <c r="E808" s="1067" t="s">
        <v>2255</v>
      </c>
      <c r="F808" s="1067" t="s">
        <v>120</v>
      </c>
      <c r="G808" s="1067" t="s">
        <v>116</v>
      </c>
      <c r="H808" s="1068">
        <v>8000000</v>
      </c>
      <c r="I808" s="1068">
        <v>8000000</v>
      </c>
      <c r="J808" s="1067" t="s">
        <v>111</v>
      </c>
      <c r="K808" s="1067" t="s">
        <v>45</v>
      </c>
      <c r="L808" s="1067" t="s">
        <v>2243</v>
      </c>
      <c r="M808" s="1067" t="s">
        <v>2244</v>
      </c>
      <c r="N808" s="1067">
        <v>3839109</v>
      </c>
      <c r="O808" s="1069" t="s">
        <v>2245</v>
      </c>
      <c r="P808" s="1070" t="s">
        <v>2260</v>
      </c>
      <c r="Q808" s="1070" t="s">
        <v>45</v>
      </c>
      <c r="R808" s="1070" t="s">
        <v>2261</v>
      </c>
      <c r="S808" s="1071" t="s">
        <v>2262</v>
      </c>
      <c r="T808" s="1065" t="s">
        <v>2265</v>
      </c>
      <c r="U808" s="1065" t="s">
        <v>2266</v>
      </c>
      <c r="V808" s="1072"/>
      <c r="W808" s="1073"/>
      <c r="X808" s="1074"/>
      <c r="Y808" s="1073"/>
      <c r="Z808" s="1073"/>
      <c r="AA808" s="31" t="str">
        <f t="shared" si="12"/>
        <v/>
      </c>
      <c r="AB808" s="1075"/>
      <c r="AC808" s="1075" t="s">
        <v>80</v>
      </c>
      <c r="AD808" s="1075" t="s">
        <v>2267</v>
      </c>
      <c r="AE808" s="1075"/>
      <c r="AF808" s="1073"/>
      <c r="AG808" s="1073"/>
    </row>
    <row r="809" spans="1:34" s="33" customFormat="1" ht="63" customHeight="1" x14ac:dyDescent="0.2">
      <c r="A809" s="1064" t="s">
        <v>95</v>
      </c>
      <c r="B809" s="1065">
        <v>14111700</v>
      </c>
      <c r="C809" s="1067" t="s">
        <v>2268</v>
      </c>
      <c r="D809" s="1066">
        <v>43101</v>
      </c>
      <c r="E809" s="1067" t="s">
        <v>2255</v>
      </c>
      <c r="F809" s="1067" t="s">
        <v>120</v>
      </c>
      <c r="G809" s="1067" t="s">
        <v>116</v>
      </c>
      <c r="H809" s="1068">
        <v>4494000</v>
      </c>
      <c r="I809" s="1068">
        <v>4494000</v>
      </c>
      <c r="J809" s="1067" t="s">
        <v>111</v>
      </c>
      <c r="K809" s="1067" t="s">
        <v>45</v>
      </c>
      <c r="L809" s="1067" t="s">
        <v>2243</v>
      </c>
      <c r="M809" s="1067" t="s">
        <v>2244</v>
      </c>
      <c r="N809" s="1067">
        <v>3839109</v>
      </c>
      <c r="O809" s="1069" t="s">
        <v>2245</v>
      </c>
      <c r="P809" s="1070" t="s">
        <v>45</v>
      </c>
      <c r="Q809" s="1070" t="s">
        <v>45</v>
      </c>
      <c r="R809" s="1070" t="s">
        <v>45</v>
      </c>
      <c r="S809" s="1071" t="s">
        <v>2246</v>
      </c>
      <c r="T809" s="1078"/>
      <c r="U809" s="1079"/>
      <c r="V809" s="1072"/>
      <c r="W809" s="1073"/>
      <c r="X809" s="1074"/>
      <c r="Y809" s="1073"/>
      <c r="Z809" s="1073"/>
      <c r="AA809" s="31" t="str">
        <f t="shared" si="12"/>
        <v/>
      </c>
      <c r="AB809" s="1075"/>
      <c r="AC809" s="1075" t="s">
        <v>80</v>
      </c>
      <c r="AD809" s="1075" t="s">
        <v>2269</v>
      </c>
      <c r="AE809" s="1075"/>
      <c r="AF809" s="1073"/>
      <c r="AG809" s="1073"/>
    </row>
    <row r="810" spans="1:34" s="33" customFormat="1" ht="63" customHeight="1" x14ac:dyDescent="0.2">
      <c r="A810" s="1064" t="s">
        <v>95</v>
      </c>
      <c r="B810" s="1065">
        <v>72102900</v>
      </c>
      <c r="C810" s="1067" t="s">
        <v>2270</v>
      </c>
      <c r="D810" s="1066">
        <v>43101</v>
      </c>
      <c r="E810" s="1067" t="s">
        <v>2255</v>
      </c>
      <c r="F810" s="1067" t="s">
        <v>120</v>
      </c>
      <c r="G810" s="1067" t="s">
        <v>116</v>
      </c>
      <c r="H810" s="1068">
        <v>1227000</v>
      </c>
      <c r="I810" s="1068">
        <v>1227000</v>
      </c>
      <c r="J810" s="1067" t="s">
        <v>111</v>
      </c>
      <c r="K810" s="1067" t="s">
        <v>45</v>
      </c>
      <c r="L810" s="1067" t="s">
        <v>2243</v>
      </c>
      <c r="M810" s="1067" t="s">
        <v>2244</v>
      </c>
      <c r="N810" s="1067">
        <v>3839109</v>
      </c>
      <c r="O810" s="1069" t="s">
        <v>2245</v>
      </c>
      <c r="P810" s="1070" t="s">
        <v>45</v>
      </c>
      <c r="Q810" s="1070" t="s">
        <v>45</v>
      </c>
      <c r="R810" s="1070" t="s">
        <v>45</v>
      </c>
      <c r="S810" s="1071" t="s">
        <v>2246</v>
      </c>
      <c r="T810" s="1078"/>
      <c r="U810" s="1079"/>
      <c r="V810" s="1072"/>
      <c r="W810" s="1073"/>
      <c r="X810" s="1074"/>
      <c r="Y810" s="1073"/>
      <c r="Z810" s="1073"/>
      <c r="AA810" s="31" t="str">
        <f t="shared" si="12"/>
        <v/>
      </c>
      <c r="AB810" s="1075"/>
      <c r="AC810" s="1075" t="s">
        <v>80</v>
      </c>
      <c r="AD810" s="1075" t="s">
        <v>2269</v>
      </c>
      <c r="AE810" s="1075"/>
      <c r="AF810" s="1073"/>
      <c r="AG810" s="1073"/>
    </row>
    <row r="811" spans="1:34" s="33" customFormat="1" ht="63" customHeight="1" x14ac:dyDescent="0.2">
      <c r="A811" s="1064" t="s">
        <v>95</v>
      </c>
      <c r="B811" s="1065">
        <v>55101500</v>
      </c>
      <c r="C811" s="1070" t="s">
        <v>2271</v>
      </c>
      <c r="D811" s="1066">
        <v>43101</v>
      </c>
      <c r="E811" s="1070" t="s">
        <v>105</v>
      </c>
      <c r="F811" s="1070" t="s">
        <v>120</v>
      </c>
      <c r="G811" s="1070" t="s">
        <v>116</v>
      </c>
      <c r="H811" s="1080">
        <v>2921000</v>
      </c>
      <c r="I811" s="1080">
        <v>2921000</v>
      </c>
      <c r="J811" s="1070" t="s">
        <v>111</v>
      </c>
      <c r="K811" s="1070" t="s">
        <v>45</v>
      </c>
      <c r="L811" s="1067" t="s">
        <v>2243</v>
      </c>
      <c r="M811" s="1067" t="s">
        <v>2244</v>
      </c>
      <c r="N811" s="1067">
        <v>3839109</v>
      </c>
      <c r="O811" s="1069" t="s">
        <v>2245</v>
      </c>
      <c r="P811" s="1070" t="s">
        <v>45</v>
      </c>
      <c r="Q811" s="1070" t="s">
        <v>45</v>
      </c>
      <c r="R811" s="1070" t="s">
        <v>45</v>
      </c>
      <c r="S811" s="1071" t="s">
        <v>2246</v>
      </c>
      <c r="T811" s="1078"/>
      <c r="U811" s="1079"/>
      <c r="V811" s="1072"/>
      <c r="W811" s="1073"/>
      <c r="X811" s="1074"/>
      <c r="Y811" s="1073"/>
      <c r="Z811" s="1073"/>
      <c r="AA811" s="31" t="str">
        <f t="shared" si="12"/>
        <v/>
      </c>
      <c r="AB811" s="1075"/>
      <c r="AC811" s="1075" t="s">
        <v>80</v>
      </c>
      <c r="AD811" s="1075" t="s">
        <v>2272</v>
      </c>
      <c r="AE811" s="1075"/>
      <c r="AF811" s="1073"/>
      <c r="AG811" s="1073"/>
    </row>
    <row r="812" spans="1:34" s="33" customFormat="1" ht="63" customHeight="1" x14ac:dyDescent="0.2">
      <c r="A812" s="1046" t="s">
        <v>95</v>
      </c>
      <c r="B812" s="193">
        <v>93151507</v>
      </c>
      <c r="C812" s="1081" t="s">
        <v>2273</v>
      </c>
      <c r="D812" s="187">
        <v>43047</v>
      </c>
      <c r="E812" s="229" t="s">
        <v>104</v>
      </c>
      <c r="F812" s="225" t="s">
        <v>117</v>
      </c>
      <c r="G812" s="229" t="s">
        <v>420</v>
      </c>
      <c r="H812" s="1082">
        <v>455600000</v>
      </c>
      <c r="I812" s="1082">
        <v>227800000</v>
      </c>
      <c r="J812" s="229" t="s">
        <v>48</v>
      </c>
      <c r="K812" s="229" t="s">
        <v>110</v>
      </c>
      <c r="L812" s="229" t="s">
        <v>2243</v>
      </c>
      <c r="M812" s="229" t="s">
        <v>2244</v>
      </c>
      <c r="N812" s="229">
        <v>3839109</v>
      </c>
      <c r="O812" s="1083" t="s">
        <v>2245</v>
      </c>
      <c r="P812" s="188" t="s">
        <v>2274</v>
      </c>
      <c r="Q812" s="188" t="s">
        <v>2275</v>
      </c>
      <c r="R812" s="188" t="s">
        <v>2276</v>
      </c>
      <c r="S812" s="1084" t="s">
        <v>2277</v>
      </c>
      <c r="T812" s="1085" t="s">
        <v>2278</v>
      </c>
      <c r="U812" s="32" t="s">
        <v>2279</v>
      </c>
      <c r="V812" s="114" t="s">
        <v>2280</v>
      </c>
      <c r="W812" s="241">
        <v>19955</v>
      </c>
      <c r="X812" s="242">
        <v>42807</v>
      </c>
      <c r="Y812" s="27" t="s">
        <v>2281</v>
      </c>
      <c r="Z812" s="27">
        <v>4600006463</v>
      </c>
      <c r="AA812" s="31">
        <f t="shared" si="12"/>
        <v>1</v>
      </c>
      <c r="AB812" s="32" t="s">
        <v>2282</v>
      </c>
      <c r="AC812" s="32" t="s">
        <v>84</v>
      </c>
      <c r="AD812" s="32"/>
      <c r="AE812" s="32" t="s">
        <v>2252</v>
      </c>
      <c r="AF812" s="27" t="s">
        <v>47</v>
      </c>
      <c r="AG812" s="27" t="s">
        <v>2253</v>
      </c>
    </row>
    <row r="813" spans="1:34" s="33" customFormat="1" ht="63" customHeight="1" x14ac:dyDescent="0.2">
      <c r="A813" s="184" t="s">
        <v>95</v>
      </c>
      <c r="B813" s="193">
        <v>83101800</v>
      </c>
      <c r="C813" s="1081" t="s">
        <v>2283</v>
      </c>
      <c r="D813" s="187">
        <v>43237</v>
      </c>
      <c r="E813" s="188" t="s">
        <v>2284</v>
      </c>
      <c r="F813" s="189" t="s">
        <v>117</v>
      </c>
      <c r="G813" s="189" t="s">
        <v>116</v>
      </c>
      <c r="H813" s="1082">
        <v>720000000</v>
      </c>
      <c r="I813" s="1082">
        <v>720000000</v>
      </c>
      <c r="J813" s="189" t="s">
        <v>111</v>
      </c>
      <c r="K813" s="189" t="s">
        <v>45</v>
      </c>
      <c r="L813" s="229" t="s">
        <v>2243</v>
      </c>
      <c r="M813" s="229" t="s">
        <v>2244</v>
      </c>
      <c r="N813" s="229">
        <v>3839109</v>
      </c>
      <c r="O813" s="1083" t="s">
        <v>2245</v>
      </c>
      <c r="P813" s="188" t="s">
        <v>2285</v>
      </c>
      <c r="Q813" s="188" t="s">
        <v>2286</v>
      </c>
      <c r="R813" s="188" t="s">
        <v>2287</v>
      </c>
      <c r="S813" s="1084" t="s">
        <v>2288</v>
      </c>
      <c r="T813" s="32" t="s">
        <v>2289</v>
      </c>
      <c r="U813" s="32" t="s">
        <v>2290</v>
      </c>
      <c r="V813" s="29"/>
      <c r="W813" s="27"/>
      <c r="X813" s="30"/>
      <c r="Y813" s="27"/>
      <c r="Z813" s="27"/>
      <c r="AA813" s="31" t="str">
        <f t="shared" si="12"/>
        <v/>
      </c>
      <c r="AB813" s="32"/>
      <c r="AC813" s="32"/>
      <c r="AD813" s="32"/>
      <c r="AE813" s="32"/>
      <c r="AF813" s="27"/>
      <c r="AG813" s="27"/>
    </row>
    <row r="814" spans="1:34" s="33" customFormat="1" ht="63" customHeight="1" x14ac:dyDescent="0.2">
      <c r="A814" s="1046" t="s">
        <v>95</v>
      </c>
      <c r="B814" s="193">
        <v>32111701</v>
      </c>
      <c r="C814" s="1081" t="s">
        <v>2291</v>
      </c>
      <c r="D814" s="187">
        <v>43115</v>
      </c>
      <c r="E814" s="188" t="s">
        <v>620</v>
      </c>
      <c r="F814" s="189" t="s">
        <v>112</v>
      </c>
      <c r="G814" s="189" t="s">
        <v>116</v>
      </c>
      <c r="H814" s="1082">
        <v>3575000000</v>
      </c>
      <c r="I814" s="1082">
        <v>3575000000</v>
      </c>
      <c r="J814" s="189" t="s">
        <v>111</v>
      </c>
      <c r="K814" s="189" t="s">
        <v>45</v>
      </c>
      <c r="L814" s="229" t="s">
        <v>2243</v>
      </c>
      <c r="M814" s="229" t="s">
        <v>2244</v>
      </c>
      <c r="N814" s="229">
        <v>3839109</v>
      </c>
      <c r="O814" s="1083" t="s">
        <v>2245</v>
      </c>
      <c r="P814" s="188" t="s">
        <v>2285</v>
      </c>
      <c r="Q814" s="188" t="s">
        <v>2292</v>
      </c>
      <c r="R814" s="188" t="s">
        <v>2287</v>
      </c>
      <c r="S814" s="1084" t="s">
        <v>2288</v>
      </c>
      <c r="T814" s="22" t="s">
        <v>2293</v>
      </c>
      <c r="U814" s="32" t="s">
        <v>2294</v>
      </c>
      <c r="V814" s="29" t="s">
        <v>3187</v>
      </c>
      <c r="W814" s="27">
        <v>18102</v>
      </c>
      <c r="X814" s="30">
        <v>42982</v>
      </c>
      <c r="Y814" s="27" t="s">
        <v>3188</v>
      </c>
      <c r="Z814" s="27">
        <v>4600007666</v>
      </c>
      <c r="AA814" s="31">
        <f t="shared" si="12"/>
        <v>1</v>
      </c>
      <c r="AB814" s="32" t="s">
        <v>3189</v>
      </c>
      <c r="AC814" s="32" t="s">
        <v>84</v>
      </c>
      <c r="AD814" s="32"/>
      <c r="AE814" s="32" t="s">
        <v>2252</v>
      </c>
      <c r="AF814" s="27" t="s">
        <v>47</v>
      </c>
      <c r="AG814" s="27" t="s">
        <v>2253</v>
      </c>
    </row>
    <row r="815" spans="1:34" s="33" customFormat="1" ht="63" customHeight="1" x14ac:dyDescent="0.2">
      <c r="A815" s="1086" t="s">
        <v>95</v>
      </c>
      <c r="B815" s="1049" t="s">
        <v>3190</v>
      </c>
      <c r="C815" s="1081" t="s">
        <v>3191</v>
      </c>
      <c r="D815" s="1050">
        <v>43207</v>
      </c>
      <c r="E815" s="21" t="s">
        <v>153</v>
      </c>
      <c r="F815" s="21" t="s">
        <v>190</v>
      </c>
      <c r="G815" s="21" t="s">
        <v>116</v>
      </c>
      <c r="H815" s="728">
        <v>180000000</v>
      </c>
      <c r="I815" s="728">
        <v>180000000</v>
      </c>
      <c r="J815" s="21" t="s">
        <v>111</v>
      </c>
      <c r="K815" s="21" t="s">
        <v>45</v>
      </c>
      <c r="L815" s="184" t="s">
        <v>2243</v>
      </c>
      <c r="M815" s="184" t="s">
        <v>2244</v>
      </c>
      <c r="N815" s="184" t="s">
        <v>2362</v>
      </c>
      <c r="O815" s="1048" t="s">
        <v>2245</v>
      </c>
      <c r="P815" s="188" t="s">
        <v>2295</v>
      </c>
      <c r="Q815" s="188" t="s">
        <v>2296</v>
      </c>
      <c r="R815" s="188" t="s">
        <v>2297</v>
      </c>
      <c r="S815" s="1084" t="s">
        <v>2298</v>
      </c>
      <c r="T815" s="22" t="s">
        <v>2299</v>
      </c>
      <c r="U815" s="32" t="s">
        <v>2300</v>
      </c>
      <c r="V815" s="29"/>
      <c r="W815" s="27">
        <v>21401</v>
      </c>
      <c r="X815" s="30"/>
      <c r="Y815" s="27"/>
      <c r="Z815" s="27"/>
      <c r="AA815" s="31">
        <f t="shared" si="12"/>
        <v>0</v>
      </c>
      <c r="AB815" s="32"/>
      <c r="AC815" s="32" t="s">
        <v>80</v>
      </c>
      <c r="AD815" s="32" t="s">
        <v>3184</v>
      </c>
      <c r="AE815" s="32" t="s">
        <v>3192</v>
      </c>
      <c r="AF815" s="27" t="s">
        <v>47</v>
      </c>
      <c r="AG815" s="27" t="s">
        <v>2253</v>
      </c>
    </row>
    <row r="816" spans="1:34" s="33" customFormat="1" ht="63" customHeight="1" x14ac:dyDescent="0.2">
      <c r="A816" s="184" t="s">
        <v>95</v>
      </c>
      <c r="B816" s="193">
        <v>83101500</v>
      </c>
      <c r="C816" s="1081" t="s">
        <v>2301</v>
      </c>
      <c r="D816" s="187">
        <v>43115</v>
      </c>
      <c r="E816" s="229" t="s">
        <v>104</v>
      </c>
      <c r="F816" s="229" t="s">
        <v>120</v>
      </c>
      <c r="G816" s="229" t="s">
        <v>116</v>
      </c>
      <c r="H816" s="1082">
        <v>670757657</v>
      </c>
      <c r="I816" s="1082">
        <v>670757657</v>
      </c>
      <c r="J816" s="229" t="s">
        <v>111</v>
      </c>
      <c r="K816" s="229" t="s">
        <v>45</v>
      </c>
      <c r="L816" s="229" t="s">
        <v>2243</v>
      </c>
      <c r="M816" s="229" t="s">
        <v>2244</v>
      </c>
      <c r="N816" s="229">
        <v>3839109</v>
      </c>
      <c r="O816" s="1083" t="s">
        <v>2245</v>
      </c>
      <c r="P816" s="188" t="s">
        <v>2260</v>
      </c>
      <c r="Q816" s="188" t="s">
        <v>2302</v>
      </c>
      <c r="R816" s="188" t="s">
        <v>2261</v>
      </c>
      <c r="S816" s="1084" t="s">
        <v>2262</v>
      </c>
      <c r="T816" s="22" t="s">
        <v>2303</v>
      </c>
      <c r="U816" s="32" t="s">
        <v>2304</v>
      </c>
      <c r="V816" s="29"/>
      <c r="W816" s="27"/>
      <c r="X816" s="30"/>
      <c r="Y816" s="27"/>
      <c r="Z816" s="27"/>
      <c r="AA816" s="31" t="str">
        <f t="shared" si="12"/>
        <v/>
      </c>
      <c r="AB816" s="32"/>
      <c r="AC816" s="32"/>
      <c r="AD816" s="32"/>
      <c r="AE816" s="32"/>
      <c r="AF816" s="27"/>
      <c r="AG816" s="27"/>
    </row>
    <row r="817" spans="1:33" s="33" customFormat="1" ht="63" customHeight="1" x14ac:dyDescent="0.2">
      <c r="A817" s="184" t="s">
        <v>95</v>
      </c>
      <c r="B817" s="193">
        <v>83101500</v>
      </c>
      <c r="C817" s="1081" t="s">
        <v>2305</v>
      </c>
      <c r="D817" s="187">
        <v>43115</v>
      </c>
      <c r="E817" s="229" t="s">
        <v>104</v>
      </c>
      <c r="F817" s="229" t="s">
        <v>120</v>
      </c>
      <c r="G817" s="229" t="s">
        <v>116</v>
      </c>
      <c r="H817" s="1082">
        <v>436090276</v>
      </c>
      <c r="I817" s="1082">
        <v>436090276</v>
      </c>
      <c r="J817" s="229" t="s">
        <v>111</v>
      </c>
      <c r="K817" s="229" t="s">
        <v>45</v>
      </c>
      <c r="L817" s="229" t="s">
        <v>2243</v>
      </c>
      <c r="M817" s="229" t="s">
        <v>2244</v>
      </c>
      <c r="N817" s="229">
        <v>3839109</v>
      </c>
      <c r="O817" s="1083" t="s">
        <v>2245</v>
      </c>
      <c r="P817" s="188" t="s">
        <v>2260</v>
      </c>
      <c r="Q817" s="188" t="s">
        <v>2306</v>
      </c>
      <c r="R817" s="188" t="s">
        <v>2261</v>
      </c>
      <c r="S817" s="1084" t="s">
        <v>2262</v>
      </c>
      <c r="T817" s="22" t="s">
        <v>2303</v>
      </c>
      <c r="U817" s="32" t="s">
        <v>2304</v>
      </c>
      <c r="V817" s="29"/>
      <c r="W817" s="27"/>
      <c r="X817" s="30"/>
      <c r="Y817" s="27"/>
      <c r="Z817" s="27"/>
      <c r="AA817" s="31" t="str">
        <f t="shared" si="12"/>
        <v/>
      </c>
      <c r="AB817" s="32"/>
      <c r="AC817" s="32"/>
      <c r="AD817" s="32"/>
      <c r="AE817" s="32"/>
      <c r="AF817" s="27"/>
      <c r="AG817" s="27"/>
    </row>
    <row r="818" spans="1:33" s="33" customFormat="1" ht="63" customHeight="1" x14ac:dyDescent="0.2">
      <c r="A818" s="184" t="s">
        <v>95</v>
      </c>
      <c r="B818" s="193">
        <v>83101500</v>
      </c>
      <c r="C818" s="1081" t="s">
        <v>2307</v>
      </c>
      <c r="D818" s="187">
        <v>43115</v>
      </c>
      <c r="E818" s="229" t="s">
        <v>104</v>
      </c>
      <c r="F818" s="229" t="s">
        <v>120</v>
      </c>
      <c r="G818" s="229" t="s">
        <v>116</v>
      </c>
      <c r="H818" s="1082">
        <v>396811567</v>
      </c>
      <c r="I818" s="1082">
        <v>396811567</v>
      </c>
      <c r="J818" s="229" t="s">
        <v>111</v>
      </c>
      <c r="K818" s="229" t="s">
        <v>45</v>
      </c>
      <c r="L818" s="229" t="s">
        <v>2243</v>
      </c>
      <c r="M818" s="229" t="s">
        <v>2244</v>
      </c>
      <c r="N818" s="229">
        <v>3839109</v>
      </c>
      <c r="O818" s="1083" t="s">
        <v>2245</v>
      </c>
      <c r="P818" s="188" t="s">
        <v>2260</v>
      </c>
      <c r="Q818" s="188" t="s">
        <v>2306</v>
      </c>
      <c r="R818" s="188" t="s">
        <v>2261</v>
      </c>
      <c r="S818" s="1084" t="s">
        <v>2262</v>
      </c>
      <c r="T818" s="22" t="s">
        <v>2303</v>
      </c>
      <c r="U818" s="32" t="s">
        <v>2304</v>
      </c>
      <c r="V818" s="29"/>
      <c r="W818" s="27"/>
      <c r="X818" s="30"/>
      <c r="Y818" s="27"/>
      <c r="Z818" s="27"/>
      <c r="AA818" s="31" t="str">
        <f t="shared" si="12"/>
        <v/>
      </c>
      <c r="AB818" s="32"/>
      <c r="AC818" s="32"/>
      <c r="AD818" s="32"/>
      <c r="AE818" s="32"/>
      <c r="AF818" s="27"/>
      <c r="AG818" s="27"/>
    </row>
    <row r="819" spans="1:33" s="33" customFormat="1" ht="63" customHeight="1" x14ac:dyDescent="0.2">
      <c r="A819" s="184" t="s">
        <v>95</v>
      </c>
      <c r="B819" s="193">
        <v>80101506</v>
      </c>
      <c r="C819" s="1087" t="s">
        <v>2308</v>
      </c>
      <c r="D819" s="187">
        <v>43115</v>
      </c>
      <c r="E819" s="229" t="s">
        <v>104</v>
      </c>
      <c r="F819" s="225" t="s">
        <v>117</v>
      </c>
      <c r="G819" s="229" t="s">
        <v>116</v>
      </c>
      <c r="H819" s="1082">
        <v>200000000</v>
      </c>
      <c r="I819" s="1082">
        <v>200000000</v>
      </c>
      <c r="J819" s="229" t="s">
        <v>111</v>
      </c>
      <c r="K819" s="229" t="s">
        <v>45</v>
      </c>
      <c r="L819" s="229" t="s">
        <v>2243</v>
      </c>
      <c r="M819" s="229" t="s">
        <v>2244</v>
      </c>
      <c r="N819" s="229">
        <v>3839109</v>
      </c>
      <c r="O819" s="1083" t="s">
        <v>2245</v>
      </c>
      <c r="P819" s="188" t="s">
        <v>2309</v>
      </c>
      <c r="Q819" s="188" t="s">
        <v>2310</v>
      </c>
      <c r="R819" s="188" t="s">
        <v>2311</v>
      </c>
      <c r="S819" s="1084" t="s">
        <v>2312</v>
      </c>
      <c r="T819" s="1088" t="s">
        <v>2313</v>
      </c>
      <c r="U819" s="22" t="s">
        <v>2314</v>
      </c>
      <c r="V819" s="29"/>
      <c r="W819" s="27"/>
      <c r="X819" s="30"/>
      <c r="Y819" s="27"/>
      <c r="Z819" s="27"/>
      <c r="AA819" s="31" t="str">
        <f t="shared" si="12"/>
        <v/>
      </c>
      <c r="AB819" s="32"/>
      <c r="AC819" s="32"/>
      <c r="AD819" s="32"/>
      <c r="AE819" s="32"/>
      <c r="AF819" s="27"/>
      <c r="AG819" s="27"/>
    </row>
    <row r="820" spans="1:33" s="33" customFormat="1" ht="63" customHeight="1" x14ac:dyDescent="0.2">
      <c r="A820" s="184" t="s">
        <v>95</v>
      </c>
      <c r="B820" s="193">
        <v>76122001</v>
      </c>
      <c r="C820" s="1087" t="s">
        <v>2315</v>
      </c>
      <c r="D820" s="187">
        <v>43115</v>
      </c>
      <c r="E820" s="229" t="s">
        <v>104</v>
      </c>
      <c r="F820" s="229" t="s">
        <v>120</v>
      </c>
      <c r="G820" s="229" t="s">
        <v>116</v>
      </c>
      <c r="H820" s="1082">
        <v>300000000</v>
      </c>
      <c r="I820" s="1082">
        <v>300000000</v>
      </c>
      <c r="J820" s="229" t="s">
        <v>111</v>
      </c>
      <c r="K820" s="229" t="s">
        <v>45</v>
      </c>
      <c r="L820" s="229" t="s">
        <v>2243</v>
      </c>
      <c r="M820" s="229" t="s">
        <v>2244</v>
      </c>
      <c r="N820" s="229">
        <v>3839109</v>
      </c>
      <c r="O820" s="1083" t="s">
        <v>2245</v>
      </c>
      <c r="P820" s="188" t="s">
        <v>2316</v>
      </c>
      <c r="Q820" s="188" t="s">
        <v>2317</v>
      </c>
      <c r="R820" s="188" t="s">
        <v>2318</v>
      </c>
      <c r="S820" s="1084" t="s">
        <v>2319</v>
      </c>
      <c r="T820" s="22" t="s">
        <v>2320</v>
      </c>
      <c r="U820" s="32" t="s">
        <v>2321</v>
      </c>
      <c r="V820" s="29"/>
      <c r="W820" s="27"/>
      <c r="X820" s="30"/>
      <c r="Y820" s="27"/>
      <c r="Z820" s="27"/>
      <c r="AA820" s="31" t="str">
        <f t="shared" si="12"/>
        <v/>
      </c>
      <c r="AB820" s="32"/>
      <c r="AC820" s="32"/>
      <c r="AD820" s="32"/>
      <c r="AE820" s="32"/>
      <c r="AF820" s="27"/>
      <c r="AG820" s="27"/>
    </row>
    <row r="821" spans="1:33" s="33" customFormat="1" ht="63" customHeight="1" x14ac:dyDescent="0.2">
      <c r="A821" s="184" t="s">
        <v>95</v>
      </c>
      <c r="B821" s="193">
        <v>83101500</v>
      </c>
      <c r="C821" s="1081" t="s">
        <v>2322</v>
      </c>
      <c r="D821" s="187">
        <v>43115</v>
      </c>
      <c r="E821" s="229" t="s">
        <v>104</v>
      </c>
      <c r="F821" s="229" t="s">
        <v>120</v>
      </c>
      <c r="G821" s="229" t="s">
        <v>116</v>
      </c>
      <c r="H821" s="1082">
        <v>528415000</v>
      </c>
      <c r="I821" s="1082">
        <v>528415000</v>
      </c>
      <c r="J821" s="229" t="s">
        <v>111</v>
      </c>
      <c r="K821" s="229" t="s">
        <v>45</v>
      </c>
      <c r="L821" s="229" t="s">
        <v>2243</v>
      </c>
      <c r="M821" s="229" t="s">
        <v>2244</v>
      </c>
      <c r="N821" s="229">
        <v>3839109</v>
      </c>
      <c r="O821" s="1083" t="s">
        <v>2245</v>
      </c>
      <c r="P821" s="188" t="s">
        <v>2323</v>
      </c>
      <c r="Q821" s="188" t="s">
        <v>2324</v>
      </c>
      <c r="R821" s="188" t="s">
        <v>2325</v>
      </c>
      <c r="S821" s="1084" t="s">
        <v>2326</v>
      </c>
      <c r="T821" s="22" t="s">
        <v>2327</v>
      </c>
      <c r="U821" s="32" t="s">
        <v>2328</v>
      </c>
      <c r="V821" s="29"/>
      <c r="W821" s="27"/>
      <c r="X821" s="30"/>
      <c r="Y821" s="27"/>
      <c r="Z821" s="27"/>
      <c r="AA821" s="31" t="str">
        <f t="shared" si="12"/>
        <v/>
      </c>
      <c r="AB821" s="32"/>
      <c r="AC821" s="32"/>
      <c r="AD821" s="32"/>
      <c r="AE821" s="32"/>
      <c r="AF821" s="27"/>
      <c r="AG821" s="27"/>
    </row>
    <row r="822" spans="1:33" s="33" customFormat="1" ht="63" customHeight="1" x14ac:dyDescent="0.2">
      <c r="A822" s="184" t="s">
        <v>95</v>
      </c>
      <c r="B822" s="193">
        <v>47101531</v>
      </c>
      <c r="C822" s="1081" t="s">
        <v>2329</v>
      </c>
      <c r="D822" s="187">
        <v>43115</v>
      </c>
      <c r="E822" s="229" t="s">
        <v>104</v>
      </c>
      <c r="F822" s="229" t="s">
        <v>120</v>
      </c>
      <c r="G822" s="229" t="s">
        <v>116</v>
      </c>
      <c r="H822" s="1082">
        <v>800000000</v>
      </c>
      <c r="I822" s="1082">
        <v>800000000</v>
      </c>
      <c r="J822" s="229" t="s">
        <v>111</v>
      </c>
      <c r="K822" s="229" t="s">
        <v>45</v>
      </c>
      <c r="L822" s="229" t="s">
        <v>2243</v>
      </c>
      <c r="M822" s="229" t="s">
        <v>2244</v>
      </c>
      <c r="N822" s="229">
        <v>3839109</v>
      </c>
      <c r="O822" s="1083" t="s">
        <v>2245</v>
      </c>
      <c r="P822" s="188" t="s">
        <v>2323</v>
      </c>
      <c r="Q822" s="188" t="s">
        <v>2324</v>
      </c>
      <c r="R822" s="188" t="s">
        <v>2325</v>
      </c>
      <c r="S822" s="1084" t="s">
        <v>2326</v>
      </c>
      <c r="T822" s="22" t="s">
        <v>2327</v>
      </c>
      <c r="U822" s="32" t="s">
        <v>2328</v>
      </c>
      <c r="V822" s="29"/>
      <c r="W822" s="27"/>
      <c r="X822" s="30"/>
      <c r="Y822" s="27"/>
      <c r="Z822" s="27"/>
      <c r="AA822" s="31" t="str">
        <f t="shared" si="12"/>
        <v/>
      </c>
      <c r="AB822" s="32"/>
      <c r="AC822" s="32"/>
      <c r="AD822" s="32"/>
      <c r="AE822" s="32"/>
      <c r="AF822" s="27"/>
      <c r="AG822" s="27"/>
    </row>
    <row r="823" spans="1:33" s="33" customFormat="1" ht="63" customHeight="1" x14ac:dyDescent="0.2">
      <c r="A823" s="184" t="s">
        <v>95</v>
      </c>
      <c r="B823" s="193">
        <v>80101506</v>
      </c>
      <c r="C823" s="1089" t="s">
        <v>2330</v>
      </c>
      <c r="D823" s="187">
        <v>43115</v>
      </c>
      <c r="E823" s="225" t="s">
        <v>105</v>
      </c>
      <c r="F823" s="225" t="s">
        <v>329</v>
      </c>
      <c r="G823" s="225" t="s">
        <v>420</v>
      </c>
      <c r="H823" s="1090">
        <v>5000000000</v>
      </c>
      <c r="I823" s="1082">
        <v>5000000000</v>
      </c>
      <c r="J823" s="225" t="s">
        <v>111</v>
      </c>
      <c r="K823" s="225" t="s">
        <v>45</v>
      </c>
      <c r="L823" s="229" t="s">
        <v>2243</v>
      </c>
      <c r="M823" s="229" t="s">
        <v>2244</v>
      </c>
      <c r="N823" s="229">
        <v>3839109</v>
      </c>
      <c r="O823" s="1083" t="s">
        <v>2245</v>
      </c>
      <c r="P823" s="188" t="s">
        <v>2331</v>
      </c>
      <c r="Q823" s="188" t="s">
        <v>2275</v>
      </c>
      <c r="R823" s="188" t="s">
        <v>2276</v>
      </c>
      <c r="S823" s="1084" t="s">
        <v>2277</v>
      </c>
      <c r="T823" s="32" t="s">
        <v>2332</v>
      </c>
      <c r="U823" s="32" t="s">
        <v>2333</v>
      </c>
      <c r="V823" s="29"/>
      <c r="W823" s="27"/>
      <c r="X823" s="30"/>
      <c r="Y823" s="27"/>
      <c r="Z823" s="27"/>
      <c r="AA823" s="31" t="str">
        <f t="shared" si="12"/>
        <v/>
      </c>
      <c r="AB823" s="32"/>
      <c r="AC823" s="32"/>
      <c r="AD823" s="32" t="s">
        <v>2334</v>
      </c>
      <c r="AE823" s="32"/>
      <c r="AF823" s="27"/>
      <c r="AG823" s="27"/>
    </row>
    <row r="824" spans="1:33" s="33" customFormat="1" ht="63" customHeight="1" x14ac:dyDescent="0.2">
      <c r="A824" s="184" t="s">
        <v>95</v>
      </c>
      <c r="B824" s="193">
        <v>76122001</v>
      </c>
      <c r="C824" s="1089" t="s">
        <v>2335</v>
      </c>
      <c r="D824" s="187">
        <v>43115</v>
      </c>
      <c r="E824" s="225" t="s">
        <v>105</v>
      </c>
      <c r="F824" s="225" t="s">
        <v>329</v>
      </c>
      <c r="G824" s="225" t="s">
        <v>420</v>
      </c>
      <c r="H824" s="1090">
        <v>6000000000</v>
      </c>
      <c r="I824" s="1082">
        <v>6000000000</v>
      </c>
      <c r="J824" s="225" t="s">
        <v>111</v>
      </c>
      <c r="K824" s="225" t="s">
        <v>45</v>
      </c>
      <c r="L824" s="229" t="s">
        <v>2243</v>
      </c>
      <c r="M824" s="229" t="s">
        <v>2244</v>
      </c>
      <c r="N824" s="229">
        <v>3839109</v>
      </c>
      <c r="O824" s="1083" t="s">
        <v>2245</v>
      </c>
      <c r="P824" s="188" t="s">
        <v>2316</v>
      </c>
      <c r="Q824" s="188" t="s">
        <v>2336</v>
      </c>
      <c r="R824" s="188" t="s">
        <v>2318</v>
      </c>
      <c r="S824" s="1084" t="s">
        <v>2319</v>
      </c>
      <c r="T824" s="22" t="s">
        <v>2320</v>
      </c>
      <c r="U824" s="32" t="s">
        <v>2321</v>
      </c>
      <c r="V824" s="29"/>
      <c r="W824" s="27"/>
      <c r="X824" s="30"/>
      <c r="Y824" s="27"/>
      <c r="Z824" s="27"/>
      <c r="AA824" s="31" t="str">
        <f t="shared" si="12"/>
        <v/>
      </c>
      <c r="AB824" s="32"/>
      <c r="AC824" s="32"/>
      <c r="AD824" s="32" t="s">
        <v>2334</v>
      </c>
      <c r="AE824" s="32"/>
      <c r="AF824" s="27"/>
      <c r="AG824" s="27"/>
    </row>
    <row r="825" spans="1:33" s="33" customFormat="1" ht="63" customHeight="1" x14ac:dyDescent="0.2">
      <c r="A825" s="184" t="s">
        <v>95</v>
      </c>
      <c r="B825" s="193">
        <v>83101500</v>
      </c>
      <c r="C825" s="1091" t="s">
        <v>2337</v>
      </c>
      <c r="D825" s="232">
        <v>43101</v>
      </c>
      <c r="E825" s="225" t="s">
        <v>105</v>
      </c>
      <c r="F825" s="225" t="s">
        <v>329</v>
      </c>
      <c r="G825" s="225" t="s">
        <v>420</v>
      </c>
      <c r="H825" s="1082">
        <v>1577967326</v>
      </c>
      <c r="I825" s="1092">
        <v>1577967326</v>
      </c>
      <c r="J825" s="225" t="s">
        <v>111</v>
      </c>
      <c r="K825" s="225" t="s">
        <v>45</v>
      </c>
      <c r="L825" s="229" t="s">
        <v>2243</v>
      </c>
      <c r="M825" s="229" t="s">
        <v>2244</v>
      </c>
      <c r="N825" s="229">
        <v>3839109</v>
      </c>
      <c r="O825" s="1083" t="s">
        <v>2245</v>
      </c>
      <c r="P825" s="188" t="s">
        <v>2260</v>
      </c>
      <c r="Q825" s="188" t="s">
        <v>2306</v>
      </c>
      <c r="R825" s="188" t="s">
        <v>2261</v>
      </c>
      <c r="S825" s="1084" t="s">
        <v>2262</v>
      </c>
      <c r="T825" s="22" t="s">
        <v>2303</v>
      </c>
      <c r="U825" s="32" t="s">
        <v>2304</v>
      </c>
      <c r="V825" s="29"/>
      <c r="W825" s="27"/>
      <c r="X825" s="30"/>
      <c r="Y825" s="27"/>
      <c r="Z825" s="27"/>
      <c r="AA825" s="31" t="str">
        <f t="shared" si="12"/>
        <v/>
      </c>
      <c r="AB825" s="32"/>
      <c r="AC825" s="32"/>
      <c r="AD825" s="32" t="s">
        <v>2334</v>
      </c>
      <c r="AE825" s="32"/>
      <c r="AF825" s="27"/>
      <c r="AG825" s="27"/>
    </row>
    <row r="826" spans="1:33" s="33" customFormat="1" ht="63" customHeight="1" x14ac:dyDescent="0.2">
      <c r="A826" s="184" t="s">
        <v>95</v>
      </c>
      <c r="B826" s="193">
        <v>83101500</v>
      </c>
      <c r="C826" s="1091" t="s">
        <v>2338</v>
      </c>
      <c r="D826" s="232">
        <v>43101</v>
      </c>
      <c r="E826" s="225" t="s">
        <v>105</v>
      </c>
      <c r="F826" s="225" t="s">
        <v>329</v>
      </c>
      <c r="G826" s="225" t="s">
        <v>420</v>
      </c>
      <c r="H826" s="1082">
        <v>1531246880</v>
      </c>
      <c r="I826" s="1092">
        <v>1531246880</v>
      </c>
      <c r="J826" s="225" t="s">
        <v>111</v>
      </c>
      <c r="K826" s="225" t="s">
        <v>45</v>
      </c>
      <c r="L826" s="229" t="s">
        <v>2243</v>
      </c>
      <c r="M826" s="229" t="s">
        <v>2244</v>
      </c>
      <c r="N826" s="229">
        <v>3839109</v>
      </c>
      <c r="O826" s="1083" t="s">
        <v>2245</v>
      </c>
      <c r="P826" s="188" t="s">
        <v>2260</v>
      </c>
      <c r="Q826" s="188" t="s">
        <v>2306</v>
      </c>
      <c r="R826" s="188" t="s">
        <v>2261</v>
      </c>
      <c r="S826" s="1084" t="s">
        <v>2262</v>
      </c>
      <c r="T826" s="22" t="s">
        <v>2303</v>
      </c>
      <c r="U826" s="32" t="s">
        <v>2304</v>
      </c>
      <c r="V826" s="29"/>
      <c r="W826" s="27"/>
      <c r="X826" s="30"/>
      <c r="Y826" s="27"/>
      <c r="Z826" s="27"/>
      <c r="AA826" s="31" t="str">
        <f t="shared" si="12"/>
        <v/>
      </c>
      <c r="AB826" s="32"/>
      <c r="AC826" s="32"/>
      <c r="AD826" s="32" t="s">
        <v>2334</v>
      </c>
      <c r="AE826" s="32"/>
      <c r="AF826" s="27"/>
      <c r="AG826" s="27"/>
    </row>
    <row r="827" spans="1:33" s="33" customFormat="1" ht="63" customHeight="1" x14ac:dyDescent="0.2">
      <c r="A827" s="184" t="s">
        <v>95</v>
      </c>
      <c r="B827" s="193">
        <v>83101500</v>
      </c>
      <c r="C827" s="1091" t="s">
        <v>2339</v>
      </c>
      <c r="D827" s="232">
        <v>43101</v>
      </c>
      <c r="E827" s="225" t="s">
        <v>105</v>
      </c>
      <c r="F827" s="225" t="s">
        <v>329</v>
      </c>
      <c r="G827" s="225" t="s">
        <v>420</v>
      </c>
      <c r="H827" s="1082">
        <v>1877480013</v>
      </c>
      <c r="I827" s="1092">
        <v>1877480013</v>
      </c>
      <c r="J827" s="225" t="s">
        <v>111</v>
      </c>
      <c r="K827" s="225" t="s">
        <v>45</v>
      </c>
      <c r="L827" s="229" t="s">
        <v>2243</v>
      </c>
      <c r="M827" s="229" t="s">
        <v>2244</v>
      </c>
      <c r="N827" s="229">
        <v>3839109</v>
      </c>
      <c r="O827" s="1083" t="s">
        <v>2245</v>
      </c>
      <c r="P827" s="188" t="s">
        <v>2260</v>
      </c>
      <c r="Q827" s="188" t="s">
        <v>2306</v>
      </c>
      <c r="R827" s="188" t="s">
        <v>2261</v>
      </c>
      <c r="S827" s="1084" t="s">
        <v>2262</v>
      </c>
      <c r="T827" s="22" t="s">
        <v>2303</v>
      </c>
      <c r="U827" s="32" t="s">
        <v>2304</v>
      </c>
      <c r="V827" s="29"/>
      <c r="W827" s="27"/>
      <c r="X827" s="30"/>
      <c r="Y827" s="27"/>
      <c r="Z827" s="27"/>
      <c r="AA827" s="31" t="str">
        <f t="shared" si="12"/>
        <v/>
      </c>
      <c r="AB827" s="32"/>
      <c r="AC827" s="32"/>
      <c r="AD827" s="32" t="s">
        <v>2334</v>
      </c>
      <c r="AE827" s="32"/>
      <c r="AF827" s="27"/>
      <c r="AG827" s="27"/>
    </row>
    <row r="828" spans="1:33" s="33" customFormat="1" ht="63" customHeight="1" x14ac:dyDescent="0.2">
      <c r="A828" s="184" t="s">
        <v>95</v>
      </c>
      <c r="B828" s="193">
        <v>83101500</v>
      </c>
      <c r="C828" s="1091" t="s">
        <v>2340</v>
      </c>
      <c r="D828" s="232">
        <v>43101</v>
      </c>
      <c r="E828" s="225" t="s">
        <v>105</v>
      </c>
      <c r="F828" s="225" t="s">
        <v>329</v>
      </c>
      <c r="G828" s="225" t="s">
        <v>420</v>
      </c>
      <c r="H828" s="1082">
        <v>1657631630</v>
      </c>
      <c r="I828" s="1092">
        <v>1657631630</v>
      </c>
      <c r="J828" s="225" t="s">
        <v>111</v>
      </c>
      <c r="K828" s="225" t="s">
        <v>45</v>
      </c>
      <c r="L828" s="229" t="s">
        <v>2243</v>
      </c>
      <c r="M828" s="229" t="s">
        <v>2244</v>
      </c>
      <c r="N828" s="229">
        <v>3839109</v>
      </c>
      <c r="O828" s="1083" t="s">
        <v>2245</v>
      </c>
      <c r="P828" s="188" t="s">
        <v>2260</v>
      </c>
      <c r="Q828" s="188" t="s">
        <v>2306</v>
      </c>
      <c r="R828" s="188" t="s">
        <v>2261</v>
      </c>
      <c r="S828" s="1084" t="s">
        <v>2262</v>
      </c>
      <c r="T828" s="22" t="s">
        <v>2303</v>
      </c>
      <c r="U828" s="32" t="s">
        <v>2304</v>
      </c>
      <c r="V828" s="29"/>
      <c r="W828" s="27"/>
      <c r="X828" s="30"/>
      <c r="Y828" s="27"/>
      <c r="Z828" s="27"/>
      <c r="AA828" s="31" t="str">
        <f t="shared" si="12"/>
        <v/>
      </c>
      <c r="AB828" s="32"/>
      <c r="AC828" s="32"/>
      <c r="AD828" s="32" t="s">
        <v>2334</v>
      </c>
      <c r="AE828" s="32"/>
      <c r="AF828" s="27"/>
      <c r="AG828" s="27"/>
    </row>
    <row r="829" spans="1:33" s="33" customFormat="1" ht="63" customHeight="1" x14ac:dyDescent="0.2">
      <c r="A829" s="184" t="s">
        <v>95</v>
      </c>
      <c r="B829" s="193">
        <v>83101500</v>
      </c>
      <c r="C829" s="1081" t="s">
        <v>2341</v>
      </c>
      <c r="D829" s="187">
        <v>43101</v>
      </c>
      <c r="E829" s="225" t="s">
        <v>105</v>
      </c>
      <c r="F829" s="225" t="s">
        <v>329</v>
      </c>
      <c r="G829" s="225" t="s">
        <v>420</v>
      </c>
      <c r="H829" s="1082">
        <v>938907298</v>
      </c>
      <c r="I829" s="1082">
        <v>938907298</v>
      </c>
      <c r="J829" s="225" t="s">
        <v>111</v>
      </c>
      <c r="K829" s="225" t="s">
        <v>45</v>
      </c>
      <c r="L829" s="229" t="s">
        <v>2243</v>
      </c>
      <c r="M829" s="229" t="s">
        <v>2244</v>
      </c>
      <c r="N829" s="229">
        <v>3839109</v>
      </c>
      <c r="O829" s="1083" t="s">
        <v>2245</v>
      </c>
      <c r="P829" s="188" t="s">
        <v>2323</v>
      </c>
      <c r="Q829" s="188" t="s">
        <v>2342</v>
      </c>
      <c r="R829" s="188" t="s">
        <v>2325</v>
      </c>
      <c r="S829" s="1084" t="s">
        <v>2326</v>
      </c>
      <c r="T829" s="22" t="s">
        <v>2343</v>
      </c>
      <c r="U829" s="32" t="s">
        <v>2344</v>
      </c>
      <c r="V829" s="29"/>
      <c r="W829" s="27"/>
      <c r="X829" s="30"/>
      <c r="Y829" s="27"/>
      <c r="Z829" s="27"/>
      <c r="AA829" s="31" t="str">
        <f t="shared" si="12"/>
        <v/>
      </c>
      <c r="AB829" s="32"/>
      <c r="AC829" s="32"/>
      <c r="AD829" s="32" t="s">
        <v>2334</v>
      </c>
      <c r="AE829" s="32"/>
      <c r="AF829" s="27"/>
      <c r="AG829" s="27"/>
    </row>
    <row r="830" spans="1:33" s="33" customFormat="1" ht="63" customHeight="1" x14ac:dyDescent="0.2">
      <c r="A830" s="184" t="s">
        <v>95</v>
      </c>
      <c r="B830" s="193">
        <v>83101500</v>
      </c>
      <c r="C830" s="1081" t="s">
        <v>2345</v>
      </c>
      <c r="D830" s="187">
        <v>43101</v>
      </c>
      <c r="E830" s="225" t="s">
        <v>105</v>
      </c>
      <c r="F830" s="225" t="s">
        <v>329</v>
      </c>
      <c r="G830" s="225" t="s">
        <v>420</v>
      </c>
      <c r="H830" s="1082">
        <v>3286221363</v>
      </c>
      <c r="I830" s="1082">
        <v>3286221363</v>
      </c>
      <c r="J830" s="225" t="s">
        <v>111</v>
      </c>
      <c r="K830" s="225" t="s">
        <v>45</v>
      </c>
      <c r="L830" s="229" t="s">
        <v>2243</v>
      </c>
      <c r="M830" s="229" t="s">
        <v>2244</v>
      </c>
      <c r="N830" s="229">
        <v>3839109</v>
      </c>
      <c r="O830" s="1083" t="s">
        <v>2245</v>
      </c>
      <c r="P830" s="188" t="s">
        <v>2346</v>
      </c>
      <c r="Q830" s="188" t="s">
        <v>2347</v>
      </c>
      <c r="R830" s="188" t="s">
        <v>2348</v>
      </c>
      <c r="S830" s="1084" t="s">
        <v>2349</v>
      </c>
      <c r="T830" s="22" t="s">
        <v>2343</v>
      </c>
      <c r="U830" s="32" t="s">
        <v>2344</v>
      </c>
      <c r="V830" s="29"/>
      <c r="W830" s="27"/>
      <c r="X830" s="30"/>
      <c r="Y830" s="27"/>
      <c r="Z830" s="27"/>
      <c r="AA830" s="31" t="str">
        <f t="shared" si="12"/>
        <v/>
      </c>
      <c r="AB830" s="32"/>
      <c r="AC830" s="32"/>
      <c r="AD830" s="32" t="s">
        <v>2334</v>
      </c>
      <c r="AE830" s="32"/>
      <c r="AF830" s="27"/>
      <c r="AG830" s="27"/>
    </row>
    <row r="831" spans="1:33" s="33" customFormat="1" ht="63" customHeight="1" x14ac:dyDescent="0.2">
      <c r="A831" s="184" t="s">
        <v>95</v>
      </c>
      <c r="B831" s="193">
        <v>83101500</v>
      </c>
      <c r="C831" s="1081" t="s">
        <v>2350</v>
      </c>
      <c r="D831" s="187">
        <v>43101</v>
      </c>
      <c r="E831" s="225" t="s">
        <v>105</v>
      </c>
      <c r="F831" s="225" t="s">
        <v>329</v>
      </c>
      <c r="G831" s="225" t="s">
        <v>420</v>
      </c>
      <c r="H831" s="1082">
        <v>1064273831</v>
      </c>
      <c r="I831" s="1082">
        <v>1064273831</v>
      </c>
      <c r="J831" s="225" t="s">
        <v>111</v>
      </c>
      <c r="K831" s="225" t="s">
        <v>45</v>
      </c>
      <c r="L831" s="229" t="s">
        <v>2243</v>
      </c>
      <c r="M831" s="229" t="s">
        <v>2244</v>
      </c>
      <c r="N831" s="229">
        <v>3839109</v>
      </c>
      <c r="O831" s="1083" t="s">
        <v>2245</v>
      </c>
      <c r="P831" s="188" t="s">
        <v>2346</v>
      </c>
      <c r="Q831" s="188" t="s">
        <v>2347</v>
      </c>
      <c r="R831" s="188" t="s">
        <v>2348</v>
      </c>
      <c r="S831" s="1084" t="s">
        <v>2349</v>
      </c>
      <c r="T831" s="22" t="s">
        <v>2343</v>
      </c>
      <c r="U831" s="32" t="s">
        <v>2344</v>
      </c>
      <c r="V831" s="29"/>
      <c r="W831" s="27"/>
      <c r="X831" s="30"/>
      <c r="Y831" s="27"/>
      <c r="Z831" s="27"/>
      <c r="AA831" s="31" t="str">
        <f t="shared" si="12"/>
        <v/>
      </c>
      <c r="AB831" s="32"/>
      <c r="AC831" s="32"/>
      <c r="AD831" s="32" t="s">
        <v>2334</v>
      </c>
      <c r="AE831" s="32"/>
      <c r="AF831" s="27"/>
      <c r="AG831" s="27"/>
    </row>
    <row r="832" spans="1:33" s="33" customFormat="1" ht="63" customHeight="1" x14ac:dyDescent="0.2">
      <c r="A832" s="184" t="s">
        <v>95</v>
      </c>
      <c r="B832" s="193">
        <v>83101500</v>
      </c>
      <c r="C832" s="1093" t="s">
        <v>2351</v>
      </c>
      <c r="D832" s="187">
        <v>43101</v>
      </c>
      <c r="E832" s="225" t="s">
        <v>105</v>
      </c>
      <c r="F832" s="225" t="s">
        <v>329</v>
      </c>
      <c r="G832" s="225" t="s">
        <v>420</v>
      </c>
      <c r="H832" s="1082">
        <v>2000000000</v>
      </c>
      <c r="I832" s="1082">
        <v>2000000000</v>
      </c>
      <c r="J832" s="225" t="s">
        <v>111</v>
      </c>
      <c r="K832" s="225" t="s">
        <v>45</v>
      </c>
      <c r="L832" s="229" t="s">
        <v>2243</v>
      </c>
      <c r="M832" s="229" t="s">
        <v>2244</v>
      </c>
      <c r="N832" s="229">
        <v>3839109</v>
      </c>
      <c r="O832" s="1083" t="s">
        <v>2245</v>
      </c>
      <c r="P832" s="188" t="s">
        <v>2346</v>
      </c>
      <c r="Q832" s="188" t="s">
        <v>2347</v>
      </c>
      <c r="R832" s="188" t="s">
        <v>2348</v>
      </c>
      <c r="S832" s="1084" t="s">
        <v>2349</v>
      </c>
      <c r="T832" s="22" t="s">
        <v>2343</v>
      </c>
      <c r="U832" s="32" t="s">
        <v>2344</v>
      </c>
      <c r="V832" s="29"/>
      <c r="W832" s="27"/>
      <c r="X832" s="30"/>
      <c r="Y832" s="27"/>
      <c r="Z832" s="27"/>
      <c r="AA832" s="31" t="str">
        <f t="shared" si="12"/>
        <v/>
      </c>
      <c r="AB832" s="32"/>
      <c r="AC832" s="32"/>
      <c r="AD832" s="32" t="s">
        <v>2334</v>
      </c>
      <c r="AE832" s="32"/>
      <c r="AF832" s="27"/>
      <c r="AG832" s="27"/>
    </row>
    <row r="833" spans="1:33" s="33" customFormat="1" ht="63" customHeight="1" x14ac:dyDescent="0.2">
      <c r="A833" s="184" t="s">
        <v>95</v>
      </c>
      <c r="B833" s="193">
        <v>83101500</v>
      </c>
      <c r="C833" s="1093" t="s">
        <v>2352</v>
      </c>
      <c r="D833" s="187">
        <v>43101</v>
      </c>
      <c r="E833" s="188" t="s">
        <v>105</v>
      </c>
      <c r="F833" s="188" t="s">
        <v>329</v>
      </c>
      <c r="G833" s="188" t="s">
        <v>420</v>
      </c>
      <c r="H833" s="1082">
        <v>3753231160</v>
      </c>
      <c r="I833" s="1082">
        <v>3753231160</v>
      </c>
      <c r="J833" s="188" t="s">
        <v>111</v>
      </c>
      <c r="K833" s="188" t="s">
        <v>45</v>
      </c>
      <c r="L833" s="229" t="s">
        <v>2243</v>
      </c>
      <c r="M833" s="229" t="s">
        <v>2244</v>
      </c>
      <c r="N833" s="229">
        <v>3839109</v>
      </c>
      <c r="O833" s="1083" t="s">
        <v>2245</v>
      </c>
      <c r="P833" s="188" t="s">
        <v>2346</v>
      </c>
      <c r="Q833" s="188" t="s">
        <v>2353</v>
      </c>
      <c r="R833" s="188" t="s">
        <v>2348</v>
      </c>
      <c r="S833" s="1084" t="s">
        <v>2349</v>
      </c>
      <c r="T833" s="22" t="s">
        <v>2343</v>
      </c>
      <c r="U833" s="32" t="s">
        <v>2344</v>
      </c>
      <c r="V833" s="29"/>
      <c r="W833" s="27"/>
      <c r="X833" s="30"/>
      <c r="Y833" s="27"/>
      <c r="Z833" s="27"/>
      <c r="AA833" s="31" t="str">
        <f t="shared" si="12"/>
        <v/>
      </c>
      <c r="AB833" s="32"/>
      <c r="AC833" s="32"/>
      <c r="AD833" s="32" t="s">
        <v>2334</v>
      </c>
      <c r="AE833" s="32"/>
      <c r="AF833" s="27"/>
      <c r="AG833" s="27"/>
    </row>
    <row r="834" spans="1:33" s="33" customFormat="1" ht="63" customHeight="1" x14ac:dyDescent="0.2">
      <c r="A834" s="184" t="s">
        <v>95</v>
      </c>
      <c r="B834" s="193">
        <v>83101500</v>
      </c>
      <c r="C834" s="1094" t="s">
        <v>2354</v>
      </c>
      <c r="D834" s="187">
        <v>43115</v>
      </c>
      <c r="E834" s="188" t="s">
        <v>105</v>
      </c>
      <c r="F834" s="188" t="s">
        <v>329</v>
      </c>
      <c r="G834" s="188" t="s">
        <v>420</v>
      </c>
      <c r="H834" s="1090">
        <v>6000000000</v>
      </c>
      <c r="I834" s="1082">
        <v>6000000000</v>
      </c>
      <c r="J834" s="188" t="s">
        <v>111</v>
      </c>
      <c r="K834" s="188" t="s">
        <v>45</v>
      </c>
      <c r="L834" s="229" t="s">
        <v>2243</v>
      </c>
      <c r="M834" s="229" t="s">
        <v>2244</v>
      </c>
      <c r="N834" s="229">
        <v>3839109</v>
      </c>
      <c r="O834" s="1083" t="s">
        <v>2245</v>
      </c>
      <c r="P834" s="188" t="s">
        <v>2295</v>
      </c>
      <c r="Q834" s="188" t="s">
        <v>2355</v>
      </c>
      <c r="R834" s="188" t="s">
        <v>2297</v>
      </c>
      <c r="S834" s="1084" t="s">
        <v>2298</v>
      </c>
      <c r="T834" s="22" t="s">
        <v>2299</v>
      </c>
      <c r="U834" s="32" t="s">
        <v>2300</v>
      </c>
      <c r="V834" s="29"/>
      <c r="W834" s="27"/>
      <c r="X834" s="30"/>
      <c r="Y834" s="27"/>
      <c r="Z834" s="27"/>
      <c r="AA834" s="31" t="str">
        <f t="shared" si="12"/>
        <v/>
      </c>
      <c r="AB834" s="32"/>
      <c r="AC834" s="32"/>
      <c r="AD834" s="32" t="s">
        <v>2334</v>
      </c>
      <c r="AE834" s="32"/>
      <c r="AF834" s="27"/>
      <c r="AG834" s="27"/>
    </row>
    <row r="835" spans="1:33" s="33" customFormat="1" ht="63" customHeight="1" x14ac:dyDescent="0.2">
      <c r="A835" s="184" t="s">
        <v>95</v>
      </c>
      <c r="B835" s="193">
        <v>81101516</v>
      </c>
      <c r="C835" s="188" t="s">
        <v>2356</v>
      </c>
      <c r="D835" s="187">
        <v>43095</v>
      </c>
      <c r="E835" s="188" t="s">
        <v>104</v>
      </c>
      <c r="F835" s="188" t="s">
        <v>587</v>
      </c>
      <c r="G835" s="188" t="s">
        <v>420</v>
      </c>
      <c r="H835" s="1051">
        <v>843836673</v>
      </c>
      <c r="I835" s="1051">
        <v>843836673</v>
      </c>
      <c r="J835" s="188" t="s">
        <v>111</v>
      </c>
      <c r="K835" s="188" t="s">
        <v>45</v>
      </c>
      <c r="L835" s="229" t="s">
        <v>2243</v>
      </c>
      <c r="M835" s="229" t="s">
        <v>2244</v>
      </c>
      <c r="N835" s="229">
        <v>3839109</v>
      </c>
      <c r="O835" s="1048" t="s">
        <v>2245</v>
      </c>
      <c r="P835" s="188"/>
      <c r="Q835" s="188"/>
      <c r="R835" s="188"/>
      <c r="S835" s="1084"/>
      <c r="T835" s="188"/>
      <c r="U835" s="193"/>
      <c r="V835" s="193" t="s">
        <v>2357</v>
      </c>
      <c r="W835" s="188" t="s">
        <v>2358</v>
      </c>
      <c r="X835" s="194">
        <v>43115</v>
      </c>
      <c r="Y835" s="188"/>
      <c r="Z835" s="188"/>
      <c r="AA835" s="31">
        <f t="shared" si="12"/>
        <v>0.33</v>
      </c>
      <c r="AB835" s="193"/>
      <c r="AC835" s="193" t="s">
        <v>80</v>
      </c>
      <c r="AD835" s="193" t="s">
        <v>2334</v>
      </c>
      <c r="AE835" s="193"/>
      <c r="AF835" s="188"/>
      <c r="AG835" s="188"/>
    </row>
    <row r="836" spans="1:33" s="33" customFormat="1" ht="63" customHeight="1" x14ac:dyDescent="0.2">
      <c r="A836" s="184" t="s">
        <v>95</v>
      </c>
      <c r="B836" s="184">
        <v>83101500</v>
      </c>
      <c r="C836" s="184" t="s">
        <v>2359</v>
      </c>
      <c r="D836" s="187">
        <v>43157</v>
      </c>
      <c r="E836" s="184" t="s">
        <v>108</v>
      </c>
      <c r="F836" s="184" t="s">
        <v>329</v>
      </c>
      <c r="G836" s="184" t="s">
        <v>420</v>
      </c>
      <c r="H836" s="1051">
        <v>5066290967</v>
      </c>
      <c r="I836" s="1051">
        <v>5066290967</v>
      </c>
      <c r="J836" s="184" t="s">
        <v>111</v>
      </c>
      <c r="K836" s="184" t="s">
        <v>45</v>
      </c>
      <c r="L836" s="184" t="s">
        <v>2243</v>
      </c>
      <c r="M836" s="184" t="s">
        <v>2244</v>
      </c>
      <c r="N836" s="184">
        <v>3839109</v>
      </c>
      <c r="O836" s="1048" t="s">
        <v>2245</v>
      </c>
      <c r="P836" s="188"/>
      <c r="Q836" s="184"/>
      <c r="R836" s="184"/>
      <c r="S836" s="184"/>
      <c r="T836" s="184"/>
      <c r="U836" s="184"/>
      <c r="V836" s="184" t="s">
        <v>2360</v>
      </c>
      <c r="W836" s="184" t="s">
        <v>2358</v>
      </c>
      <c r="X836" s="194"/>
      <c r="Y836" s="184"/>
      <c r="Z836" s="184"/>
      <c r="AA836" s="31">
        <f t="shared" si="12"/>
        <v>0</v>
      </c>
      <c r="AB836" s="184"/>
      <c r="AC836" s="184" t="s">
        <v>91</v>
      </c>
      <c r="AD836" s="184" t="s">
        <v>2334</v>
      </c>
      <c r="AE836" s="184"/>
      <c r="AF836" s="184"/>
      <c r="AG836" s="184"/>
    </row>
    <row r="837" spans="1:33" s="33" customFormat="1" ht="63" customHeight="1" x14ac:dyDescent="0.2">
      <c r="A837" s="1046" t="s">
        <v>95</v>
      </c>
      <c r="B837" s="184" t="s">
        <v>2361</v>
      </c>
      <c r="C837" s="184" t="s">
        <v>3176</v>
      </c>
      <c r="D837" s="187">
        <v>43171</v>
      </c>
      <c r="E837" s="184" t="s">
        <v>3177</v>
      </c>
      <c r="F837" s="184" t="s">
        <v>587</v>
      </c>
      <c r="G837" s="184" t="s">
        <v>420</v>
      </c>
      <c r="H837" s="1047">
        <v>665290064</v>
      </c>
      <c r="I837" s="1047">
        <v>665290064</v>
      </c>
      <c r="J837" s="184" t="s">
        <v>111</v>
      </c>
      <c r="K837" s="184" t="s">
        <v>45</v>
      </c>
      <c r="L837" s="184" t="s">
        <v>2243</v>
      </c>
      <c r="M837" s="184" t="s">
        <v>2244</v>
      </c>
      <c r="N837" s="184" t="s">
        <v>2362</v>
      </c>
      <c r="O837" s="1048" t="s">
        <v>2245</v>
      </c>
      <c r="P837" s="184"/>
      <c r="Q837" s="184"/>
      <c r="R837" s="184"/>
      <c r="S837" s="184"/>
      <c r="T837" s="184"/>
      <c r="U837" s="184"/>
      <c r="V837" s="184" t="s">
        <v>3178</v>
      </c>
      <c r="W837" s="184" t="s">
        <v>2358</v>
      </c>
      <c r="X837" s="194">
        <v>43171</v>
      </c>
      <c r="Y837" s="184" t="s">
        <v>3179</v>
      </c>
      <c r="Z837" s="184"/>
      <c r="AA837" s="31">
        <f t="shared" si="12"/>
        <v>0.66</v>
      </c>
      <c r="AB837" s="184"/>
      <c r="AC837" s="184" t="s">
        <v>91</v>
      </c>
      <c r="AD837" s="184" t="s">
        <v>3180</v>
      </c>
      <c r="AE837" s="184"/>
      <c r="AF837" s="184"/>
      <c r="AG837" s="184"/>
    </row>
    <row r="838" spans="1:33" s="33" customFormat="1" ht="63" customHeight="1" x14ac:dyDescent="0.2">
      <c r="A838" s="21" t="s">
        <v>95</v>
      </c>
      <c r="B838" s="1049" t="s">
        <v>2361</v>
      </c>
      <c r="C838" s="21" t="s">
        <v>2363</v>
      </c>
      <c r="D838" s="1050">
        <v>43160</v>
      </c>
      <c r="E838" s="21" t="s">
        <v>109</v>
      </c>
      <c r="F838" s="21" t="s">
        <v>587</v>
      </c>
      <c r="G838" s="21" t="s">
        <v>420</v>
      </c>
      <c r="H838" s="1051">
        <v>936963976</v>
      </c>
      <c r="I838" s="1051">
        <v>936963976</v>
      </c>
      <c r="J838" s="21" t="s">
        <v>111</v>
      </c>
      <c r="K838" s="21" t="s">
        <v>45</v>
      </c>
      <c r="L838" s="184" t="s">
        <v>2243</v>
      </c>
      <c r="M838" s="184" t="s">
        <v>2244</v>
      </c>
      <c r="N838" s="184" t="s">
        <v>2362</v>
      </c>
      <c r="O838" s="1048" t="s">
        <v>2245</v>
      </c>
      <c r="P838" s="1052"/>
      <c r="Q838" s="1052"/>
      <c r="R838" s="1052"/>
      <c r="S838" s="184"/>
      <c r="T838" s="1052"/>
      <c r="U838" s="1053"/>
      <c r="V838" s="1054" t="s">
        <v>2364</v>
      </c>
      <c r="W838" s="742" t="s">
        <v>2358</v>
      </c>
      <c r="X838" s="1055"/>
      <c r="Y838" s="742"/>
      <c r="Z838" s="742"/>
      <c r="AA838" s="31">
        <f t="shared" si="12"/>
        <v>0</v>
      </c>
      <c r="AB838" s="1049"/>
      <c r="AC838" s="184" t="s">
        <v>91</v>
      </c>
      <c r="AD838" s="184" t="s">
        <v>2334</v>
      </c>
      <c r="AE838" s="184"/>
      <c r="AF838" s="742"/>
      <c r="AG838" s="742"/>
    </row>
    <row r="839" spans="1:33" s="33" customFormat="1" ht="63" customHeight="1" x14ac:dyDescent="0.2">
      <c r="A839" s="46" t="s">
        <v>95</v>
      </c>
      <c r="B839" s="1056" t="s">
        <v>3181</v>
      </c>
      <c r="C839" s="46" t="s">
        <v>3182</v>
      </c>
      <c r="D839" s="1057">
        <v>43217</v>
      </c>
      <c r="E839" s="46" t="s">
        <v>153</v>
      </c>
      <c r="F839" s="46" t="s">
        <v>431</v>
      </c>
      <c r="G839" s="46" t="s">
        <v>116</v>
      </c>
      <c r="H839" s="1051">
        <v>23779475</v>
      </c>
      <c r="I839" s="1051">
        <v>23779475</v>
      </c>
      <c r="J839" s="46" t="s">
        <v>111</v>
      </c>
      <c r="K839" s="46" t="s">
        <v>45</v>
      </c>
      <c r="L839" s="184" t="s">
        <v>2243</v>
      </c>
      <c r="M839" s="184" t="s">
        <v>2244</v>
      </c>
      <c r="N839" s="184" t="s">
        <v>2362</v>
      </c>
      <c r="O839" s="1048" t="s">
        <v>2245</v>
      </c>
      <c r="P839" s="1058"/>
      <c r="Q839" s="1058"/>
      <c r="R839" s="1058"/>
      <c r="S839" s="1059"/>
      <c r="T839" s="1058"/>
      <c r="U839" s="1060"/>
      <c r="V839" s="1061"/>
      <c r="W839" s="1062" t="s">
        <v>3183</v>
      </c>
      <c r="X839" s="1063"/>
      <c r="Y839" s="1062"/>
      <c r="Z839" s="1062"/>
      <c r="AA839" s="31">
        <f t="shared" si="12"/>
        <v>0</v>
      </c>
      <c r="AB839" s="1056"/>
      <c r="AC839" s="184" t="s">
        <v>80</v>
      </c>
      <c r="AD839" s="184" t="s">
        <v>3184</v>
      </c>
      <c r="AE839" s="184" t="s">
        <v>3185</v>
      </c>
      <c r="AF839" s="1062" t="s">
        <v>47</v>
      </c>
      <c r="AG839" s="1062" t="s">
        <v>2253</v>
      </c>
    </row>
    <row r="840" spans="1:33" s="33" customFormat="1" ht="63" customHeight="1" x14ac:dyDescent="0.2">
      <c r="A840" s="1101" t="s">
        <v>3203</v>
      </c>
      <c r="B840" s="1102">
        <v>8011504</v>
      </c>
      <c r="C840" s="34" t="s">
        <v>3204</v>
      </c>
      <c r="D840" s="1103">
        <v>43146</v>
      </c>
      <c r="E840" s="34" t="s">
        <v>106</v>
      </c>
      <c r="F840" s="34" t="s">
        <v>117</v>
      </c>
      <c r="G840" s="34" t="s">
        <v>116</v>
      </c>
      <c r="H840" s="1104">
        <v>3272121</v>
      </c>
      <c r="I840" s="1104">
        <v>3272121</v>
      </c>
      <c r="J840" s="34" t="s">
        <v>111</v>
      </c>
      <c r="K840" s="34" t="s">
        <v>45</v>
      </c>
      <c r="L840" s="1102" t="s">
        <v>3205</v>
      </c>
      <c r="M840" s="1102" t="s">
        <v>3206</v>
      </c>
      <c r="N840" s="1101" t="s">
        <v>3207</v>
      </c>
      <c r="O840" s="1105" t="s">
        <v>3208</v>
      </c>
      <c r="P840" s="34"/>
      <c r="Q840" s="34"/>
      <c r="R840" s="34"/>
      <c r="S840" s="34">
        <v>140060001</v>
      </c>
      <c r="T840" s="34"/>
      <c r="U840" s="1102"/>
      <c r="V840" s="1102" t="s">
        <v>3209</v>
      </c>
      <c r="W840" s="1106">
        <v>20337</v>
      </c>
      <c r="X840" s="1107">
        <v>43102</v>
      </c>
      <c r="Y840" s="34" t="s">
        <v>79</v>
      </c>
      <c r="Z840" s="34">
        <v>4600007063</v>
      </c>
      <c r="AA840" s="31">
        <f t="shared" si="12"/>
        <v>1</v>
      </c>
      <c r="AB840" s="1102" t="s">
        <v>3210</v>
      </c>
      <c r="AC840" s="1102" t="s">
        <v>84</v>
      </c>
      <c r="AD840" s="1102" t="s">
        <v>3211</v>
      </c>
      <c r="AE840" s="1102" t="e">
        <f>[8]!Tabla2[[#This Row],[Nombre completo]]</f>
        <v>#VALUE!</v>
      </c>
      <c r="AF840" s="34" t="s">
        <v>47</v>
      </c>
      <c r="AG840" s="34" t="s">
        <v>85</v>
      </c>
    </row>
    <row r="841" spans="1:33" s="33" customFormat="1" ht="63" customHeight="1" x14ac:dyDescent="0.2">
      <c r="A841" s="1101" t="s">
        <v>3203</v>
      </c>
      <c r="B841" s="1102">
        <v>8011504</v>
      </c>
      <c r="C841" s="34" t="s">
        <v>3204</v>
      </c>
      <c r="D841" s="1103">
        <v>43146</v>
      </c>
      <c r="E841" s="34" t="s">
        <v>106</v>
      </c>
      <c r="F841" s="34" t="s">
        <v>117</v>
      </c>
      <c r="G841" s="34" t="s">
        <v>116</v>
      </c>
      <c r="H841" s="1104" t="e">
        <f>[8]!Tabla2[[#This Row],[Valor estimado en la vigencia actual]]</f>
        <v>#VALUE!</v>
      </c>
      <c r="I841" s="1104">
        <v>11353428</v>
      </c>
      <c r="J841" s="34" t="s">
        <v>111</v>
      </c>
      <c r="K841" s="34" t="s">
        <v>45</v>
      </c>
      <c r="L841" s="1102" t="s">
        <v>3205</v>
      </c>
      <c r="M841" s="1102" t="s">
        <v>3206</v>
      </c>
      <c r="N841" s="1101" t="s">
        <v>3207</v>
      </c>
      <c r="O841" s="1105" t="s">
        <v>3208</v>
      </c>
      <c r="P841" s="34"/>
      <c r="Q841" s="34"/>
      <c r="R841" s="34"/>
      <c r="S841" s="34">
        <v>140060001</v>
      </c>
      <c r="T841" s="34"/>
      <c r="U841" s="1102"/>
      <c r="V841" s="1102" t="s">
        <v>3209</v>
      </c>
      <c r="W841" s="1106">
        <v>20338</v>
      </c>
      <c r="X841" s="1107">
        <v>43102</v>
      </c>
      <c r="Y841" s="34" t="s">
        <v>79</v>
      </c>
      <c r="Z841" s="34">
        <v>4600007063</v>
      </c>
      <c r="AA841" s="31">
        <f t="shared" si="12"/>
        <v>1</v>
      </c>
      <c r="AB841" s="1102" t="s">
        <v>3210</v>
      </c>
      <c r="AC841" s="1102" t="s">
        <v>84</v>
      </c>
      <c r="AD841" s="1102" t="s">
        <v>3211</v>
      </c>
      <c r="AE841" s="1102" t="e">
        <f>[8]!Tabla2[[#This Row],[Nombre completo]]</f>
        <v>#VALUE!</v>
      </c>
      <c r="AF841" s="34" t="s">
        <v>47</v>
      </c>
      <c r="AG841" s="34" t="s">
        <v>85</v>
      </c>
    </row>
    <row r="842" spans="1:33" s="33" customFormat="1" ht="63" customHeight="1" x14ac:dyDescent="0.25">
      <c r="A842" s="1101" t="s">
        <v>3203</v>
      </c>
      <c r="B842" s="1102">
        <v>80101600</v>
      </c>
      <c r="C842" s="34" t="s">
        <v>3212</v>
      </c>
      <c r="D842" s="1103">
        <v>43160</v>
      </c>
      <c r="E842" s="34" t="s">
        <v>104</v>
      </c>
      <c r="F842" s="34" t="s">
        <v>117</v>
      </c>
      <c r="G842" s="34" t="s">
        <v>116</v>
      </c>
      <c r="H842" s="1108">
        <v>98218796</v>
      </c>
      <c r="I842" s="1108">
        <v>98218796</v>
      </c>
      <c r="J842" s="34" t="s">
        <v>111</v>
      </c>
      <c r="K842" s="34" t="s">
        <v>45</v>
      </c>
      <c r="L842" s="1102" t="s">
        <v>3213</v>
      </c>
      <c r="M842" s="1102" t="s">
        <v>3214</v>
      </c>
      <c r="N842" s="1101" t="s">
        <v>3215</v>
      </c>
      <c r="O842" s="1105" t="s">
        <v>3216</v>
      </c>
      <c r="P842" s="34"/>
      <c r="Q842" s="34"/>
      <c r="R842" s="34"/>
      <c r="S842" s="34">
        <v>140056001</v>
      </c>
      <c r="T842" s="34"/>
      <c r="U842" s="1102"/>
      <c r="V842" s="1102" t="s">
        <v>3217</v>
      </c>
      <c r="W842" s="1106"/>
      <c r="X842" s="1107"/>
      <c r="Y842" s="34"/>
      <c r="Z842" s="34"/>
      <c r="AA842" s="31" t="str">
        <f t="shared" si="12"/>
        <v/>
      </c>
      <c r="AB842" s="1102"/>
      <c r="AC842" s="1102" t="s">
        <v>84</v>
      </c>
      <c r="AD842" s="1102" t="s">
        <v>3218</v>
      </c>
      <c r="AE842" s="1102" t="e">
        <f>[8]!Tabla2[[#This Row],[Nombre completo]]</f>
        <v>#VALUE!</v>
      </c>
      <c r="AF842" s="34" t="s">
        <v>47</v>
      </c>
      <c r="AG842" s="34" t="s">
        <v>85</v>
      </c>
    </row>
    <row r="843" spans="1:33" s="33" customFormat="1" ht="63" customHeight="1" x14ac:dyDescent="0.2">
      <c r="A843" s="1101" t="s">
        <v>3203</v>
      </c>
      <c r="B843" s="1102">
        <v>80111604</v>
      </c>
      <c r="C843" s="34" t="s">
        <v>3219</v>
      </c>
      <c r="D843" s="1103">
        <v>43105</v>
      </c>
      <c r="E843" s="34" t="s">
        <v>107</v>
      </c>
      <c r="F843" s="34" t="s">
        <v>119</v>
      </c>
      <c r="G843" s="34" t="s">
        <v>116</v>
      </c>
      <c r="H843" s="1104">
        <v>20825000</v>
      </c>
      <c r="I843" s="1104">
        <v>20825000</v>
      </c>
      <c r="J843" s="34" t="s">
        <v>111</v>
      </c>
      <c r="K843" s="34" t="s">
        <v>45</v>
      </c>
      <c r="L843" s="1102" t="s">
        <v>3220</v>
      </c>
      <c r="M843" s="1102" t="s">
        <v>3214</v>
      </c>
      <c r="N843" s="1101" t="s">
        <v>3221</v>
      </c>
      <c r="O843" s="1105" t="s">
        <v>3222</v>
      </c>
      <c r="P843" s="34" t="s">
        <v>3223</v>
      </c>
      <c r="Q843" s="34"/>
      <c r="R843" s="34" t="s">
        <v>3224</v>
      </c>
      <c r="S843" s="34">
        <v>140060001</v>
      </c>
      <c r="T843" s="34" t="s">
        <v>3225</v>
      </c>
      <c r="U843" s="1102"/>
      <c r="V843" s="1102" t="s">
        <v>3217</v>
      </c>
      <c r="W843" s="1106">
        <v>20227</v>
      </c>
      <c r="X843" s="1107">
        <v>43073</v>
      </c>
      <c r="Y843" s="34" t="s">
        <v>79</v>
      </c>
      <c r="Z843" s="34">
        <v>4600006506</v>
      </c>
      <c r="AA843" s="31">
        <f t="shared" si="12"/>
        <v>1</v>
      </c>
      <c r="AB843" s="1102" t="s">
        <v>3226</v>
      </c>
      <c r="AC843" s="1102" t="s">
        <v>84</v>
      </c>
      <c r="AD843" s="1102"/>
      <c r="AE843" s="1102" t="e">
        <f>[8]!Tabla2[[#This Row],[Nombre completo]]</f>
        <v>#VALUE!</v>
      </c>
      <c r="AF843" s="34" t="s">
        <v>47</v>
      </c>
      <c r="AG843" s="34" t="s">
        <v>85</v>
      </c>
    </row>
    <row r="844" spans="1:33" s="33" customFormat="1" ht="63" customHeight="1" x14ac:dyDescent="0.2">
      <c r="A844" s="1101" t="s">
        <v>3203</v>
      </c>
      <c r="B844" s="1102">
        <v>80111604</v>
      </c>
      <c r="C844" s="34" t="s">
        <v>3227</v>
      </c>
      <c r="D844" s="1103">
        <v>43105</v>
      </c>
      <c r="E844" s="34" t="s">
        <v>107</v>
      </c>
      <c r="F844" s="34" t="s">
        <v>119</v>
      </c>
      <c r="G844" s="34" t="s">
        <v>116</v>
      </c>
      <c r="H844" s="1104">
        <v>18190000</v>
      </c>
      <c r="I844" s="1104">
        <v>18190000</v>
      </c>
      <c r="J844" s="34" t="s">
        <v>111</v>
      </c>
      <c r="K844" s="34" t="s">
        <v>45</v>
      </c>
      <c r="L844" s="1102" t="s">
        <v>3228</v>
      </c>
      <c r="M844" s="1102" t="s">
        <v>3214</v>
      </c>
      <c r="N844" s="1101" t="s">
        <v>3229</v>
      </c>
      <c r="O844" s="1105" t="s">
        <v>3230</v>
      </c>
      <c r="P844" s="34" t="s">
        <v>3223</v>
      </c>
      <c r="Q844" s="34"/>
      <c r="R844" s="34" t="s">
        <v>3224</v>
      </c>
      <c r="S844" s="34">
        <v>140060001</v>
      </c>
      <c r="T844" s="34" t="s">
        <v>3225</v>
      </c>
      <c r="U844" s="1102"/>
      <c r="V844" s="1102" t="s">
        <v>3217</v>
      </c>
      <c r="W844" s="1106">
        <v>20234</v>
      </c>
      <c r="X844" s="1107">
        <v>43073</v>
      </c>
      <c r="Y844" s="34" t="s">
        <v>79</v>
      </c>
      <c r="Z844" s="34">
        <v>4600006684</v>
      </c>
      <c r="AA844" s="31">
        <f t="shared" ref="AA844:AA907" si="13">+IF(AND(W844="",X844="",Y844="",Z844=""),"",IF(AND(W844&lt;&gt;"",X844="",Y844="",Z844=""),0%,IF(AND(W844&lt;&gt;"",X844&lt;&gt;"",Y844="",Z844=""),33%,IF(AND(W844&lt;&gt;"",X844&lt;&gt;"",Y844&lt;&gt;"",Z844=""),66%,IF(AND(W844&lt;&gt;"",X844&lt;&gt;"",Y844&lt;&gt;"",Z844&lt;&gt;""),100%,"Información incompleta")))))</f>
        <v>1</v>
      </c>
      <c r="AB844" s="1102" t="s">
        <v>3231</v>
      </c>
      <c r="AC844" s="1102" t="s">
        <v>84</v>
      </c>
      <c r="AD844" s="1102"/>
      <c r="AE844" s="1102" t="e">
        <f>[8]!Tabla2[[#This Row],[Nombre completo]]</f>
        <v>#VALUE!</v>
      </c>
      <c r="AF844" s="34" t="s">
        <v>47</v>
      </c>
      <c r="AG844" s="34" t="s">
        <v>85</v>
      </c>
    </row>
    <row r="845" spans="1:33" s="33" customFormat="1" ht="63" customHeight="1" x14ac:dyDescent="0.2">
      <c r="A845" s="1101" t="s">
        <v>3203</v>
      </c>
      <c r="B845" s="1102">
        <v>80111604</v>
      </c>
      <c r="C845" s="34" t="s">
        <v>3232</v>
      </c>
      <c r="D845" s="1103">
        <v>43105</v>
      </c>
      <c r="E845" s="34" t="s">
        <v>107</v>
      </c>
      <c r="F845" s="34" t="s">
        <v>119</v>
      </c>
      <c r="G845" s="34" t="s">
        <v>116</v>
      </c>
      <c r="H845" s="1104">
        <v>20825000</v>
      </c>
      <c r="I845" s="1104">
        <v>20825000</v>
      </c>
      <c r="J845" s="34" t="s">
        <v>111</v>
      </c>
      <c r="K845" s="34" t="s">
        <v>45</v>
      </c>
      <c r="L845" s="1102" t="s">
        <v>3233</v>
      </c>
      <c r="M845" s="1102" t="s">
        <v>3214</v>
      </c>
      <c r="N845" s="1101" t="s">
        <v>3221</v>
      </c>
      <c r="O845" s="1105" t="s">
        <v>3234</v>
      </c>
      <c r="P845" s="34" t="s">
        <v>3223</v>
      </c>
      <c r="Q845" s="34"/>
      <c r="R845" s="34" t="s">
        <v>3224</v>
      </c>
      <c r="S845" s="34">
        <v>140060001</v>
      </c>
      <c r="T845" s="34" t="s">
        <v>3225</v>
      </c>
      <c r="U845" s="1102"/>
      <c r="V845" s="1102" t="s">
        <v>3217</v>
      </c>
      <c r="W845" s="1106">
        <v>20237</v>
      </c>
      <c r="X845" s="1107">
        <v>43073</v>
      </c>
      <c r="Y845" s="34" t="s">
        <v>79</v>
      </c>
      <c r="Z845" s="34">
        <v>4600006634</v>
      </c>
      <c r="AA845" s="31">
        <f t="shared" si="13"/>
        <v>1</v>
      </c>
      <c r="AB845" s="1102" t="s">
        <v>3235</v>
      </c>
      <c r="AC845" s="1102" t="s">
        <v>84</v>
      </c>
      <c r="AD845" s="1102"/>
      <c r="AE845" s="1102" t="e">
        <f>[8]!Tabla2[[#This Row],[Nombre completo]]</f>
        <v>#VALUE!</v>
      </c>
      <c r="AF845" s="34" t="s">
        <v>47</v>
      </c>
      <c r="AG845" s="34" t="s">
        <v>85</v>
      </c>
    </row>
    <row r="846" spans="1:33" s="33" customFormat="1" ht="63" customHeight="1" x14ac:dyDescent="0.2">
      <c r="A846" s="1101" t="s">
        <v>3203</v>
      </c>
      <c r="B846" s="1102">
        <v>80111604</v>
      </c>
      <c r="C846" s="34" t="s">
        <v>3236</v>
      </c>
      <c r="D846" s="1103">
        <v>43105</v>
      </c>
      <c r="E846" s="34" t="s">
        <v>107</v>
      </c>
      <c r="F846" s="34" t="s">
        <v>119</v>
      </c>
      <c r="G846" s="34" t="s">
        <v>116</v>
      </c>
      <c r="H846" s="1104">
        <v>20825000</v>
      </c>
      <c r="I846" s="1104">
        <v>20825000</v>
      </c>
      <c r="J846" s="34" t="s">
        <v>111</v>
      </c>
      <c r="K846" s="34" t="s">
        <v>45</v>
      </c>
      <c r="L846" s="1102" t="s">
        <v>3233</v>
      </c>
      <c r="M846" s="1102" t="s">
        <v>3214</v>
      </c>
      <c r="N846" s="1101" t="s">
        <v>3221</v>
      </c>
      <c r="O846" s="1105" t="s">
        <v>3234</v>
      </c>
      <c r="P846" s="34" t="s">
        <v>3223</v>
      </c>
      <c r="Q846" s="34"/>
      <c r="R846" s="34" t="s">
        <v>3224</v>
      </c>
      <c r="S846" s="34">
        <v>140060001</v>
      </c>
      <c r="T846" s="34" t="s">
        <v>3225</v>
      </c>
      <c r="U846" s="1102"/>
      <c r="V846" s="1102" t="s">
        <v>3217</v>
      </c>
      <c r="W846" s="1106">
        <v>20238</v>
      </c>
      <c r="X846" s="1107">
        <v>43073</v>
      </c>
      <c r="Y846" s="34" t="s">
        <v>79</v>
      </c>
      <c r="Z846" s="34">
        <v>4600006636</v>
      </c>
      <c r="AA846" s="31">
        <f t="shared" si="13"/>
        <v>1</v>
      </c>
      <c r="AB846" s="1102" t="s">
        <v>3237</v>
      </c>
      <c r="AC846" s="1102" t="s">
        <v>84</v>
      </c>
      <c r="AD846" s="1102"/>
      <c r="AE846" s="1102" t="e">
        <f>[8]!Tabla2[[#This Row],[Nombre completo]]</f>
        <v>#VALUE!</v>
      </c>
      <c r="AF846" s="34" t="s">
        <v>47</v>
      </c>
      <c r="AG846" s="34" t="s">
        <v>85</v>
      </c>
    </row>
    <row r="847" spans="1:33" s="33" customFormat="1" ht="63" customHeight="1" x14ac:dyDescent="0.2">
      <c r="A847" s="1101" t="s">
        <v>3203</v>
      </c>
      <c r="B847" s="1102">
        <v>80111604</v>
      </c>
      <c r="C847" s="34" t="s">
        <v>3238</v>
      </c>
      <c r="D847" s="1103">
        <v>43105</v>
      </c>
      <c r="E847" s="34" t="s">
        <v>107</v>
      </c>
      <c r="F847" s="34" t="s">
        <v>119</v>
      </c>
      <c r="G847" s="34" t="s">
        <v>116</v>
      </c>
      <c r="H847" s="1104">
        <v>20825000</v>
      </c>
      <c r="I847" s="1104">
        <v>20825000</v>
      </c>
      <c r="J847" s="34" t="s">
        <v>111</v>
      </c>
      <c r="K847" s="34" t="s">
        <v>45</v>
      </c>
      <c r="L847" s="1102" t="s">
        <v>3233</v>
      </c>
      <c r="M847" s="1102" t="s">
        <v>3214</v>
      </c>
      <c r="N847" s="1101" t="s">
        <v>3221</v>
      </c>
      <c r="O847" s="1105" t="s">
        <v>3234</v>
      </c>
      <c r="P847" s="34" t="s">
        <v>3223</v>
      </c>
      <c r="Q847" s="34"/>
      <c r="R847" s="34" t="s">
        <v>3224</v>
      </c>
      <c r="S847" s="34">
        <v>140060001</v>
      </c>
      <c r="T847" s="34" t="s">
        <v>3225</v>
      </c>
      <c r="U847" s="1102"/>
      <c r="V847" s="1102" t="s">
        <v>3217</v>
      </c>
      <c r="W847" s="1106">
        <v>20239</v>
      </c>
      <c r="X847" s="1107">
        <v>43073</v>
      </c>
      <c r="Y847" s="34" t="s">
        <v>79</v>
      </c>
      <c r="Z847" s="34">
        <v>4600006635</v>
      </c>
      <c r="AA847" s="31">
        <f t="shared" si="13"/>
        <v>1</v>
      </c>
      <c r="AB847" s="1102" t="s">
        <v>3239</v>
      </c>
      <c r="AC847" s="1102" t="s">
        <v>84</v>
      </c>
      <c r="AD847" s="1102"/>
      <c r="AE847" s="1102" t="e">
        <f>[8]!Tabla2[[#This Row],[Nombre completo]]</f>
        <v>#VALUE!</v>
      </c>
      <c r="AF847" s="34" t="s">
        <v>47</v>
      </c>
      <c r="AG847" s="34" t="s">
        <v>85</v>
      </c>
    </row>
    <row r="848" spans="1:33" s="33" customFormat="1" ht="63" customHeight="1" x14ac:dyDescent="0.2">
      <c r="A848" s="1101" t="s">
        <v>3203</v>
      </c>
      <c r="B848" s="1102">
        <v>80111604</v>
      </c>
      <c r="C848" s="34" t="s">
        <v>3240</v>
      </c>
      <c r="D848" s="1103">
        <v>43105</v>
      </c>
      <c r="E848" s="34" t="s">
        <v>107</v>
      </c>
      <c r="F848" s="34" t="s">
        <v>119</v>
      </c>
      <c r="G848" s="34" t="s">
        <v>116</v>
      </c>
      <c r="H848" s="1104">
        <v>17000000</v>
      </c>
      <c r="I848" s="1104">
        <v>17000000</v>
      </c>
      <c r="J848" s="34" t="s">
        <v>111</v>
      </c>
      <c r="K848" s="34" t="s">
        <v>45</v>
      </c>
      <c r="L848" s="1102" t="s">
        <v>3241</v>
      </c>
      <c r="M848" s="1102" t="s">
        <v>3214</v>
      </c>
      <c r="N848" s="1101" t="s">
        <v>3221</v>
      </c>
      <c r="O848" s="1105" t="s">
        <v>3242</v>
      </c>
      <c r="P848" s="34" t="s">
        <v>3223</v>
      </c>
      <c r="Q848" s="34"/>
      <c r="R848" s="34" t="s">
        <v>3224</v>
      </c>
      <c r="S848" s="34">
        <v>140060001</v>
      </c>
      <c r="T848" s="34" t="s">
        <v>3225</v>
      </c>
      <c r="U848" s="1102"/>
      <c r="V848" s="1102" t="s">
        <v>3217</v>
      </c>
      <c r="W848" s="1106">
        <v>20245</v>
      </c>
      <c r="X848" s="1107">
        <v>43073</v>
      </c>
      <c r="Y848" s="34" t="s">
        <v>79</v>
      </c>
      <c r="Z848" s="34">
        <v>4600006628</v>
      </c>
      <c r="AA848" s="31">
        <f t="shared" si="13"/>
        <v>1</v>
      </c>
      <c r="AB848" s="1102" t="s">
        <v>3243</v>
      </c>
      <c r="AC848" s="1102" t="s">
        <v>84</v>
      </c>
      <c r="AD848" s="1102"/>
      <c r="AE848" s="1102" t="e">
        <f>[8]!Tabla2[[#This Row],[Nombre completo]]</f>
        <v>#VALUE!</v>
      </c>
      <c r="AF848" s="34" t="s">
        <v>47</v>
      </c>
      <c r="AG848" s="34" t="s">
        <v>85</v>
      </c>
    </row>
    <row r="849" spans="1:33" s="33" customFormat="1" ht="63" customHeight="1" x14ac:dyDescent="0.2">
      <c r="A849" s="1101" t="s">
        <v>3203</v>
      </c>
      <c r="B849" s="1102">
        <v>80111604</v>
      </c>
      <c r="C849" s="34" t="s">
        <v>3244</v>
      </c>
      <c r="D849" s="1103">
        <v>43105</v>
      </c>
      <c r="E849" s="34" t="s">
        <v>107</v>
      </c>
      <c r="F849" s="34" t="s">
        <v>119</v>
      </c>
      <c r="G849" s="34" t="s">
        <v>116</v>
      </c>
      <c r="H849" s="1104">
        <v>20825000</v>
      </c>
      <c r="I849" s="1104">
        <v>20825000</v>
      </c>
      <c r="J849" s="34" t="s">
        <v>111</v>
      </c>
      <c r="K849" s="34" t="s">
        <v>45</v>
      </c>
      <c r="L849" s="1102" t="s">
        <v>3245</v>
      </c>
      <c r="M849" s="1102" t="s">
        <v>3214</v>
      </c>
      <c r="N849" s="1101" t="s">
        <v>3221</v>
      </c>
      <c r="O849" s="1105" t="s">
        <v>3246</v>
      </c>
      <c r="P849" s="34" t="s">
        <v>3223</v>
      </c>
      <c r="Q849" s="34"/>
      <c r="R849" s="34" t="s">
        <v>3224</v>
      </c>
      <c r="S849" s="34">
        <v>140060001</v>
      </c>
      <c r="T849" s="34" t="s">
        <v>3225</v>
      </c>
      <c r="U849" s="1102"/>
      <c r="V849" s="1102" t="s">
        <v>3217</v>
      </c>
      <c r="W849" s="1106">
        <v>20248</v>
      </c>
      <c r="X849" s="1107">
        <v>43073</v>
      </c>
      <c r="Y849" s="34" t="s">
        <v>79</v>
      </c>
      <c r="Z849" s="34">
        <v>4600006637</v>
      </c>
      <c r="AA849" s="31">
        <f t="shared" si="13"/>
        <v>1</v>
      </c>
      <c r="AB849" s="1102" t="s">
        <v>3247</v>
      </c>
      <c r="AC849" s="1102" t="s">
        <v>84</v>
      </c>
      <c r="AD849" s="1102"/>
      <c r="AE849" s="1102" t="e">
        <f>[8]!Tabla2[[#This Row],[Nombre completo]]</f>
        <v>#VALUE!</v>
      </c>
      <c r="AF849" s="34" t="s">
        <v>47</v>
      </c>
      <c r="AG849" s="34" t="s">
        <v>85</v>
      </c>
    </row>
    <row r="850" spans="1:33" s="33" customFormat="1" ht="63" customHeight="1" x14ac:dyDescent="0.2">
      <c r="A850" s="1101" t="s">
        <v>3203</v>
      </c>
      <c r="B850" s="1102">
        <v>80111604</v>
      </c>
      <c r="C850" s="34" t="s">
        <v>3248</v>
      </c>
      <c r="D850" s="1103">
        <v>43105</v>
      </c>
      <c r="E850" s="34" t="s">
        <v>107</v>
      </c>
      <c r="F850" s="34" t="s">
        <v>119</v>
      </c>
      <c r="G850" s="34" t="s">
        <v>116</v>
      </c>
      <c r="H850" s="1104">
        <v>17000000</v>
      </c>
      <c r="I850" s="1104">
        <v>17000000</v>
      </c>
      <c r="J850" s="34" t="s">
        <v>111</v>
      </c>
      <c r="K850" s="34" t="s">
        <v>45</v>
      </c>
      <c r="L850" s="1102" t="s">
        <v>3249</v>
      </c>
      <c r="M850" s="1102" t="s">
        <v>3214</v>
      </c>
      <c r="N850" s="1101" t="s">
        <v>3221</v>
      </c>
      <c r="O850" s="1105" t="s">
        <v>3250</v>
      </c>
      <c r="P850" s="34" t="s">
        <v>3223</v>
      </c>
      <c r="Q850" s="34"/>
      <c r="R850" s="34" t="s">
        <v>3224</v>
      </c>
      <c r="S850" s="34">
        <v>140060001</v>
      </c>
      <c r="T850" s="34" t="s">
        <v>3225</v>
      </c>
      <c r="U850" s="1102"/>
      <c r="V850" s="1102" t="s">
        <v>3217</v>
      </c>
      <c r="W850" s="1106">
        <v>20262</v>
      </c>
      <c r="X850" s="1107">
        <v>43073</v>
      </c>
      <c r="Y850" s="34" t="s">
        <v>79</v>
      </c>
      <c r="Z850" s="34">
        <v>4600006490</v>
      </c>
      <c r="AA850" s="31">
        <f t="shared" si="13"/>
        <v>1</v>
      </c>
      <c r="AB850" s="1102" t="s">
        <v>3251</v>
      </c>
      <c r="AC850" s="1102" t="s">
        <v>84</v>
      </c>
      <c r="AD850" s="1102"/>
      <c r="AE850" s="1102" t="e">
        <f>[8]!Tabla2[[#This Row],[Nombre completo]]</f>
        <v>#VALUE!</v>
      </c>
      <c r="AF850" s="34" t="s">
        <v>47</v>
      </c>
      <c r="AG850" s="34" t="s">
        <v>85</v>
      </c>
    </row>
    <row r="851" spans="1:33" s="33" customFormat="1" ht="63" customHeight="1" x14ac:dyDescent="0.2">
      <c r="A851" s="1101" t="s">
        <v>3203</v>
      </c>
      <c r="B851" s="1102">
        <v>80111604</v>
      </c>
      <c r="C851" s="34" t="s">
        <v>3252</v>
      </c>
      <c r="D851" s="1103">
        <v>43105</v>
      </c>
      <c r="E851" s="34" t="s">
        <v>107</v>
      </c>
      <c r="F851" s="34" t="s">
        <v>119</v>
      </c>
      <c r="G851" s="34" t="s">
        <v>116</v>
      </c>
      <c r="H851" s="1104">
        <v>20825000</v>
      </c>
      <c r="I851" s="1104">
        <v>20825000</v>
      </c>
      <c r="J851" s="34" t="s">
        <v>111</v>
      </c>
      <c r="K851" s="34" t="s">
        <v>45</v>
      </c>
      <c r="L851" s="1102" t="s">
        <v>3253</v>
      </c>
      <c r="M851" s="1102" t="s">
        <v>3214</v>
      </c>
      <c r="N851" s="1101" t="s">
        <v>3221</v>
      </c>
      <c r="O851" s="1105" t="s">
        <v>3254</v>
      </c>
      <c r="P851" s="34" t="s">
        <v>3223</v>
      </c>
      <c r="Q851" s="34"/>
      <c r="R851" s="34" t="s">
        <v>3224</v>
      </c>
      <c r="S851" s="34">
        <v>140060001</v>
      </c>
      <c r="T851" s="34" t="s">
        <v>3225</v>
      </c>
      <c r="U851" s="1102"/>
      <c r="V851" s="1102" t="s">
        <v>3217</v>
      </c>
      <c r="W851" s="1106">
        <v>20265</v>
      </c>
      <c r="X851" s="1107">
        <v>43073</v>
      </c>
      <c r="Y851" s="34" t="s">
        <v>79</v>
      </c>
      <c r="Z851" s="34">
        <v>4600006493</v>
      </c>
      <c r="AA851" s="31">
        <f t="shared" si="13"/>
        <v>1</v>
      </c>
      <c r="AB851" s="1102" t="s">
        <v>3255</v>
      </c>
      <c r="AC851" s="1102" t="s">
        <v>84</v>
      </c>
      <c r="AD851" s="1102"/>
      <c r="AE851" s="1102" t="e">
        <f>[8]!Tabla2[[#This Row],[Nombre completo]]</f>
        <v>#VALUE!</v>
      </c>
      <c r="AF851" s="34" t="s">
        <v>47</v>
      </c>
      <c r="AG851" s="34" t="s">
        <v>85</v>
      </c>
    </row>
    <row r="852" spans="1:33" s="33" customFormat="1" ht="63" customHeight="1" x14ac:dyDescent="0.2">
      <c r="A852" s="1101" t="s">
        <v>3203</v>
      </c>
      <c r="B852" s="1102">
        <v>80111604</v>
      </c>
      <c r="C852" s="34" t="s">
        <v>3256</v>
      </c>
      <c r="D852" s="1103">
        <v>43105</v>
      </c>
      <c r="E852" s="34" t="s">
        <v>107</v>
      </c>
      <c r="F852" s="34" t="s">
        <v>119</v>
      </c>
      <c r="G852" s="34" t="s">
        <v>116</v>
      </c>
      <c r="H852" s="1104">
        <v>17000000</v>
      </c>
      <c r="I852" s="1104">
        <v>17000000</v>
      </c>
      <c r="J852" s="34" t="s">
        <v>111</v>
      </c>
      <c r="K852" s="34" t="s">
        <v>45</v>
      </c>
      <c r="L852" s="1102" t="s">
        <v>3249</v>
      </c>
      <c r="M852" s="1102" t="s">
        <v>3214</v>
      </c>
      <c r="N852" s="1101" t="s">
        <v>3221</v>
      </c>
      <c r="O852" s="1105" t="s">
        <v>3250</v>
      </c>
      <c r="P852" s="34" t="s">
        <v>3223</v>
      </c>
      <c r="Q852" s="34"/>
      <c r="R852" s="34" t="s">
        <v>3224</v>
      </c>
      <c r="S852" s="34">
        <v>140060001</v>
      </c>
      <c r="T852" s="34" t="s">
        <v>3225</v>
      </c>
      <c r="U852" s="1102"/>
      <c r="V852" s="1102" t="s">
        <v>3217</v>
      </c>
      <c r="W852" s="1106">
        <v>20271</v>
      </c>
      <c r="X852" s="1107">
        <v>43073</v>
      </c>
      <c r="Y852" s="34" t="s">
        <v>79</v>
      </c>
      <c r="Z852" s="34">
        <v>4600006470</v>
      </c>
      <c r="AA852" s="31">
        <f t="shared" si="13"/>
        <v>1</v>
      </c>
      <c r="AB852" s="1102" t="s">
        <v>3257</v>
      </c>
      <c r="AC852" s="1102" t="s">
        <v>84</v>
      </c>
      <c r="AD852" s="1102"/>
      <c r="AE852" s="1102" t="e">
        <f>[8]!Tabla2[[#This Row],[Nombre completo]]</f>
        <v>#VALUE!</v>
      </c>
      <c r="AF852" s="34" t="s">
        <v>47</v>
      </c>
      <c r="AG852" s="34" t="s">
        <v>85</v>
      </c>
    </row>
    <row r="853" spans="1:33" s="33" customFormat="1" ht="63" customHeight="1" x14ac:dyDescent="0.2">
      <c r="A853" s="1101" t="s">
        <v>3203</v>
      </c>
      <c r="B853" s="1102">
        <v>80111604</v>
      </c>
      <c r="C853" s="34" t="s">
        <v>3258</v>
      </c>
      <c r="D853" s="1103">
        <v>43105</v>
      </c>
      <c r="E853" s="34" t="s">
        <v>107</v>
      </c>
      <c r="F853" s="34" t="s">
        <v>119</v>
      </c>
      <c r="G853" s="34" t="s">
        <v>116</v>
      </c>
      <c r="H853" s="1104">
        <v>20825000</v>
      </c>
      <c r="I853" s="1104">
        <v>20825000</v>
      </c>
      <c r="J853" s="34" t="s">
        <v>111</v>
      </c>
      <c r="K853" s="34" t="s">
        <v>45</v>
      </c>
      <c r="L853" s="1102" t="s">
        <v>3259</v>
      </c>
      <c r="M853" s="1102" t="s">
        <v>3214</v>
      </c>
      <c r="N853" s="1101" t="s">
        <v>3221</v>
      </c>
      <c r="O853" s="1105" t="s">
        <v>3254</v>
      </c>
      <c r="P853" s="34" t="s">
        <v>3223</v>
      </c>
      <c r="Q853" s="34"/>
      <c r="R853" s="34" t="s">
        <v>3224</v>
      </c>
      <c r="S853" s="34">
        <v>140060001</v>
      </c>
      <c r="T853" s="34" t="s">
        <v>3225</v>
      </c>
      <c r="U853" s="1102"/>
      <c r="V853" s="1102" t="s">
        <v>3217</v>
      </c>
      <c r="W853" s="1106">
        <v>20274</v>
      </c>
      <c r="X853" s="1107">
        <v>43073</v>
      </c>
      <c r="Y853" s="34" t="s">
        <v>79</v>
      </c>
      <c r="Z853" s="34">
        <v>4600006510</v>
      </c>
      <c r="AA853" s="31">
        <f t="shared" si="13"/>
        <v>1</v>
      </c>
      <c r="AB853" s="1102" t="s">
        <v>3260</v>
      </c>
      <c r="AC853" s="1102" t="s">
        <v>84</v>
      </c>
      <c r="AD853" s="1102"/>
      <c r="AE853" s="1102" t="e">
        <f>[8]!Tabla2[[#This Row],[Nombre completo]]</f>
        <v>#VALUE!</v>
      </c>
      <c r="AF853" s="34" t="s">
        <v>47</v>
      </c>
      <c r="AG853" s="34" t="s">
        <v>85</v>
      </c>
    </row>
    <row r="854" spans="1:33" s="33" customFormat="1" ht="63" customHeight="1" x14ac:dyDescent="0.2">
      <c r="A854" s="1101" t="s">
        <v>3203</v>
      </c>
      <c r="B854" s="1102">
        <v>80111604</v>
      </c>
      <c r="C854" s="34" t="s">
        <v>3261</v>
      </c>
      <c r="D854" s="1103">
        <v>43105</v>
      </c>
      <c r="E854" s="34" t="s">
        <v>107</v>
      </c>
      <c r="F854" s="34" t="s">
        <v>119</v>
      </c>
      <c r="G854" s="34" t="s">
        <v>116</v>
      </c>
      <c r="H854" s="1104">
        <v>20825000</v>
      </c>
      <c r="I854" s="1104">
        <v>20825000</v>
      </c>
      <c r="J854" s="34" t="s">
        <v>111</v>
      </c>
      <c r="K854" s="34" t="s">
        <v>45</v>
      </c>
      <c r="L854" s="1102" t="s">
        <v>3262</v>
      </c>
      <c r="M854" s="1102" t="s">
        <v>3214</v>
      </c>
      <c r="N854" s="1101" t="s">
        <v>3221</v>
      </c>
      <c r="O854" s="1105" t="s">
        <v>3263</v>
      </c>
      <c r="P854" s="34" t="s">
        <v>3223</v>
      </c>
      <c r="Q854" s="34"/>
      <c r="R854" s="34" t="s">
        <v>3224</v>
      </c>
      <c r="S854" s="34">
        <v>140060001</v>
      </c>
      <c r="T854" s="34" t="s">
        <v>3225</v>
      </c>
      <c r="U854" s="1102"/>
      <c r="V854" s="1102" t="s">
        <v>3217</v>
      </c>
      <c r="W854" s="1106">
        <v>20277</v>
      </c>
      <c r="X854" s="1107">
        <v>43073</v>
      </c>
      <c r="Y854" s="34" t="s">
        <v>79</v>
      </c>
      <c r="Z854" s="34">
        <v>4600006512</v>
      </c>
      <c r="AA854" s="31">
        <f t="shared" si="13"/>
        <v>1</v>
      </c>
      <c r="AB854" s="1102" t="s">
        <v>3264</v>
      </c>
      <c r="AC854" s="1102" t="s">
        <v>84</v>
      </c>
      <c r="AD854" s="1102"/>
      <c r="AE854" s="1102" t="e">
        <f>[8]!Tabla2[[#This Row],[Nombre completo]]</f>
        <v>#VALUE!</v>
      </c>
      <c r="AF854" s="34" t="s">
        <v>47</v>
      </c>
      <c r="AG854" s="34" t="s">
        <v>85</v>
      </c>
    </row>
    <row r="855" spans="1:33" s="33" customFormat="1" ht="63" customHeight="1" x14ac:dyDescent="0.2">
      <c r="A855" s="1101" t="s">
        <v>3203</v>
      </c>
      <c r="B855" s="1102">
        <v>80111604</v>
      </c>
      <c r="C855" s="34" t="s">
        <v>3265</v>
      </c>
      <c r="D855" s="1103">
        <v>43105</v>
      </c>
      <c r="E855" s="34" t="s">
        <v>107</v>
      </c>
      <c r="F855" s="34" t="s">
        <v>119</v>
      </c>
      <c r="G855" s="34" t="s">
        <v>116</v>
      </c>
      <c r="H855" s="1104">
        <v>20825000</v>
      </c>
      <c r="I855" s="1104">
        <v>20825000</v>
      </c>
      <c r="J855" s="34" t="s">
        <v>111</v>
      </c>
      <c r="K855" s="34" t="s">
        <v>45</v>
      </c>
      <c r="L855" s="1102" t="s">
        <v>3262</v>
      </c>
      <c r="M855" s="1102" t="s">
        <v>3214</v>
      </c>
      <c r="N855" s="1101" t="s">
        <v>3221</v>
      </c>
      <c r="O855" s="1105" t="s">
        <v>3263</v>
      </c>
      <c r="P855" s="34" t="s">
        <v>3223</v>
      </c>
      <c r="Q855" s="34"/>
      <c r="R855" s="34" t="s">
        <v>3224</v>
      </c>
      <c r="S855" s="34">
        <v>140060001</v>
      </c>
      <c r="T855" s="34" t="s">
        <v>3225</v>
      </c>
      <c r="U855" s="1102"/>
      <c r="V855" s="1102" t="s">
        <v>3217</v>
      </c>
      <c r="W855" s="1106">
        <v>20279</v>
      </c>
      <c r="X855" s="1107">
        <v>43073</v>
      </c>
      <c r="Y855" s="34" t="s">
        <v>79</v>
      </c>
      <c r="Z855" s="34">
        <v>4600006511</v>
      </c>
      <c r="AA855" s="31">
        <f t="shared" si="13"/>
        <v>1</v>
      </c>
      <c r="AB855" s="1102" t="s">
        <v>3266</v>
      </c>
      <c r="AC855" s="1102" t="s">
        <v>84</v>
      </c>
      <c r="AD855" s="1102"/>
      <c r="AE855" s="1102" t="e">
        <f>[8]!Tabla2[[#This Row],[Nombre completo]]</f>
        <v>#VALUE!</v>
      </c>
      <c r="AF855" s="34" t="s">
        <v>47</v>
      </c>
      <c r="AG855" s="34" t="s">
        <v>85</v>
      </c>
    </row>
    <row r="856" spans="1:33" s="33" customFormat="1" ht="63" customHeight="1" x14ac:dyDescent="0.2">
      <c r="A856" s="1101" t="s">
        <v>3203</v>
      </c>
      <c r="B856" s="1102">
        <v>80111604</v>
      </c>
      <c r="C856" s="34" t="s">
        <v>3267</v>
      </c>
      <c r="D856" s="1103">
        <v>43105</v>
      </c>
      <c r="E856" s="34" t="s">
        <v>107</v>
      </c>
      <c r="F856" s="34" t="s">
        <v>119</v>
      </c>
      <c r="G856" s="34" t="s">
        <v>116</v>
      </c>
      <c r="H856" s="1104">
        <v>20825000</v>
      </c>
      <c r="I856" s="1104">
        <v>20825000</v>
      </c>
      <c r="J856" s="34" t="s">
        <v>111</v>
      </c>
      <c r="K856" s="34" t="s">
        <v>45</v>
      </c>
      <c r="L856" s="1102" t="s">
        <v>3249</v>
      </c>
      <c r="M856" s="1102" t="s">
        <v>3214</v>
      </c>
      <c r="N856" s="1101" t="s">
        <v>3221</v>
      </c>
      <c r="O856" s="1105" t="s">
        <v>3250</v>
      </c>
      <c r="P856" s="34" t="s">
        <v>3223</v>
      </c>
      <c r="Q856" s="34"/>
      <c r="R856" s="34" t="s">
        <v>3224</v>
      </c>
      <c r="S856" s="34">
        <v>140060001</v>
      </c>
      <c r="T856" s="34" t="s">
        <v>3225</v>
      </c>
      <c r="U856" s="1102"/>
      <c r="V856" s="1102" t="s">
        <v>3217</v>
      </c>
      <c r="W856" s="1106">
        <v>20284</v>
      </c>
      <c r="X856" s="1107">
        <v>43073</v>
      </c>
      <c r="Y856" s="34" t="s">
        <v>79</v>
      </c>
      <c r="Z856" s="34">
        <v>4600006472</v>
      </c>
      <c r="AA856" s="31">
        <f t="shared" si="13"/>
        <v>1</v>
      </c>
      <c r="AB856" s="1102" t="s">
        <v>3268</v>
      </c>
      <c r="AC856" s="1102" t="s">
        <v>84</v>
      </c>
      <c r="AD856" s="1102"/>
      <c r="AE856" s="1102" t="e">
        <f>[8]!Tabla2[[#This Row],[Nombre completo]]</f>
        <v>#VALUE!</v>
      </c>
      <c r="AF856" s="34" t="s">
        <v>47</v>
      </c>
      <c r="AG856" s="34" t="s">
        <v>85</v>
      </c>
    </row>
    <row r="857" spans="1:33" s="33" customFormat="1" ht="63" customHeight="1" x14ac:dyDescent="0.2">
      <c r="A857" s="1101" t="s">
        <v>3203</v>
      </c>
      <c r="B857" s="1102">
        <v>80111604</v>
      </c>
      <c r="C857" s="34" t="s">
        <v>3269</v>
      </c>
      <c r="D857" s="1103">
        <v>43105</v>
      </c>
      <c r="E857" s="34" t="s">
        <v>107</v>
      </c>
      <c r="F857" s="34" t="s">
        <v>119</v>
      </c>
      <c r="G857" s="34" t="s">
        <v>116</v>
      </c>
      <c r="H857" s="1104">
        <v>17000000</v>
      </c>
      <c r="I857" s="1104">
        <v>17000000</v>
      </c>
      <c r="J857" s="34" t="s">
        <v>111</v>
      </c>
      <c r="K857" s="34" t="s">
        <v>45</v>
      </c>
      <c r="L857" s="1102" t="s">
        <v>3253</v>
      </c>
      <c r="M857" s="1102" t="s">
        <v>3214</v>
      </c>
      <c r="N857" s="1101" t="s">
        <v>3221</v>
      </c>
      <c r="O857" s="1105" t="s">
        <v>3254</v>
      </c>
      <c r="P857" s="34" t="s">
        <v>3223</v>
      </c>
      <c r="Q857" s="34"/>
      <c r="R857" s="34" t="s">
        <v>3224</v>
      </c>
      <c r="S857" s="34">
        <v>140060001</v>
      </c>
      <c r="T857" s="34" t="s">
        <v>3225</v>
      </c>
      <c r="U857" s="1102"/>
      <c r="V857" s="1102" t="s">
        <v>3217</v>
      </c>
      <c r="W857" s="1106">
        <v>20285</v>
      </c>
      <c r="X857" s="1107">
        <v>43073</v>
      </c>
      <c r="Y857" s="34" t="s">
        <v>79</v>
      </c>
      <c r="Z857" s="34">
        <v>4600006505</v>
      </c>
      <c r="AA857" s="31">
        <f t="shared" si="13"/>
        <v>1</v>
      </c>
      <c r="AB857" s="1102" t="s">
        <v>3270</v>
      </c>
      <c r="AC857" s="1102" t="s">
        <v>84</v>
      </c>
      <c r="AD857" s="1102"/>
      <c r="AE857" s="1102" t="e">
        <f>[8]!Tabla2[[#This Row],[Nombre completo]]</f>
        <v>#VALUE!</v>
      </c>
      <c r="AF857" s="34" t="s">
        <v>47</v>
      </c>
      <c r="AG857" s="34" t="s">
        <v>85</v>
      </c>
    </row>
    <row r="858" spans="1:33" s="33" customFormat="1" ht="63" customHeight="1" x14ac:dyDescent="0.2">
      <c r="A858" s="1101" t="s">
        <v>3203</v>
      </c>
      <c r="B858" s="1102">
        <v>80111604</v>
      </c>
      <c r="C858" s="34" t="s">
        <v>3271</v>
      </c>
      <c r="D858" s="1103">
        <v>43105</v>
      </c>
      <c r="E858" s="34" t="s">
        <v>107</v>
      </c>
      <c r="F858" s="34" t="s">
        <v>119</v>
      </c>
      <c r="G858" s="34" t="s">
        <v>116</v>
      </c>
      <c r="H858" s="1104">
        <v>20825000</v>
      </c>
      <c r="I858" s="1104">
        <v>20825000</v>
      </c>
      <c r="J858" s="34" t="s">
        <v>111</v>
      </c>
      <c r="K858" s="34" t="s">
        <v>45</v>
      </c>
      <c r="L858" s="1102" t="s">
        <v>3272</v>
      </c>
      <c r="M858" s="1102" t="s">
        <v>3214</v>
      </c>
      <c r="N858" s="1101" t="s">
        <v>3221</v>
      </c>
      <c r="O858" s="1105" t="s">
        <v>3273</v>
      </c>
      <c r="P858" s="34" t="s">
        <v>3223</v>
      </c>
      <c r="Q858" s="34"/>
      <c r="R858" s="34" t="s">
        <v>3224</v>
      </c>
      <c r="S858" s="34">
        <v>140060001</v>
      </c>
      <c r="T858" s="34" t="s">
        <v>3225</v>
      </c>
      <c r="U858" s="1102"/>
      <c r="V858" s="1102" t="s">
        <v>3217</v>
      </c>
      <c r="W858" s="1106">
        <v>20286</v>
      </c>
      <c r="X858" s="1107">
        <v>43073</v>
      </c>
      <c r="Y858" s="34" t="s">
        <v>79</v>
      </c>
      <c r="Z858" s="34">
        <v>4600006593</v>
      </c>
      <c r="AA858" s="31">
        <f t="shared" si="13"/>
        <v>1</v>
      </c>
      <c r="AB858" s="1102" t="s">
        <v>3274</v>
      </c>
      <c r="AC858" s="1102" t="s">
        <v>84</v>
      </c>
      <c r="AD858" s="1102"/>
      <c r="AE858" s="1102" t="e">
        <f>[8]!Tabla2[[#This Row],[Nombre completo]]</f>
        <v>#VALUE!</v>
      </c>
      <c r="AF858" s="34" t="s">
        <v>47</v>
      </c>
      <c r="AG858" s="34" t="s">
        <v>85</v>
      </c>
    </row>
    <row r="859" spans="1:33" s="33" customFormat="1" ht="63" customHeight="1" x14ac:dyDescent="0.2">
      <c r="A859" s="1101" t="s">
        <v>3203</v>
      </c>
      <c r="B859" s="1102">
        <v>80111604</v>
      </c>
      <c r="C859" s="34" t="s">
        <v>3275</v>
      </c>
      <c r="D859" s="1103">
        <v>43105</v>
      </c>
      <c r="E859" s="34" t="s">
        <v>107</v>
      </c>
      <c r="F859" s="34" t="s">
        <v>119</v>
      </c>
      <c r="G859" s="34" t="s">
        <v>116</v>
      </c>
      <c r="H859" s="1104">
        <v>16999998.724999998</v>
      </c>
      <c r="I859" s="1104">
        <v>16999998.724999998</v>
      </c>
      <c r="J859" s="34" t="s">
        <v>111</v>
      </c>
      <c r="K859" s="34" t="s">
        <v>45</v>
      </c>
      <c r="L859" s="1102" t="s">
        <v>3272</v>
      </c>
      <c r="M859" s="1102" t="s">
        <v>3214</v>
      </c>
      <c r="N859" s="1101" t="s">
        <v>3221</v>
      </c>
      <c r="O859" s="1105" t="s">
        <v>3273</v>
      </c>
      <c r="P859" s="34" t="s">
        <v>3223</v>
      </c>
      <c r="Q859" s="34"/>
      <c r="R859" s="34" t="s">
        <v>3224</v>
      </c>
      <c r="S859" s="34">
        <v>140060001</v>
      </c>
      <c r="T859" s="34" t="s">
        <v>3225</v>
      </c>
      <c r="U859" s="1102"/>
      <c r="V859" s="1102" t="s">
        <v>3217</v>
      </c>
      <c r="W859" s="1106">
        <v>20287</v>
      </c>
      <c r="X859" s="1107">
        <v>43073</v>
      </c>
      <c r="Y859" s="34" t="s">
        <v>79</v>
      </c>
      <c r="Z859" s="34">
        <v>4600006606</v>
      </c>
      <c r="AA859" s="31">
        <f t="shared" si="13"/>
        <v>1</v>
      </c>
      <c r="AB859" s="1102" t="s">
        <v>3276</v>
      </c>
      <c r="AC859" s="1102" t="s">
        <v>84</v>
      </c>
      <c r="AD859" s="1102"/>
      <c r="AE859" s="1102" t="e">
        <f>[8]!Tabla2[[#This Row],[Nombre completo]]</f>
        <v>#VALUE!</v>
      </c>
      <c r="AF859" s="34" t="s">
        <v>47</v>
      </c>
      <c r="AG859" s="34" t="s">
        <v>85</v>
      </c>
    </row>
    <row r="860" spans="1:33" s="33" customFormat="1" ht="63" customHeight="1" x14ac:dyDescent="0.2">
      <c r="A860" s="1101" t="s">
        <v>3203</v>
      </c>
      <c r="B860" s="1102">
        <v>80111604</v>
      </c>
      <c r="C860" s="34" t="s">
        <v>3277</v>
      </c>
      <c r="D860" s="1103">
        <v>43105</v>
      </c>
      <c r="E860" s="34" t="s">
        <v>107</v>
      </c>
      <c r="F860" s="34" t="s">
        <v>119</v>
      </c>
      <c r="G860" s="34" t="s">
        <v>116</v>
      </c>
      <c r="H860" s="1104">
        <v>16999999.574999999</v>
      </c>
      <c r="I860" s="1104">
        <v>16999999.574999999</v>
      </c>
      <c r="J860" s="34" t="s">
        <v>111</v>
      </c>
      <c r="K860" s="34" t="s">
        <v>45</v>
      </c>
      <c r="L860" s="1102" t="s">
        <v>3272</v>
      </c>
      <c r="M860" s="1102" t="s">
        <v>3214</v>
      </c>
      <c r="N860" s="1101" t="s">
        <v>3221</v>
      </c>
      <c r="O860" s="1105" t="s">
        <v>3273</v>
      </c>
      <c r="P860" s="34" t="s">
        <v>3223</v>
      </c>
      <c r="Q860" s="34"/>
      <c r="R860" s="34" t="s">
        <v>3224</v>
      </c>
      <c r="S860" s="34">
        <v>140060001</v>
      </c>
      <c r="T860" s="34" t="s">
        <v>3225</v>
      </c>
      <c r="U860" s="1102"/>
      <c r="V860" s="1102" t="s">
        <v>3217</v>
      </c>
      <c r="W860" s="1106">
        <v>20288</v>
      </c>
      <c r="X860" s="1107">
        <v>43073</v>
      </c>
      <c r="Y860" s="34" t="s">
        <v>79</v>
      </c>
      <c r="Z860" s="34">
        <v>4600006587</v>
      </c>
      <c r="AA860" s="31">
        <f t="shared" si="13"/>
        <v>1</v>
      </c>
      <c r="AB860" s="1102" t="s">
        <v>3278</v>
      </c>
      <c r="AC860" s="1102" t="s">
        <v>84</v>
      </c>
      <c r="AD860" s="1102"/>
      <c r="AE860" s="1102" t="e">
        <f>[8]!Tabla2[[#This Row],[Nombre completo]]</f>
        <v>#VALUE!</v>
      </c>
      <c r="AF860" s="34" t="s">
        <v>47</v>
      </c>
      <c r="AG860" s="34" t="s">
        <v>85</v>
      </c>
    </row>
    <row r="861" spans="1:33" s="33" customFormat="1" ht="63" customHeight="1" x14ac:dyDescent="0.2">
      <c r="A861" s="1101" t="s">
        <v>3203</v>
      </c>
      <c r="B861" s="1102">
        <v>80111604</v>
      </c>
      <c r="C861" s="34" t="s">
        <v>3279</v>
      </c>
      <c r="D861" s="1103">
        <v>43105</v>
      </c>
      <c r="E861" s="34" t="s">
        <v>107</v>
      </c>
      <c r="F861" s="34" t="s">
        <v>119</v>
      </c>
      <c r="G861" s="34" t="s">
        <v>116</v>
      </c>
      <c r="H861" s="1104">
        <v>17000000</v>
      </c>
      <c r="I861" s="1104">
        <v>17000000</v>
      </c>
      <c r="J861" s="34" t="s">
        <v>111</v>
      </c>
      <c r="K861" s="34" t="s">
        <v>45</v>
      </c>
      <c r="L861" s="1102" t="s">
        <v>3280</v>
      </c>
      <c r="M861" s="1102" t="s">
        <v>3214</v>
      </c>
      <c r="N861" s="1101" t="s">
        <v>3221</v>
      </c>
      <c r="O861" s="1105" t="s">
        <v>3281</v>
      </c>
      <c r="P861" s="34" t="s">
        <v>3223</v>
      </c>
      <c r="Q861" s="34"/>
      <c r="R861" s="34" t="s">
        <v>3224</v>
      </c>
      <c r="S861" s="34">
        <v>140060001</v>
      </c>
      <c r="T861" s="34" t="s">
        <v>3225</v>
      </c>
      <c r="U861" s="1102"/>
      <c r="V861" s="1102" t="s">
        <v>3217</v>
      </c>
      <c r="W861" s="1106">
        <v>20291</v>
      </c>
      <c r="X861" s="1107">
        <v>43073</v>
      </c>
      <c r="Y861" s="34" t="s">
        <v>79</v>
      </c>
      <c r="Z861" s="34">
        <v>4600006592</v>
      </c>
      <c r="AA861" s="31">
        <f t="shared" si="13"/>
        <v>1</v>
      </c>
      <c r="AB861" s="1102" t="s">
        <v>3282</v>
      </c>
      <c r="AC861" s="1102" t="s">
        <v>84</v>
      </c>
      <c r="AD861" s="1102"/>
      <c r="AE861" s="1102" t="e">
        <f>[8]!Tabla2[[#This Row],[Nombre completo]]</f>
        <v>#VALUE!</v>
      </c>
      <c r="AF861" s="34" t="s">
        <v>47</v>
      </c>
      <c r="AG861" s="34" t="s">
        <v>85</v>
      </c>
    </row>
    <row r="862" spans="1:33" s="33" customFormat="1" ht="63" customHeight="1" x14ac:dyDescent="0.2">
      <c r="A862" s="1101" t="s">
        <v>3203</v>
      </c>
      <c r="B862" s="1102">
        <v>80111604</v>
      </c>
      <c r="C862" s="34" t="s">
        <v>3283</v>
      </c>
      <c r="D862" s="1103">
        <v>43105</v>
      </c>
      <c r="E862" s="34" t="s">
        <v>107</v>
      </c>
      <c r="F862" s="34" t="s">
        <v>119</v>
      </c>
      <c r="G862" s="34" t="s">
        <v>116</v>
      </c>
      <c r="H862" s="1104">
        <v>20825000</v>
      </c>
      <c r="I862" s="1104">
        <v>20825000</v>
      </c>
      <c r="J862" s="34" t="s">
        <v>111</v>
      </c>
      <c r="K862" s="34" t="s">
        <v>45</v>
      </c>
      <c r="L862" s="1102" t="s">
        <v>3280</v>
      </c>
      <c r="M862" s="1102" t="s">
        <v>3214</v>
      </c>
      <c r="N862" s="1101" t="s">
        <v>3221</v>
      </c>
      <c r="O862" s="1105" t="s">
        <v>3281</v>
      </c>
      <c r="P862" s="34" t="s">
        <v>3223</v>
      </c>
      <c r="Q862" s="34"/>
      <c r="R862" s="34" t="s">
        <v>3224</v>
      </c>
      <c r="S862" s="34">
        <v>140060001</v>
      </c>
      <c r="T862" s="34" t="s">
        <v>3225</v>
      </c>
      <c r="U862" s="1102"/>
      <c r="V862" s="1102" t="s">
        <v>3217</v>
      </c>
      <c r="W862" s="1106">
        <v>20292</v>
      </c>
      <c r="X862" s="1107">
        <v>43073</v>
      </c>
      <c r="Y862" s="34" t="s">
        <v>79</v>
      </c>
      <c r="Z862" s="34">
        <v>4600006603</v>
      </c>
      <c r="AA862" s="31">
        <f t="shared" si="13"/>
        <v>1</v>
      </c>
      <c r="AB862" s="1102" t="s">
        <v>3284</v>
      </c>
      <c r="AC862" s="1102" t="s">
        <v>84</v>
      </c>
      <c r="AD862" s="1102"/>
      <c r="AE862" s="1102" t="e">
        <f>[8]!Tabla2[[#This Row],[Nombre completo]]</f>
        <v>#VALUE!</v>
      </c>
      <c r="AF862" s="34" t="s">
        <v>47</v>
      </c>
      <c r="AG862" s="34" t="s">
        <v>85</v>
      </c>
    </row>
    <row r="863" spans="1:33" s="33" customFormat="1" ht="63" customHeight="1" x14ac:dyDescent="0.2">
      <c r="A863" s="1101" t="s">
        <v>3203</v>
      </c>
      <c r="B863" s="1102">
        <v>80111604</v>
      </c>
      <c r="C863" s="34" t="s">
        <v>3285</v>
      </c>
      <c r="D863" s="1103">
        <v>43105</v>
      </c>
      <c r="E863" s="34" t="s">
        <v>107</v>
      </c>
      <c r="F863" s="34" t="s">
        <v>119</v>
      </c>
      <c r="G863" s="34" t="s">
        <v>116</v>
      </c>
      <c r="H863" s="1104">
        <v>20509997.024999999</v>
      </c>
      <c r="I863" s="1104">
        <v>20509997.024999999</v>
      </c>
      <c r="J863" s="34" t="s">
        <v>111</v>
      </c>
      <c r="K863" s="34" t="s">
        <v>45</v>
      </c>
      <c r="L863" s="1102" t="s">
        <v>3280</v>
      </c>
      <c r="M863" s="1102" t="s">
        <v>3214</v>
      </c>
      <c r="N863" s="1101" t="s">
        <v>3221</v>
      </c>
      <c r="O863" s="1105" t="s">
        <v>3281</v>
      </c>
      <c r="P863" s="34" t="s">
        <v>3223</v>
      </c>
      <c r="Q863" s="34"/>
      <c r="R863" s="34" t="s">
        <v>3224</v>
      </c>
      <c r="S863" s="34">
        <v>140060001</v>
      </c>
      <c r="T863" s="34" t="s">
        <v>3225</v>
      </c>
      <c r="U863" s="1102"/>
      <c r="V863" s="1102" t="s">
        <v>3217</v>
      </c>
      <c r="W863" s="1106">
        <v>20293</v>
      </c>
      <c r="X863" s="1107">
        <v>43073</v>
      </c>
      <c r="Y863" s="34" t="s">
        <v>79</v>
      </c>
      <c r="Z863" s="34">
        <v>4600006594</v>
      </c>
      <c r="AA863" s="31">
        <f t="shared" si="13"/>
        <v>1</v>
      </c>
      <c r="AB863" s="1102" t="s">
        <v>3286</v>
      </c>
      <c r="AC863" s="1102" t="s">
        <v>84</v>
      </c>
      <c r="AD863" s="1102"/>
      <c r="AE863" s="1102" t="e">
        <f>[8]!Tabla2[[#This Row],[Nombre completo]]</f>
        <v>#VALUE!</v>
      </c>
      <c r="AF863" s="34" t="s">
        <v>47</v>
      </c>
      <c r="AG863" s="34" t="s">
        <v>85</v>
      </c>
    </row>
    <row r="864" spans="1:33" s="33" customFormat="1" ht="63" customHeight="1" x14ac:dyDescent="0.2">
      <c r="A864" s="1101" t="s">
        <v>3203</v>
      </c>
      <c r="B864" s="1102">
        <v>80111604</v>
      </c>
      <c r="C864" s="34" t="s">
        <v>3287</v>
      </c>
      <c r="D864" s="1103">
        <v>43105</v>
      </c>
      <c r="E864" s="34" t="s">
        <v>107</v>
      </c>
      <c r="F864" s="34" t="s">
        <v>119</v>
      </c>
      <c r="G864" s="34" t="s">
        <v>116</v>
      </c>
      <c r="H864" s="1104">
        <v>20825000</v>
      </c>
      <c r="I864" s="1104">
        <v>20825000</v>
      </c>
      <c r="J864" s="34" t="s">
        <v>111</v>
      </c>
      <c r="K864" s="34" t="s">
        <v>45</v>
      </c>
      <c r="L864" s="1102" t="s">
        <v>3288</v>
      </c>
      <c r="M864" s="1102" t="s">
        <v>3214</v>
      </c>
      <c r="N864" s="1101" t="s">
        <v>3221</v>
      </c>
      <c r="O864" s="1105" t="s">
        <v>3289</v>
      </c>
      <c r="P864" s="34" t="s">
        <v>3223</v>
      </c>
      <c r="Q864" s="34"/>
      <c r="R864" s="34" t="s">
        <v>3224</v>
      </c>
      <c r="S864" s="34">
        <v>140060001</v>
      </c>
      <c r="T864" s="34" t="s">
        <v>3225</v>
      </c>
      <c r="U864" s="1102"/>
      <c r="V864" s="1102" t="s">
        <v>3217</v>
      </c>
      <c r="W864" s="1106">
        <v>20294</v>
      </c>
      <c r="X864" s="1107">
        <v>43073</v>
      </c>
      <c r="Y864" s="34" t="s">
        <v>79</v>
      </c>
      <c r="Z864" s="34">
        <v>4600006590</v>
      </c>
      <c r="AA864" s="31">
        <f t="shared" si="13"/>
        <v>1</v>
      </c>
      <c r="AB864" s="1102" t="s">
        <v>3290</v>
      </c>
      <c r="AC864" s="1102" t="s">
        <v>84</v>
      </c>
      <c r="AD864" s="1102"/>
      <c r="AE864" s="1102" t="e">
        <f>[8]!Tabla2[[#This Row],[Nombre completo]]</f>
        <v>#VALUE!</v>
      </c>
      <c r="AF864" s="34" t="s">
        <v>47</v>
      </c>
      <c r="AG864" s="34" t="s">
        <v>85</v>
      </c>
    </row>
    <row r="865" spans="1:33" s="33" customFormat="1" ht="63" customHeight="1" x14ac:dyDescent="0.2">
      <c r="A865" s="1101" t="s">
        <v>3203</v>
      </c>
      <c r="B865" s="1102">
        <v>80111604</v>
      </c>
      <c r="C865" s="34" t="s">
        <v>3291</v>
      </c>
      <c r="D865" s="1103">
        <v>43105</v>
      </c>
      <c r="E865" s="34" t="s">
        <v>107</v>
      </c>
      <c r="F865" s="34" t="s">
        <v>119</v>
      </c>
      <c r="G865" s="34" t="s">
        <v>116</v>
      </c>
      <c r="H865" s="1104">
        <v>20824997.024999999</v>
      </c>
      <c r="I865" s="1104">
        <v>20824997.024999999</v>
      </c>
      <c r="J865" s="34" t="s">
        <v>111</v>
      </c>
      <c r="K865" s="34" t="s">
        <v>45</v>
      </c>
      <c r="L865" s="1102" t="s">
        <v>3288</v>
      </c>
      <c r="M865" s="1102" t="s">
        <v>3214</v>
      </c>
      <c r="N865" s="1101" t="s">
        <v>3221</v>
      </c>
      <c r="O865" s="1105" t="s">
        <v>3289</v>
      </c>
      <c r="P865" s="34" t="s">
        <v>3223</v>
      </c>
      <c r="Q865" s="34"/>
      <c r="R865" s="34" t="s">
        <v>3224</v>
      </c>
      <c r="S865" s="34">
        <v>140060001</v>
      </c>
      <c r="T865" s="34" t="s">
        <v>3225</v>
      </c>
      <c r="U865" s="1102"/>
      <c r="V865" s="1102" t="s">
        <v>3217</v>
      </c>
      <c r="W865" s="1106">
        <v>20295</v>
      </c>
      <c r="X865" s="1107">
        <v>43073</v>
      </c>
      <c r="Y865" s="34" t="s">
        <v>79</v>
      </c>
      <c r="Z865" s="34">
        <v>4600006604</v>
      </c>
      <c r="AA865" s="31">
        <f t="shared" si="13"/>
        <v>1</v>
      </c>
      <c r="AB865" s="1102" t="s">
        <v>3292</v>
      </c>
      <c r="AC865" s="1102" t="s">
        <v>84</v>
      </c>
      <c r="AD865" s="1102"/>
      <c r="AE865" s="1102" t="e">
        <f>[8]!Tabla2[[#This Row],[Nombre completo]]</f>
        <v>#VALUE!</v>
      </c>
      <c r="AF865" s="34" t="s">
        <v>47</v>
      </c>
      <c r="AG865" s="34" t="s">
        <v>85</v>
      </c>
    </row>
    <row r="866" spans="1:33" s="33" customFormat="1" ht="63" customHeight="1" x14ac:dyDescent="0.2">
      <c r="A866" s="1101" t="s">
        <v>3203</v>
      </c>
      <c r="B866" s="1102">
        <v>80111604</v>
      </c>
      <c r="C866" s="34" t="s">
        <v>3293</v>
      </c>
      <c r="D866" s="1103">
        <v>43105</v>
      </c>
      <c r="E866" s="34" t="s">
        <v>107</v>
      </c>
      <c r="F866" s="34" t="s">
        <v>119</v>
      </c>
      <c r="G866" s="34" t="s">
        <v>116</v>
      </c>
      <c r="H866" s="1104">
        <v>20824574.574999999</v>
      </c>
      <c r="I866" s="1104">
        <v>20824574.574999999</v>
      </c>
      <c r="J866" s="34" t="s">
        <v>111</v>
      </c>
      <c r="K866" s="34" t="s">
        <v>45</v>
      </c>
      <c r="L866" s="1102" t="s">
        <v>3288</v>
      </c>
      <c r="M866" s="1102" t="s">
        <v>3214</v>
      </c>
      <c r="N866" s="1101" t="s">
        <v>3221</v>
      </c>
      <c r="O866" s="1105" t="s">
        <v>3289</v>
      </c>
      <c r="P866" s="34" t="s">
        <v>3223</v>
      </c>
      <c r="Q866" s="34"/>
      <c r="R866" s="34" t="s">
        <v>3224</v>
      </c>
      <c r="S866" s="34">
        <v>140060001</v>
      </c>
      <c r="T866" s="34" t="s">
        <v>3225</v>
      </c>
      <c r="U866" s="1102"/>
      <c r="V866" s="1102" t="s">
        <v>3217</v>
      </c>
      <c r="W866" s="1106">
        <v>20296</v>
      </c>
      <c r="X866" s="1107">
        <v>43073</v>
      </c>
      <c r="Y866" s="34" t="s">
        <v>79</v>
      </c>
      <c r="Z866" s="34">
        <v>4600006589</v>
      </c>
      <c r="AA866" s="31">
        <f t="shared" si="13"/>
        <v>1</v>
      </c>
      <c r="AB866" s="1102" t="s">
        <v>3294</v>
      </c>
      <c r="AC866" s="1102" t="s">
        <v>84</v>
      </c>
      <c r="AD866" s="1102"/>
      <c r="AE866" s="1102" t="e">
        <f>[8]!Tabla2[[#This Row],[Nombre completo]]</f>
        <v>#VALUE!</v>
      </c>
      <c r="AF866" s="34" t="s">
        <v>47</v>
      </c>
      <c r="AG866" s="34" t="s">
        <v>85</v>
      </c>
    </row>
    <row r="867" spans="1:33" s="33" customFormat="1" ht="63" customHeight="1" x14ac:dyDescent="0.2">
      <c r="A867" s="1101" t="s">
        <v>3203</v>
      </c>
      <c r="B867" s="1102">
        <v>80111604</v>
      </c>
      <c r="C867" s="34" t="s">
        <v>3293</v>
      </c>
      <c r="D867" s="1103">
        <v>43105</v>
      </c>
      <c r="E867" s="34" t="s">
        <v>107</v>
      </c>
      <c r="F867" s="34" t="s">
        <v>119</v>
      </c>
      <c r="G867" s="34" t="s">
        <v>116</v>
      </c>
      <c r="H867" s="1104">
        <v>20824993.199999999</v>
      </c>
      <c r="I867" s="1104">
        <v>20824993.199999999</v>
      </c>
      <c r="J867" s="34" t="s">
        <v>111</v>
      </c>
      <c r="K867" s="34" t="s">
        <v>45</v>
      </c>
      <c r="L867" s="1102" t="s">
        <v>3288</v>
      </c>
      <c r="M867" s="1102" t="s">
        <v>3214</v>
      </c>
      <c r="N867" s="1101" t="s">
        <v>3221</v>
      </c>
      <c r="O867" s="1105" t="s">
        <v>3289</v>
      </c>
      <c r="P867" s="34" t="s">
        <v>3223</v>
      </c>
      <c r="Q867" s="34"/>
      <c r="R867" s="34" t="s">
        <v>3224</v>
      </c>
      <c r="S867" s="34">
        <v>140060001</v>
      </c>
      <c r="T867" s="34" t="s">
        <v>3225</v>
      </c>
      <c r="U867" s="1102"/>
      <c r="V867" s="1102" t="s">
        <v>3217</v>
      </c>
      <c r="W867" s="1106">
        <v>20298</v>
      </c>
      <c r="X867" s="1107">
        <v>43073</v>
      </c>
      <c r="Y867" s="34" t="s">
        <v>79</v>
      </c>
      <c r="Z867" s="34">
        <v>4600006602</v>
      </c>
      <c r="AA867" s="31">
        <f t="shared" si="13"/>
        <v>1</v>
      </c>
      <c r="AB867" s="1102" t="s">
        <v>3295</v>
      </c>
      <c r="AC867" s="1102" t="s">
        <v>84</v>
      </c>
      <c r="AD867" s="1102"/>
      <c r="AE867" s="1102" t="e">
        <f>[8]!Tabla2[[#This Row],[Nombre completo]]</f>
        <v>#VALUE!</v>
      </c>
      <c r="AF867" s="34" t="s">
        <v>47</v>
      </c>
      <c r="AG867" s="34" t="s">
        <v>85</v>
      </c>
    </row>
    <row r="868" spans="1:33" s="33" customFormat="1" ht="63" customHeight="1" x14ac:dyDescent="0.2">
      <c r="A868" s="1101" t="s">
        <v>3203</v>
      </c>
      <c r="B868" s="1102">
        <v>80111604</v>
      </c>
      <c r="C868" s="34" t="s">
        <v>3296</v>
      </c>
      <c r="D868" s="1103">
        <v>43105</v>
      </c>
      <c r="E868" s="34" t="s">
        <v>107</v>
      </c>
      <c r="F868" s="34" t="s">
        <v>119</v>
      </c>
      <c r="G868" s="34" t="s">
        <v>116</v>
      </c>
      <c r="H868" s="1104">
        <v>17000000</v>
      </c>
      <c r="I868" s="1104">
        <v>17000000</v>
      </c>
      <c r="J868" s="34" t="s">
        <v>111</v>
      </c>
      <c r="K868" s="34" t="s">
        <v>45</v>
      </c>
      <c r="L868" s="1102" t="s">
        <v>3297</v>
      </c>
      <c r="M868" s="1102" t="s">
        <v>3214</v>
      </c>
      <c r="N868" s="1101" t="s">
        <v>3221</v>
      </c>
      <c r="O868" s="1105" t="s">
        <v>3298</v>
      </c>
      <c r="P868" s="34" t="s">
        <v>3223</v>
      </c>
      <c r="Q868" s="34"/>
      <c r="R868" s="34" t="s">
        <v>3224</v>
      </c>
      <c r="S868" s="34">
        <v>140060001</v>
      </c>
      <c r="T868" s="34" t="s">
        <v>3225</v>
      </c>
      <c r="U868" s="1102"/>
      <c r="V868" s="1102" t="s">
        <v>3217</v>
      </c>
      <c r="W868" s="1106">
        <v>20310</v>
      </c>
      <c r="X868" s="1107">
        <v>43073</v>
      </c>
      <c r="Y868" s="34" t="s">
        <v>79</v>
      </c>
      <c r="Z868" s="34">
        <v>4600006552</v>
      </c>
      <c r="AA868" s="31">
        <f t="shared" si="13"/>
        <v>1</v>
      </c>
      <c r="AB868" s="1102" t="s">
        <v>3299</v>
      </c>
      <c r="AC868" s="1102" t="s">
        <v>84</v>
      </c>
      <c r="AD868" s="1102"/>
      <c r="AE868" s="1102" t="e">
        <f>[8]!Tabla2[[#This Row],[Nombre completo]]</f>
        <v>#VALUE!</v>
      </c>
      <c r="AF868" s="34" t="s">
        <v>47</v>
      </c>
      <c r="AG868" s="34" t="s">
        <v>85</v>
      </c>
    </row>
    <row r="869" spans="1:33" s="33" customFormat="1" ht="63" customHeight="1" x14ac:dyDescent="0.2">
      <c r="A869" s="1101" t="s">
        <v>3203</v>
      </c>
      <c r="B869" s="1102">
        <v>80111604</v>
      </c>
      <c r="C869" s="34" t="s">
        <v>3300</v>
      </c>
      <c r="D869" s="1103">
        <v>43105</v>
      </c>
      <c r="E869" s="34" t="s">
        <v>107</v>
      </c>
      <c r="F869" s="34" t="s">
        <v>119</v>
      </c>
      <c r="G869" s="34" t="s">
        <v>116</v>
      </c>
      <c r="H869" s="1104">
        <v>20824998.300000001</v>
      </c>
      <c r="I869" s="1104">
        <v>20824998.300000001</v>
      </c>
      <c r="J869" s="34" t="s">
        <v>111</v>
      </c>
      <c r="K869" s="34" t="s">
        <v>45</v>
      </c>
      <c r="L869" s="1102" t="s">
        <v>3301</v>
      </c>
      <c r="M869" s="1102" t="s">
        <v>3214</v>
      </c>
      <c r="N869" s="1101" t="s">
        <v>3221</v>
      </c>
      <c r="O869" s="1105" t="s">
        <v>3302</v>
      </c>
      <c r="P869" s="34" t="s">
        <v>3223</v>
      </c>
      <c r="Q869" s="34"/>
      <c r="R869" s="34" t="s">
        <v>3224</v>
      </c>
      <c r="S869" s="34">
        <v>140060001</v>
      </c>
      <c r="T869" s="34" t="s">
        <v>3225</v>
      </c>
      <c r="U869" s="1102"/>
      <c r="V869" s="1102" t="s">
        <v>3217</v>
      </c>
      <c r="W869" s="1106">
        <v>20314</v>
      </c>
      <c r="X869" s="1107">
        <v>43073</v>
      </c>
      <c r="Y869" s="34" t="s">
        <v>79</v>
      </c>
      <c r="Z869" s="34">
        <v>4600006549</v>
      </c>
      <c r="AA869" s="31">
        <f t="shared" si="13"/>
        <v>1</v>
      </c>
      <c r="AB869" s="1102" t="s">
        <v>3303</v>
      </c>
      <c r="AC869" s="1102" t="s">
        <v>84</v>
      </c>
      <c r="AD869" s="1102"/>
      <c r="AE869" s="1102" t="e">
        <f>[8]!Tabla2[[#This Row],[Nombre completo]]</f>
        <v>#VALUE!</v>
      </c>
      <c r="AF869" s="34" t="s">
        <v>47</v>
      </c>
      <c r="AG869" s="34" t="s">
        <v>85</v>
      </c>
    </row>
    <row r="870" spans="1:33" s="33" customFormat="1" ht="63" customHeight="1" x14ac:dyDescent="0.2">
      <c r="A870" s="1101" t="s">
        <v>3203</v>
      </c>
      <c r="B870" s="1102">
        <v>80111604</v>
      </c>
      <c r="C870" s="34" t="s">
        <v>3304</v>
      </c>
      <c r="D870" s="1103">
        <v>43105</v>
      </c>
      <c r="E870" s="34" t="s">
        <v>107</v>
      </c>
      <c r="F870" s="34" t="s">
        <v>119</v>
      </c>
      <c r="G870" s="34" t="s">
        <v>116</v>
      </c>
      <c r="H870" s="1104">
        <v>20825000</v>
      </c>
      <c r="I870" s="1104">
        <v>20825000</v>
      </c>
      <c r="J870" s="34" t="s">
        <v>111</v>
      </c>
      <c r="K870" s="34" t="s">
        <v>45</v>
      </c>
      <c r="L870" s="1102" t="s">
        <v>3301</v>
      </c>
      <c r="M870" s="1102" t="s">
        <v>3214</v>
      </c>
      <c r="N870" s="1101" t="s">
        <v>3221</v>
      </c>
      <c r="O870" s="1105" t="s">
        <v>3302</v>
      </c>
      <c r="P870" s="34" t="s">
        <v>3223</v>
      </c>
      <c r="Q870" s="34"/>
      <c r="R870" s="34" t="s">
        <v>3224</v>
      </c>
      <c r="S870" s="34">
        <v>140060001</v>
      </c>
      <c r="T870" s="34" t="s">
        <v>3225</v>
      </c>
      <c r="U870" s="1102"/>
      <c r="V870" s="1102" t="s">
        <v>3217</v>
      </c>
      <c r="W870" s="1106">
        <v>20315</v>
      </c>
      <c r="X870" s="1107">
        <v>43073</v>
      </c>
      <c r="Y870" s="34" t="s">
        <v>79</v>
      </c>
      <c r="Z870" s="34">
        <v>4600006546</v>
      </c>
      <c r="AA870" s="31">
        <f t="shared" si="13"/>
        <v>1</v>
      </c>
      <c r="AB870" s="1102" t="s">
        <v>3305</v>
      </c>
      <c r="AC870" s="1102" t="s">
        <v>84</v>
      </c>
      <c r="AD870" s="1102"/>
      <c r="AE870" s="1102" t="e">
        <f>[8]!Tabla2[[#This Row],[Nombre completo]]</f>
        <v>#VALUE!</v>
      </c>
      <c r="AF870" s="34" t="s">
        <v>47</v>
      </c>
      <c r="AG870" s="34" t="s">
        <v>85</v>
      </c>
    </row>
    <row r="871" spans="1:33" s="33" customFormat="1" ht="63" customHeight="1" x14ac:dyDescent="0.2">
      <c r="A871" s="1101" t="s">
        <v>3203</v>
      </c>
      <c r="B871" s="1102">
        <v>80111604</v>
      </c>
      <c r="C871" s="34" t="s">
        <v>3306</v>
      </c>
      <c r="D871" s="1103">
        <v>43105</v>
      </c>
      <c r="E871" s="34" t="s">
        <v>107</v>
      </c>
      <c r="F871" s="34" t="s">
        <v>119</v>
      </c>
      <c r="G871" s="34" t="s">
        <v>116</v>
      </c>
      <c r="H871" s="1104">
        <v>20825000</v>
      </c>
      <c r="I871" s="1104">
        <v>20825000</v>
      </c>
      <c r="J871" s="34" t="s">
        <v>111</v>
      </c>
      <c r="K871" s="34" t="s">
        <v>45</v>
      </c>
      <c r="L871" s="1102" t="s">
        <v>3301</v>
      </c>
      <c r="M871" s="1102" t="s">
        <v>3214</v>
      </c>
      <c r="N871" s="1101" t="s">
        <v>3221</v>
      </c>
      <c r="O871" s="1105" t="s">
        <v>3302</v>
      </c>
      <c r="P871" s="34" t="s">
        <v>3223</v>
      </c>
      <c r="Q871" s="34"/>
      <c r="R871" s="34" t="s">
        <v>3224</v>
      </c>
      <c r="S871" s="34">
        <v>140060001</v>
      </c>
      <c r="T871" s="34" t="s">
        <v>3225</v>
      </c>
      <c r="U871" s="1102"/>
      <c r="V871" s="1102" t="s">
        <v>3217</v>
      </c>
      <c r="W871" s="1106">
        <v>20317</v>
      </c>
      <c r="X871" s="1107">
        <v>43073</v>
      </c>
      <c r="Y871" s="34" t="s">
        <v>79</v>
      </c>
      <c r="Z871" s="34">
        <v>4600006522</v>
      </c>
      <c r="AA871" s="31">
        <f t="shared" si="13"/>
        <v>1</v>
      </c>
      <c r="AB871" s="1102" t="s">
        <v>3307</v>
      </c>
      <c r="AC871" s="1102" t="s">
        <v>84</v>
      </c>
      <c r="AD871" s="1102"/>
      <c r="AE871" s="1102" t="e">
        <f>[8]!Tabla2[[#This Row],[Nombre completo]]</f>
        <v>#VALUE!</v>
      </c>
      <c r="AF871" s="34" t="s">
        <v>47</v>
      </c>
      <c r="AG871" s="34" t="s">
        <v>85</v>
      </c>
    </row>
    <row r="872" spans="1:33" s="33" customFormat="1" ht="63" customHeight="1" x14ac:dyDescent="0.2">
      <c r="A872" s="1101" t="s">
        <v>3203</v>
      </c>
      <c r="B872" s="1102">
        <v>80111604</v>
      </c>
      <c r="C872" s="34" t="s">
        <v>3308</v>
      </c>
      <c r="D872" s="1103">
        <v>43105</v>
      </c>
      <c r="E872" s="34" t="s">
        <v>107</v>
      </c>
      <c r="F872" s="34" t="s">
        <v>119</v>
      </c>
      <c r="G872" s="34" t="s">
        <v>116</v>
      </c>
      <c r="H872" s="1104">
        <v>20824993.199999999</v>
      </c>
      <c r="I872" s="1104">
        <v>20824993.199999999</v>
      </c>
      <c r="J872" s="34" t="s">
        <v>111</v>
      </c>
      <c r="K872" s="34" t="s">
        <v>45</v>
      </c>
      <c r="L872" s="1102" t="s">
        <v>3309</v>
      </c>
      <c r="M872" s="1102" t="s">
        <v>3214</v>
      </c>
      <c r="N872" s="1101" t="s">
        <v>3221</v>
      </c>
      <c r="O872" s="1105" t="s">
        <v>3310</v>
      </c>
      <c r="P872" s="34" t="s">
        <v>3223</v>
      </c>
      <c r="Q872" s="34"/>
      <c r="R872" s="34" t="s">
        <v>3224</v>
      </c>
      <c r="S872" s="34">
        <v>140060001</v>
      </c>
      <c r="T872" s="34" t="s">
        <v>3225</v>
      </c>
      <c r="U872" s="1102"/>
      <c r="V872" s="1102" t="s">
        <v>3217</v>
      </c>
      <c r="W872" s="1106">
        <v>20319</v>
      </c>
      <c r="X872" s="1107">
        <v>43073</v>
      </c>
      <c r="Y872" s="34" t="s">
        <v>79</v>
      </c>
      <c r="Z872" s="34">
        <v>4600006550</v>
      </c>
      <c r="AA872" s="31">
        <f t="shared" si="13"/>
        <v>1</v>
      </c>
      <c r="AB872" s="1102" t="s">
        <v>3311</v>
      </c>
      <c r="AC872" s="1102" t="s">
        <v>84</v>
      </c>
      <c r="AD872" s="1102"/>
      <c r="AE872" s="1102" t="e">
        <f>[8]!Tabla2[[#This Row],[Nombre completo]]</f>
        <v>#VALUE!</v>
      </c>
      <c r="AF872" s="34" t="s">
        <v>47</v>
      </c>
      <c r="AG872" s="34" t="s">
        <v>85</v>
      </c>
    </row>
    <row r="873" spans="1:33" s="33" customFormat="1" ht="63" customHeight="1" x14ac:dyDescent="0.2">
      <c r="A873" s="1101" t="s">
        <v>3203</v>
      </c>
      <c r="B873" s="1102">
        <v>80111604</v>
      </c>
      <c r="C873" s="34" t="s">
        <v>3312</v>
      </c>
      <c r="D873" s="1103">
        <v>43105</v>
      </c>
      <c r="E873" s="34" t="s">
        <v>107</v>
      </c>
      <c r="F873" s="34" t="s">
        <v>119</v>
      </c>
      <c r="G873" s="34" t="s">
        <v>116</v>
      </c>
      <c r="H873" s="1104">
        <v>20824997.024999999</v>
      </c>
      <c r="I873" s="1104">
        <v>20824997.024999999</v>
      </c>
      <c r="J873" s="34" t="s">
        <v>111</v>
      </c>
      <c r="K873" s="34" t="s">
        <v>45</v>
      </c>
      <c r="L873" s="1102" t="s">
        <v>3309</v>
      </c>
      <c r="M873" s="1102" t="s">
        <v>3214</v>
      </c>
      <c r="N873" s="1101" t="s">
        <v>3221</v>
      </c>
      <c r="O873" s="1105" t="s">
        <v>3310</v>
      </c>
      <c r="P873" s="34" t="s">
        <v>3223</v>
      </c>
      <c r="Q873" s="34"/>
      <c r="R873" s="34" t="s">
        <v>3224</v>
      </c>
      <c r="S873" s="34">
        <v>140060001</v>
      </c>
      <c r="T873" s="34" t="s">
        <v>3225</v>
      </c>
      <c r="U873" s="1102"/>
      <c r="V873" s="1102" t="s">
        <v>3217</v>
      </c>
      <c r="W873" s="1106">
        <v>20326</v>
      </c>
      <c r="X873" s="1107">
        <v>43073</v>
      </c>
      <c r="Y873" s="34" t="s">
        <v>79</v>
      </c>
      <c r="Z873" s="34">
        <v>4600006521</v>
      </c>
      <c r="AA873" s="31">
        <f t="shared" si="13"/>
        <v>1</v>
      </c>
      <c r="AB873" s="1102" t="s">
        <v>3313</v>
      </c>
      <c r="AC873" s="1102" t="s">
        <v>84</v>
      </c>
      <c r="AD873" s="1102"/>
      <c r="AE873" s="1102" t="e">
        <f>[8]!Tabla2[[#This Row],[Nombre completo]]</f>
        <v>#VALUE!</v>
      </c>
      <c r="AF873" s="34" t="s">
        <v>47</v>
      </c>
      <c r="AG873" s="34" t="s">
        <v>85</v>
      </c>
    </row>
    <row r="874" spans="1:33" s="33" customFormat="1" ht="63" customHeight="1" x14ac:dyDescent="0.2">
      <c r="A874" s="1101" t="s">
        <v>3203</v>
      </c>
      <c r="B874" s="1102">
        <v>80111604</v>
      </c>
      <c r="C874" s="34" t="s">
        <v>3314</v>
      </c>
      <c r="D874" s="1103">
        <v>43105</v>
      </c>
      <c r="E874" s="34" t="s">
        <v>107</v>
      </c>
      <c r="F874" s="34" t="s">
        <v>119</v>
      </c>
      <c r="G874" s="34" t="s">
        <v>116</v>
      </c>
      <c r="H874" s="1104">
        <v>20825000</v>
      </c>
      <c r="I874" s="1104">
        <v>20825000</v>
      </c>
      <c r="J874" s="34" t="s">
        <v>111</v>
      </c>
      <c r="K874" s="34" t="s">
        <v>45</v>
      </c>
      <c r="L874" s="1102" t="s">
        <v>3315</v>
      </c>
      <c r="M874" s="1102" t="s">
        <v>3214</v>
      </c>
      <c r="N874" s="1101" t="s">
        <v>3221</v>
      </c>
      <c r="O874" s="1105" t="s">
        <v>3316</v>
      </c>
      <c r="P874" s="34" t="s">
        <v>3223</v>
      </c>
      <c r="Q874" s="34"/>
      <c r="R874" s="34" t="s">
        <v>3224</v>
      </c>
      <c r="S874" s="34">
        <v>140060001</v>
      </c>
      <c r="T874" s="34" t="s">
        <v>3225</v>
      </c>
      <c r="U874" s="1102"/>
      <c r="V874" s="1102" t="s">
        <v>3217</v>
      </c>
      <c r="W874" s="1106">
        <v>20340</v>
      </c>
      <c r="X874" s="1107">
        <v>43073</v>
      </c>
      <c r="Y874" s="34" t="s">
        <v>79</v>
      </c>
      <c r="Z874" s="34">
        <v>4600006529</v>
      </c>
      <c r="AA874" s="31">
        <f t="shared" si="13"/>
        <v>1</v>
      </c>
      <c r="AB874" s="1102" t="s">
        <v>3317</v>
      </c>
      <c r="AC874" s="1102" t="s">
        <v>84</v>
      </c>
      <c r="AD874" s="1102"/>
      <c r="AE874" s="1102" t="e">
        <f>[8]!Tabla2[[#This Row],[Nombre completo]]</f>
        <v>#VALUE!</v>
      </c>
      <c r="AF874" s="34" t="s">
        <v>47</v>
      </c>
      <c r="AG874" s="34" t="s">
        <v>85</v>
      </c>
    </row>
    <row r="875" spans="1:33" s="33" customFormat="1" ht="63" customHeight="1" x14ac:dyDescent="0.2">
      <c r="A875" s="1101" t="s">
        <v>3203</v>
      </c>
      <c r="B875" s="1102">
        <v>80111604</v>
      </c>
      <c r="C875" s="34" t="s">
        <v>3318</v>
      </c>
      <c r="D875" s="1103">
        <v>43105</v>
      </c>
      <c r="E875" s="34" t="s">
        <v>107</v>
      </c>
      <c r="F875" s="34" t="s">
        <v>119</v>
      </c>
      <c r="G875" s="34" t="s">
        <v>116</v>
      </c>
      <c r="H875" s="1104">
        <v>20825000</v>
      </c>
      <c r="I875" s="1104">
        <v>20825000</v>
      </c>
      <c r="J875" s="34" t="s">
        <v>111</v>
      </c>
      <c r="K875" s="34" t="s">
        <v>45</v>
      </c>
      <c r="L875" s="1102" t="s">
        <v>3319</v>
      </c>
      <c r="M875" s="1102" t="s">
        <v>3214</v>
      </c>
      <c r="N875" s="1101" t="s">
        <v>3221</v>
      </c>
      <c r="O875" s="1105" t="s">
        <v>3316</v>
      </c>
      <c r="P875" s="34" t="s">
        <v>3223</v>
      </c>
      <c r="Q875" s="34"/>
      <c r="R875" s="34" t="s">
        <v>3224</v>
      </c>
      <c r="S875" s="34">
        <v>140060001</v>
      </c>
      <c r="T875" s="34" t="s">
        <v>3225</v>
      </c>
      <c r="U875" s="1102"/>
      <c r="V875" s="1102" t="s">
        <v>3217</v>
      </c>
      <c r="W875" s="1106">
        <v>20341</v>
      </c>
      <c r="X875" s="1107">
        <v>43073</v>
      </c>
      <c r="Y875" s="34" t="s">
        <v>79</v>
      </c>
      <c r="Z875" s="34">
        <v>4600006547</v>
      </c>
      <c r="AA875" s="31">
        <f t="shared" si="13"/>
        <v>1</v>
      </c>
      <c r="AB875" s="1102" t="s">
        <v>3320</v>
      </c>
      <c r="AC875" s="1102" t="s">
        <v>84</v>
      </c>
      <c r="AD875" s="1102"/>
      <c r="AE875" s="1102" t="e">
        <f>[8]!Tabla2[[#This Row],[Nombre completo]]</f>
        <v>#VALUE!</v>
      </c>
      <c r="AF875" s="34" t="s">
        <v>47</v>
      </c>
      <c r="AG875" s="34" t="s">
        <v>85</v>
      </c>
    </row>
    <row r="876" spans="1:33" s="33" customFormat="1" ht="63" customHeight="1" x14ac:dyDescent="0.2">
      <c r="A876" s="1101" t="s">
        <v>3203</v>
      </c>
      <c r="B876" s="1102">
        <v>80111604</v>
      </c>
      <c r="C876" s="34" t="s">
        <v>3321</v>
      </c>
      <c r="D876" s="1103">
        <v>43105</v>
      </c>
      <c r="E876" s="34" t="s">
        <v>107</v>
      </c>
      <c r="F876" s="34" t="s">
        <v>119</v>
      </c>
      <c r="G876" s="34" t="s">
        <v>116</v>
      </c>
      <c r="H876" s="1104">
        <v>20825000</v>
      </c>
      <c r="I876" s="1104">
        <v>20825000</v>
      </c>
      <c r="J876" s="34" t="s">
        <v>111</v>
      </c>
      <c r="K876" s="34" t="s">
        <v>45</v>
      </c>
      <c r="L876" s="1102" t="s">
        <v>3315</v>
      </c>
      <c r="M876" s="1102" t="s">
        <v>3214</v>
      </c>
      <c r="N876" s="1101" t="s">
        <v>3221</v>
      </c>
      <c r="O876" s="1105" t="s">
        <v>3316</v>
      </c>
      <c r="P876" s="34" t="s">
        <v>3223</v>
      </c>
      <c r="Q876" s="34"/>
      <c r="R876" s="34" t="s">
        <v>3224</v>
      </c>
      <c r="S876" s="34">
        <v>140060001</v>
      </c>
      <c r="T876" s="34" t="s">
        <v>3225</v>
      </c>
      <c r="U876" s="1102"/>
      <c r="V876" s="1102" t="s">
        <v>3217</v>
      </c>
      <c r="W876" s="1106">
        <v>20342</v>
      </c>
      <c r="X876" s="1107">
        <v>43073</v>
      </c>
      <c r="Y876" s="34" t="s">
        <v>79</v>
      </c>
      <c r="Z876" s="34">
        <v>4600006518</v>
      </c>
      <c r="AA876" s="31">
        <f t="shared" si="13"/>
        <v>1</v>
      </c>
      <c r="AB876" s="1102" t="s">
        <v>3322</v>
      </c>
      <c r="AC876" s="1102" t="s">
        <v>84</v>
      </c>
      <c r="AD876" s="1102"/>
      <c r="AE876" s="1102" t="e">
        <f>[8]!Tabla2[[#This Row],[Nombre completo]]</f>
        <v>#VALUE!</v>
      </c>
      <c r="AF876" s="34" t="s">
        <v>47</v>
      </c>
      <c r="AG876" s="34" t="s">
        <v>85</v>
      </c>
    </row>
    <row r="877" spans="1:33" s="33" customFormat="1" ht="63" customHeight="1" x14ac:dyDescent="0.2">
      <c r="A877" s="1101" t="s">
        <v>3203</v>
      </c>
      <c r="B877" s="1102">
        <v>80111604</v>
      </c>
      <c r="C877" s="34" t="s">
        <v>3321</v>
      </c>
      <c r="D877" s="1103">
        <v>43105</v>
      </c>
      <c r="E877" s="34" t="s">
        <v>107</v>
      </c>
      <c r="F877" s="34" t="s">
        <v>119</v>
      </c>
      <c r="G877" s="34" t="s">
        <v>116</v>
      </c>
      <c r="H877" s="1104">
        <v>20824997.449999999</v>
      </c>
      <c r="I877" s="1104">
        <v>20824997.449999999</v>
      </c>
      <c r="J877" s="34" t="s">
        <v>111</v>
      </c>
      <c r="K877" s="34" t="s">
        <v>45</v>
      </c>
      <c r="L877" s="1102" t="s">
        <v>3319</v>
      </c>
      <c r="M877" s="1102" t="s">
        <v>3214</v>
      </c>
      <c r="N877" s="1101" t="s">
        <v>3221</v>
      </c>
      <c r="O877" s="1105" t="s">
        <v>3316</v>
      </c>
      <c r="P877" s="34" t="s">
        <v>3223</v>
      </c>
      <c r="Q877" s="34"/>
      <c r="R877" s="34" t="s">
        <v>3224</v>
      </c>
      <c r="S877" s="34">
        <v>140060001</v>
      </c>
      <c r="T877" s="34" t="s">
        <v>3225</v>
      </c>
      <c r="U877" s="1102"/>
      <c r="V877" s="1102" t="s">
        <v>3217</v>
      </c>
      <c r="W877" s="1106">
        <v>20347</v>
      </c>
      <c r="X877" s="1107">
        <v>43073</v>
      </c>
      <c r="Y877" s="34" t="s">
        <v>79</v>
      </c>
      <c r="Z877" s="34">
        <v>4600006523</v>
      </c>
      <c r="AA877" s="31">
        <f t="shared" si="13"/>
        <v>1</v>
      </c>
      <c r="AB877" s="1102" t="s">
        <v>3323</v>
      </c>
      <c r="AC877" s="1102" t="s">
        <v>84</v>
      </c>
      <c r="AD877" s="1102"/>
      <c r="AE877" s="1102" t="e">
        <f>[8]!Tabla2[[#This Row],[Nombre completo]]</f>
        <v>#VALUE!</v>
      </c>
      <c r="AF877" s="34" t="s">
        <v>47</v>
      </c>
      <c r="AG877" s="34" t="s">
        <v>85</v>
      </c>
    </row>
    <row r="878" spans="1:33" s="33" customFormat="1" ht="63" customHeight="1" x14ac:dyDescent="0.2">
      <c r="A878" s="1101" t="s">
        <v>3203</v>
      </c>
      <c r="B878" s="1102">
        <v>80111604</v>
      </c>
      <c r="C878" s="34" t="s">
        <v>3324</v>
      </c>
      <c r="D878" s="1103">
        <v>43105</v>
      </c>
      <c r="E878" s="34" t="s">
        <v>107</v>
      </c>
      <c r="F878" s="34" t="s">
        <v>119</v>
      </c>
      <c r="G878" s="34" t="s">
        <v>116</v>
      </c>
      <c r="H878" s="1104">
        <v>20825000</v>
      </c>
      <c r="I878" s="1104">
        <v>20825000</v>
      </c>
      <c r="J878" s="34" t="s">
        <v>111</v>
      </c>
      <c r="K878" s="34" t="s">
        <v>45</v>
      </c>
      <c r="L878" s="1102" t="s">
        <v>3319</v>
      </c>
      <c r="M878" s="1102" t="s">
        <v>3214</v>
      </c>
      <c r="N878" s="1101" t="s">
        <v>3221</v>
      </c>
      <c r="O878" s="1105" t="s">
        <v>3316</v>
      </c>
      <c r="P878" s="34" t="s">
        <v>3223</v>
      </c>
      <c r="Q878" s="34"/>
      <c r="R878" s="34" t="s">
        <v>3224</v>
      </c>
      <c r="S878" s="34">
        <v>140060001</v>
      </c>
      <c r="T878" s="34" t="s">
        <v>3225</v>
      </c>
      <c r="U878" s="1102"/>
      <c r="V878" s="1102" t="s">
        <v>3217</v>
      </c>
      <c r="W878" s="1106">
        <v>20348</v>
      </c>
      <c r="X878" s="1107">
        <v>43073</v>
      </c>
      <c r="Y878" s="34" t="s">
        <v>79</v>
      </c>
      <c r="Z878" s="34">
        <v>4600006520</v>
      </c>
      <c r="AA878" s="31">
        <f t="shared" si="13"/>
        <v>1</v>
      </c>
      <c r="AB878" s="1102" t="s">
        <v>3325</v>
      </c>
      <c r="AC878" s="1102" t="s">
        <v>84</v>
      </c>
      <c r="AD878" s="1102"/>
      <c r="AE878" s="1102" t="e">
        <f>[8]!Tabla2[[#This Row],[Nombre completo]]</f>
        <v>#VALUE!</v>
      </c>
      <c r="AF878" s="34" t="s">
        <v>47</v>
      </c>
      <c r="AG878" s="34" t="s">
        <v>85</v>
      </c>
    </row>
    <row r="879" spans="1:33" s="33" customFormat="1" ht="63" customHeight="1" x14ac:dyDescent="0.2">
      <c r="A879" s="1101" t="s">
        <v>3203</v>
      </c>
      <c r="B879" s="1102">
        <v>80111604</v>
      </c>
      <c r="C879" s="34" t="s">
        <v>3326</v>
      </c>
      <c r="D879" s="1103">
        <v>43105</v>
      </c>
      <c r="E879" s="34" t="s">
        <v>107</v>
      </c>
      <c r="F879" s="34" t="s">
        <v>119</v>
      </c>
      <c r="G879" s="34" t="s">
        <v>116</v>
      </c>
      <c r="H879" s="1104">
        <v>20824997.024999999</v>
      </c>
      <c r="I879" s="1104">
        <v>20824997.024999999</v>
      </c>
      <c r="J879" s="34" t="s">
        <v>111</v>
      </c>
      <c r="K879" s="34" t="s">
        <v>45</v>
      </c>
      <c r="L879" s="1102" t="s">
        <v>3327</v>
      </c>
      <c r="M879" s="1102" t="s">
        <v>3214</v>
      </c>
      <c r="N879" s="1101" t="s">
        <v>3221</v>
      </c>
      <c r="O879" s="1105" t="s">
        <v>3310</v>
      </c>
      <c r="P879" s="34" t="s">
        <v>3223</v>
      </c>
      <c r="Q879" s="34"/>
      <c r="R879" s="34" t="s">
        <v>3224</v>
      </c>
      <c r="S879" s="34">
        <v>140060001</v>
      </c>
      <c r="T879" s="34" t="s">
        <v>3225</v>
      </c>
      <c r="U879" s="1102"/>
      <c r="V879" s="1102" t="s">
        <v>3217</v>
      </c>
      <c r="W879" s="1106">
        <v>20335</v>
      </c>
      <c r="X879" s="1107">
        <v>43073</v>
      </c>
      <c r="Y879" s="34" t="s">
        <v>79</v>
      </c>
      <c r="Z879" s="34">
        <v>4600006527</v>
      </c>
      <c r="AA879" s="31">
        <f t="shared" si="13"/>
        <v>1</v>
      </c>
      <c r="AB879" s="1102" t="s">
        <v>3328</v>
      </c>
      <c r="AC879" s="1102" t="s">
        <v>84</v>
      </c>
      <c r="AD879" s="1102"/>
      <c r="AE879" s="1102" t="e">
        <f>[8]!Tabla2[[#This Row],[Nombre completo]]</f>
        <v>#VALUE!</v>
      </c>
      <c r="AF879" s="34" t="s">
        <v>47</v>
      </c>
      <c r="AG879" s="34" t="s">
        <v>85</v>
      </c>
    </row>
    <row r="880" spans="1:33" s="33" customFormat="1" ht="63" customHeight="1" x14ac:dyDescent="0.2">
      <c r="A880" s="1101" t="s">
        <v>3203</v>
      </c>
      <c r="B880" s="1102">
        <v>80111604</v>
      </c>
      <c r="C880" s="34" t="s">
        <v>3329</v>
      </c>
      <c r="D880" s="1103">
        <v>43105</v>
      </c>
      <c r="E880" s="34" t="s">
        <v>107</v>
      </c>
      <c r="F880" s="34" t="s">
        <v>119</v>
      </c>
      <c r="G880" s="34" t="s">
        <v>116</v>
      </c>
      <c r="H880" s="1104">
        <v>20825000</v>
      </c>
      <c r="I880" s="1104">
        <v>20825000</v>
      </c>
      <c r="J880" s="34" t="s">
        <v>111</v>
      </c>
      <c r="K880" s="34" t="s">
        <v>45</v>
      </c>
      <c r="L880" s="1102" t="s">
        <v>3330</v>
      </c>
      <c r="M880" s="1102" t="s">
        <v>3214</v>
      </c>
      <c r="N880" s="1101" t="s">
        <v>3221</v>
      </c>
      <c r="O880" s="1105" t="s">
        <v>3331</v>
      </c>
      <c r="P880" s="34" t="s">
        <v>3223</v>
      </c>
      <c r="Q880" s="34"/>
      <c r="R880" s="34" t="s">
        <v>3224</v>
      </c>
      <c r="S880" s="34">
        <v>140060001</v>
      </c>
      <c r="T880" s="34" t="s">
        <v>3225</v>
      </c>
      <c r="U880" s="1102"/>
      <c r="V880" s="1102" t="s">
        <v>3217</v>
      </c>
      <c r="W880" s="1106">
        <v>20361</v>
      </c>
      <c r="X880" s="1107">
        <v>43073</v>
      </c>
      <c r="Y880" s="34" t="s">
        <v>79</v>
      </c>
      <c r="Z880" s="34">
        <v>4600006514</v>
      </c>
      <c r="AA880" s="31">
        <f t="shared" si="13"/>
        <v>1</v>
      </c>
      <c r="AB880" s="1102" t="s">
        <v>3332</v>
      </c>
      <c r="AC880" s="1102" t="s">
        <v>84</v>
      </c>
      <c r="AD880" s="1102"/>
      <c r="AE880" s="1102" t="e">
        <f>[8]!Tabla2[[#This Row],[Nombre completo]]</f>
        <v>#VALUE!</v>
      </c>
      <c r="AF880" s="34" t="s">
        <v>47</v>
      </c>
      <c r="AG880" s="34" t="s">
        <v>85</v>
      </c>
    </row>
    <row r="881" spans="1:33" s="33" customFormat="1" ht="63" customHeight="1" x14ac:dyDescent="0.2">
      <c r="A881" s="1101" t="s">
        <v>3203</v>
      </c>
      <c r="B881" s="1102">
        <v>80111604</v>
      </c>
      <c r="C881" s="34" t="s">
        <v>3333</v>
      </c>
      <c r="D881" s="1103">
        <v>43105</v>
      </c>
      <c r="E881" s="34" t="s">
        <v>107</v>
      </c>
      <c r="F881" s="34" t="s">
        <v>119</v>
      </c>
      <c r="G881" s="34" t="s">
        <v>116</v>
      </c>
      <c r="H881" s="1104">
        <v>17000000</v>
      </c>
      <c r="I881" s="1104">
        <v>17000000</v>
      </c>
      <c r="J881" s="34" t="s">
        <v>111</v>
      </c>
      <c r="K881" s="34" t="s">
        <v>45</v>
      </c>
      <c r="L881" s="1102" t="s">
        <v>3330</v>
      </c>
      <c r="M881" s="1102" t="s">
        <v>3214</v>
      </c>
      <c r="N881" s="1101" t="s">
        <v>3221</v>
      </c>
      <c r="O881" s="1105" t="s">
        <v>3331</v>
      </c>
      <c r="P881" s="34" t="s">
        <v>3223</v>
      </c>
      <c r="Q881" s="34"/>
      <c r="R881" s="34" t="s">
        <v>3224</v>
      </c>
      <c r="S881" s="34">
        <v>140060001</v>
      </c>
      <c r="T881" s="34" t="s">
        <v>3225</v>
      </c>
      <c r="U881" s="1102"/>
      <c r="V881" s="1102" t="s">
        <v>3217</v>
      </c>
      <c r="W881" s="1106">
        <v>20363</v>
      </c>
      <c r="X881" s="1107">
        <v>43073</v>
      </c>
      <c r="Y881" s="34" t="s">
        <v>79</v>
      </c>
      <c r="Z881" s="34">
        <v>4600006496</v>
      </c>
      <c r="AA881" s="31">
        <f t="shared" si="13"/>
        <v>1</v>
      </c>
      <c r="AB881" s="1102" t="s">
        <v>3334</v>
      </c>
      <c r="AC881" s="1102" t="s">
        <v>84</v>
      </c>
      <c r="AD881" s="1102"/>
      <c r="AE881" s="1102" t="e">
        <f>[8]!Tabla2[[#This Row],[Nombre completo]]</f>
        <v>#VALUE!</v>
      </c>
      <c r="AF881" s="34" t="s">
        <v>47</v>
      </c>
      <c r="AG881" s="34" t="s">
        <v>85</v>
      </c>
    </row>
    <row r="882" spans="1:33" s="33" customFormat="1" ht="63" customHeight="1" x14ac:dyDescent="0.2">
      <c r="A882" s="1101" t="s">
        <v>3203</v>
      </c>
      <c r="B882" s="1102">
        <v>80111604</v>
      </c>
      <c r="C882" s="34" t="s">
        <v>3335</v>
      </c>
      <c r="D882" s="1103">
        <v>43105</v>
      </c>
      <c r="E882" s="34" t="s">
        <v>107</v>
      </c>
      <c r="F882" s="34" t="s">
        <v>119</v>
      </c>
      <c r="G882" s="34" t="s">
        <v>116</v>
      </c>
      <c r="H882" s="1104">
        <v>20725000</v>
      </c>
      <c r="I882" s="1104">
        <v>20725000</v>
      </c>
      <c r="J882" s="34" t="s">
        <v>111</v>
      </c>
      <c r="K882" s="34" t="s">
        <v>45</v>
      </c>
      <c r="L882" s="1102" t="s">
        <v>3330</v>
      </c>
      <c r="M882" s="1102" t="s">
        <v>3214</v>
      </c>
      <c r="N882" s="1101" t="s">
        <v>3221</v>
      </c>
      <c r="O882" s="1105" t="s">
        <v>3331</v>
      </c>
      <c r="P882" s="34" t="s">
        <v>3223</v>
      </c>
      <c r="Q882" s="34"/>
      <c r="R882" s="34" t="s">
        <v>3224</v>
      </c>
      <c r="S882" s="34">
        <v>140060001</v>
      </c>
      <c r="T882" s="34" t="s">
        <v>3225</v>
      </c>
      <c r="U882" s="1102"/>
      <c r="V882" s="1102" t="s">
        <v>3217</v>
      </c>
      <c r="W882" s="1106">
        <v>20364</v>
      </c>
      <c r="X882" s="1107">
        <v>43073</v>
      </c>
      <c r="Y882" s="34" t="s">
        <v>79</v>
      </c>
      <c r="Z882" s="34">
        <v>4600006495</v>
      </c>
      <c r="AA882" s="31">
        <f t="shared" si="13"/>
        <v>1</v>
      </c>
      <c r="AB882" s="1102" t="s">
        <v>3336</v>
      </c>
      <c r="AC882" s="1102" t="s">
        <v>84</v>
      </c>
      <c r="AD882" s="1102"/>
      <c r="AE882" s="1102" t="e">
        <f>[8]!Tabla2[[#This Row],[Nombre completo]]</f>
        <v>#VALUE!</v>
      </c>
      <c r="AF882" s="34" t="s">
        <v>47</v>
      </c>
      <c r="AG882" s="34" t="s">
        <v>85</v>
      </c>
    </row>
    <row r="883" spans="1:33" s="33" customFormat="1" ht="63" customHeight="1" x14ac:dyDescent="0.2">
      <c r="A883" s="1101" t="s">
        <v>3203</v>
      </c>
      <c r="B883" s="1102">
        <v>80111604</v>
      </c>
      <c r="C883" s="34" t="s">
        <v>3337</v>
      </c>
      <c r="D883" s="1103">
        <v>43105</v>
      </c>
      <c r="E883" s="34" t="s">
        <v>107</v>
      </c>
      <c r="F883" s="34" t="s">
        <v>119</v>
      </c>
      <c r="G883" s="34" t="s">
        <v>116</v>
      </c>
      <c r="H883" s="1104">
        <v>20825000</v>
      </c>
      <c r="I883" s="1104">
        <v>20825000</v>
      </c>
      <c r="J883" s="34" t="s">
        <v>111</v>
      </c>
      <c r="K883" s="34" t="s">
        <v>45</v>
      </c>
      <c r="L883" s="1102" t="s">
        <v>3338</v>
      </c>
      <c r="M883" s="1102" t="s">
        <v>3214</v>
      </c>
      <c r="N883" s="1101" t="s">
        <v>3221</v>
      </c>
      <c r="O883" s="1105" t="s">
        <v>3339</v>
      </c>
      <c r="P883" s="34" t="s">
        <v>3223</v>
      </c>
      <c r="Q883" s="34"/>
      <c r="R883" s="34" t="s">
        <v>3224</v>
      </c>
      <c r="S883" s="34">
        <v>140060001</v>
      </c>
      <c r="T883" s="34" t="s">
        <v>3225</v>
      </c>
      <c r="U883" s="1102"/>
      <c r="V883" s="1102" t="s">
        <v>3217</v>
      </c>
      <c r="W883" s="1106">
        <v>20370</v>
      </c>
      <c r="X883" s="1107">
        <v>43073</v>
      </c>
      <c r="Y883" s="34" t="s">
        <v>79</v>
      </c>
      <c r="Z883" s="34">
        <v>4600006662</v>
      </c>
      <c r="AA883" s="31">
        <f t="shared" si="13"/>
        <v>1</v>
      </c>
      <c r="AB883" s="1102" t="s">
        <v>3340</v>
      </c>
      <c r="AC883" s="1102" t="s">
        <v>84</v>
      </c>
      <c r="AD883" s="1102"/>
      <c r="AE883" s="1102" t="e">
        <f>[8]!Tabla2[[#This Row],[Nombre completo]]</f>
        <v>#VALUE!</v>
      </c>
      <c r="AF883" s="34" t="s">
        <v>47</v>
      </c>
      <c r="AG883" s="34" t="s">
        <v>85</v>
      </c>
    </row>
    <row r="884" spans="1:33" s="33" customFormat="1" ht="63" customHeight="1" x14ac:dyDescent="0.2">
      <c r="A884" s="1101" t="s">
        <v>3203</v>
      </c>
      <c r="B884" s="1102">
        <v>80111604</v>
      </c>
      <c r="C884" s="34" t="s">
        <v>3341</v>
      </c>
      <c r="D884" s="1103">
        <v>43105</v>
      </c>
      <c r="E884" s="34" t="s">
        <v>107</v>
      </c>
      <c r="F884" s="34" t="s">
        <v>119</v>
      </c>
      <c r="G884" s="34" t="s">
        <v>116</v>
      </c>
      <c r="H884" s="1104">
        <v>20825000</v>
      </c>
      <c r="I884" s="1104">
        <v>20825000</v>
      </c>
      <c r="J884" s="34" t="s">
        <v>111</v>
      </c>
      <c r="K884" s="34" t="s">
        <v>45</v>
      </c>
      <c r="L884" s="1102" t="s">
        <v>3338</v>
      </c>
      <c r="M884" s="1102" t="s">
        <v>3214</v>
      </c>
      <c r="N884" s="1101" t="s">
        <v>3221</v>
      </c>
      <c r="O884" s="1105" t="s">
        <v>3339</v>
      </c>
      <c r="P884" s="34" t="s">
        <v>3223</v>
      </c>
      <c r="Q884" s="34"/>
      <c r="R884" s="34" t="s">
        <v>3224</v>
      </c>
      <c r="S884" s="34">
        <v>140060001</v>
      </c>
      <c r="T884" s="34" t="s">
        <v>3225</v>
      </c>
      <c r="U884" s="1102"/>
      <c r="V884" s="1102" t="s">
        <v>3217</v>
      </c>
      <c r="W884" s="1106">
        <v>20374</v>
      </c>
      <c r="X884" s="1107">
        <v>43073</v>
      </c>
      <c r="Y884" s="34" t="s">
        <v>79</v>
      </c>
      <c r="Z884" s="34">
        <v>4600006500</v>
      </c>
      <c r="AA884" s="31">
        <f t="shared" si="13"/>
        <v>1</v>
      </c>
      <c r="AB884" s="1102" t="s">
        <v>3342</v>
      </c>
      <c r="AC884" s="1102" t="s">
        <v>84</v>
      </c>
      <c r="AD884" s="1102"/>
      <c r="AE884" s="1102" t="e">
        <f>[8]!Tabla2[[#This Row],[Nombre completo]]</f>
        <v>#VALUE!</v>
      </c>
      <c r="AF884" s="34" t="s">
        <v>47</v>
      </c>
      <c r="AG884" s="34" t="s">
        <v>85</v>
      </c>
    </row>
    <row r="885" spans="1:33" s="33" customFormat="1" ht="63" customHeight="1" x14ac:dyDescent="0.2">
      <c r="A885" s="1101" t="s">
        <v>3203</v>
      </c>
      <c r="B885" s="1102">
        <v>80111604</v>
      </c>
      <c r="C885" s="34" t="s">
        <v>3343</v>
      </c>
      <c r="D885" s="1103">
        <v>43105</v>
      </c>
      <c r="E885" s="34" t="s">
        <v>107</v>
      </c>
      <c r="F885" s="34" t="s">
        <v>119</v>
      </c>
      <c r="G885" s="34" t="s">
        <v>116</v>
      </c>
      <c r="H885" s="1104">
        <v>20824993.199999999</v>
      </c>
      <c r="I885" s="1104">
        <v>20824993.199999999</v>
      </c>
      <c r="J885" s="34" t="s">
        <v>111</v>
      </c>
      <c r="K885" s="34" t="s">
        <v>45</v>
      </c>
      <c r="L885" s="1102" t="s">
        <v>3344</v>
      </c>
      <c r="M885" s="1102" t="s">
        <v>3214</v>
      </c>
      <c r="N885" s="1101" t="s">
        <v>3221</v>
      </c>
      <c r="O885" s="1105" t="s">
        <v>3345</v>
      </c>
      <c r="P885" s="34" t="s">
        <v>3223</v>
      </c>
      <c r="Q885" s="34"/>
      <c r="R885" s="34" t="s">
        <v>3224</v>
      </c>
      <c r="S885" s="34">
        <v>140060001</v>
      </c>
      <c r="T885" s="34" t="s">
        <v>3225</v>
      </c>
      <c r="U885" s="1102"/>
      <c r="V885" s="1102" t="s">
        <v>3217</v>
      </c>
      <c r="W885" s="1106">
        <v>20381</v>
      </c>
      <c r="X885" s="1107">
        <v>43073</v>
      </c>
      <c r="Y885" s="34" t="s">
        <v>79</v>
      </c>
      <c r="Z885" s="34">
        <v>4600006570</v>
      </c>
      <c r="AA885" s="31">
        <f t="shared" si="13"/>
        <v>1</v>
      </c>
      <c r="AB885" s="1102" t="s">
        <v>3346</v>
      </c>
      <c r="AC885" s="1102" t="s">
        <v>84</v>
      </c>
      <c r="AD885" s="1102"/>
      <c r="AE885" s="1102" t="e">
        <f>[8]!Tabla2[[#This Row],[Nombre completo]]</f>
        <v>#VALUE!</v>
      </c>
      <c r="AF885" s="34" t="s">
        <v>47</v>
      </c>
      <c r="AG885" s="34" t="s">
        <v>85</v>
      </c>
    </row>
    <row r="886" spans="1:33" s="33" customFormat="1" ht="63" customHeight="1" x14ac:dyDescent="0.2">
      <c r="A886" s="1101" t="s">
        <v>3203</v>
      </c>
      <c r="B886" s="1102">
        <v>80111604</v>
      </c>
      <c r="C886" s="34" t="s">
        <v>3347</v>
      </c>
      <c r="D886" s="1103">
        <v>43105</v>
      </c>
      <c r="E886" s="34" t="s">
        <v>107</v>
      </c>
      <c r="F886" s="34" t="s">
        <v>119</v>
      </c>
      <c r="G886" s="34" t="s">
        <v>116</v>
      </c>
      <c r="H886" s="1104">
        <v>20825000</v>
      </c>
      <c r="I886" s="1104">
        <v>20825000</v>
      </c>
      <c r="J886" s="34" t="s">
        <v>111</v>
      </c>
      <c r="K886" s="34" t="s">
        <v>45</v>
      </c>
      <c r="L886" s="1102" t="s">
        <v>3348</v>
      </c>
      <c r="M886" s="1102" t="s">
        <v>3214</v>
      </c>
      <c r="N886" s="1101" t="s">
        <v>3221</v>
      </c>
      <c r="O886" s="1105" t="s">
        <v>3349</v>
      </c>
      <c r="P886" s="34" t="s">
        <v>3223</v>
      </c>
      <c r="Q886" s="34"/>
      <c r="R886" s="34" t="s">
        <v>3224</v>
      </c>
      <c r="S886" s="34">
        <v>140060001</v>
      </c>
      <c r="T886" s="34" t="s">
        <v>3225</v>
      </c>
      <c r="U886" s="1102"/>
      <c r="V886" s="1102" t="s">
        <v>3217</v>
      </c>
      <c r="W886" s="1106">
        <v>20441</v>
      </c>
      <c r="X886" s="1107">
        <v>43073</v>
      </c>
      <c r="Y886" s="34" t="s">
        <v>79</v>
      </c>
      <c r="Z886" s="34">
        <v>4600006574</v>
      </c>
      <c r="AA886" s="31">
        <f t="shared" si="13"/>
        <v>1</v>
      </c>
      <c r="AB886" s="1102" t="s">
        <v>3350</v>
      </c>
      <c r="AC886" s="1102" t="s">
        <v>84</v>
      </c>
      <c r="AD886" s="1102"/>
      <c r="AE886" s="1102" t="e">
        <f>[8]!Tabla2[[#This Row],[Nombre completo]]</f>
        <v>#VALUE!</v>
      </c>
      <c r="AF886" s="34" t="s">
        <v>47</v>
      </c>
      <c r="AG886" s="34" t="s">
        <v>85</v>
      </c>
    </row>
    <row r="887" spans="1:33" s="33" customFormat="1" ht="63" customHeight="1" x14ac:dyDescent="0.2">
      <c r="A887" s="1101" t="s">
        <v>3203</v>
      </c>
      <c r="B887" s="1102">
        <v>80111604</v>
      </c>
      <c r="C887" s="34" t="s">
        <v>3351</v>
      </c>
      <c r="D887" s="1103">
        <v>43105</v>
      </c>
      <c r="E887" s="34" t="s">
        <v>107</v>
      </c>
      <c r="F887" s="34"/>
      <c r="G887" s="34" t="s">
        <v>116</v>
      </c>
      <c r="H887" s="1104">
        <v>20824978.75</v>
      </c>
      <c r="I887" s="1104">
        <v>20824978.75</v>
      </c>
      <c r="J887" s="34" t="s">
        <v>111</v>
      </c>
      <c r="K887" s="34" t="s">
        <v>45</v>
      </c>
      <c r="L887" s="1102" t="s">
        <v>3344</v>
      </c>
      <c r="M887" s="1102" t="s">
        <v>3214</v>
      </c>
      <c r="N887" s="1101" t="s">
        <v>3221</v>
      </c>
      <c r="O887" s="1105" t="s">
        <v>3345</v>
      </c>
      <c r="P887" s="34" t="s">
        <v>3223</v>
      </c>
      <c r="Q887" s="34"/>
      <c r="R887" s="34" t="s">
        <v>3224</v>
      </c>
      <c r="S887" s="34">
        <v>140060001</v>
      </c>
      <c r="T887" s="34" t="s">
        <v>3225</v>
      </c>
      <c r="U887" s="1102"/>
      <c r="V887" s="1102" t="s">
        <v>3217</v>
      </c>
      <c r="W887" s="1106">
        <v>20448</v>
      </c>
      <c r="X887" s="1107">
        <v>43073</v>
      </c>
      <c r="Y887" s="34" t="s">
        <v>79</v>
      </c>
      <c r="Z887" s="34">
        <v>4600006571</v>
      </c>
      <c r="AA887" s="31">
        <f t="shared" si="13"/>
        <v>1</v>
      </c>
      <c r="AB887" s="1102" t="s">
        <v>3352</v>
      </c>
      <c r="AC887" s="1102" t="s">
        <v>84</v>
      </c>
      <c r="AD887" s="1102"/>
      <c r="AE887" s="1102" t="e">
        <f>[8]!Tabla2[[#This Row],[Nombre completo]]</f>
        <v>#VALUE!</v>
      </c>
      <c r="AF887" s="34" t="s">
        <v>47</v>
      </c>
      <c r="AG887" s="34" t="s">
        <v>85</v>
      </c>
    </row>
    <row r="888" spans="1:33" s="33" customFormat="1" ht="63" customHeight="1" x14ac:dyDescent="0.2">
      <c r="A888" s="1101" t="s">
        <v>3203</v>
      </c>
      <c r="B888" s="1102">
        <v>80111604</v>
      </c>
      <c r="C888" s="34" t="s">
        <v>3353</v>
      </c>
      <c r="D888" s="1103">
        <v>43105</v>
      </c>
      <c r="E888" s="34" t="s">
        <v>107</v>
      </c>
      <c r="F888" s="34" t="s">
        <v>119</v>
      </c>
      <c r="G888" s="34" t="s">
        <v>116</v>
      </c>
      <c r="H888" s="1104">
        <v>20824575</v>
      </c>
      <c r="I888" s="1104">
        <v>20824575</v>
      </c>
      <c r="J888" s="34" t="s">
        <v>111</v>
      </c>
      <c r="K888" s="34" t="s">
        <v>45</v>
      </c>
      <c r="L888" s="1102" t="s">
        <v>3348</v>
      </c>
      <c r="M888" s="1102" t="s">
        <v>3214</v>
      </c>
      <c r="N888" s="1101" t="s">
        <v>3221</v>
      </c>
      <c r="O888" s="1105" t="s">
        <v>3349</v>
      </c>
      <c r="P888" s="34" t="s">
        <v>3223</v>
      </c>
      <c r="Q888" s="34"/>
      <c r="R888" s="34" t="s">
        <v>3224</v>
      </c>
      <c r="S888" s="34">
        <v>140060001</v>
      </c>
      <c r="T888" s="34" t="s">
        <v>3225</v>
      </c>
      <c r="U888" s="1102"/>
      <c r="V888" s="1102" t="s">
        <v>3217</v>
      </c>
      <c r="W888" s="1106">
        <v>20442</v>
      </c>
      <c r="X888" s="1107">
        <v>43073</v>
      </c>
      <c r="Y888" s="34" t="s">
        <v>79</v>
      </c>
      <c r="Z888" s="34">
        <v>4600006573</v>
      </c>
      <c r="AA888" s="31">
        <f t="shared" si="13"/>
        <v>1</v>
      </c>
      <c r="AB888" s="1102" t="s">
        <v>3354</v>
      </c>
      <c r="AC888" s="1102" t="s">
        <v>84</v>
      </c>
      <c r="AD888" s="1102"/>
      <c r="AE888" s="1102" t="e">
        <f>[8]!Tabla2[[#This Row],[Nombre completo]]</f>
        <v>#VALUE!</v>
      </c>
      <c r="AF888" s="34" t="s">
        <v>47</v>
      </c>
      <c r="AG888" s="34" t="s">
        <v>85</v>
      </c>
    </row>
    <row r="889" spans="1:33" s="33" customFormat="1" ht="63" customHeight="1" x14ac:dyDescent="0.2">
      <c r="A889" s="1101" t="s">
        <v>3203</v>
      </c>
      <c r="B889" s="1102">
        <v>80111604</v>
      </c>
      <c r="C889" s="34" t="s">
        <v>3355</v>
      </c>
      <c r="D889" s="1103">
        <v>43105</v>
      </c>
      <c r="E889" s="34" t="s">
        <v>107</v>
      </c>
      <c r="F889" s="34" t="s">
        <v>119</v>
      </c>
      <c r="G889" s="34" t="s">
        <v>116</v>
      </c>
      <c r="H889" s="1104">
        <v>20825000</v>
      </c>
      <c r="I889" s="1104">
        <v>20825000</v>
      </c>
      <c r="J889" s="34" t="s">
        <v>111</v>
      </c>
      <c r="K889" s="34" t="s">
        <v>45</v>
      </c>
      <c r="L889" s="1102" t="s">
        <v>3356</v>
      </c>
      <c r="M889" s="1102" t="s">
        <v>3214</v>
      </c>
      <c r="N889" s="1101" t="s">
        <v>3221</v>
      </c>
      <c r="O889" s="1105" t="s">
        <v>3357</v>
      </c>
      <c r="P889" s="34" t="s">
        <v>3223</v>
      </c>
      <c r="Q889" s="34"/>
      <c r="R889" s="34" t="s">
        <v>3224</v>
      </c>
      <c r="S889" s="34">
        <v>140060001</v>
      </c>
      <c r="T889" s="34" t="s">
        <v>3225</v>
      </c>
      <c r="U889" s="1102"/>
      <c r="V889" s="1102" t="s">
        <v>3217</v>
      </c>
      <c r="W889" s="1106">
        <v>20470</v>
      </c>
      <c r="X889" s="1107">
        <v>43073</v>
      </c>
      <c r="Y889" s="34" t="s">
        <v>79</v>
      </c>
      <c r="Z889" s="34">
        <v>4600006560</v>
      </c>
      <c r="AA889" s="31">
        <f t="shared" si="13"/>
        <v>1</v>
      </c>
      <c r="AB889" s="1102" t="s">
        <v>3358</v>
      </c>
      <c r="AC889" s="1102" t="s">
        <v>84</v>
      </c>
      <c r="AD889" s="1102"/>
      <c r="AE889" s="1102" t="e">
        <f>[8]!Tabla2[[#This Row],[Nombre completo]]</f>
        <v>#VALUE!</v>
      </c>
      <c r="AF889" s="34" t="s">
        <v>47</v>
      </c>
      <c r="AG889" s="34" t="s">
        <v>85</v>
      </c>
    </row>
    <row r="890" spans="1:33" s="33" customFormat="1" ht="63" customHeight="1" x14ac:dyDescent="0.2">
      <c r="A890" s="1101" t="s">
        <v>3203</v>
      </c>
      <c r="B890" s="1102">
        <v>80111604</v>
      </c>
      <c r="C890" s="34" t="s">
        <v>3359</v>
      </c>
      <c r="D890" s="1103">
        <v>43105</v>
      </c>
      <c r="E890" s="34" t="s">
        <v>107</v>
      </c>
      <c r="F890" s="34" t="s">
        <v>119</v>
      </c>
      <c r="G890" s="34" t="s">
        <v>116</v>
      </c>
      <c r="H890" s="1104">
        <v>17000000</v>
      </c>
      <c r="I890" s="1104">
        <v>17000000</v>
      </c>
      <c r="J890" s="34" t="s">
        <v>111</v>
      </c>
      <c r="K890" s="34" t="s">
        <v>45</v>
      </c>
      <c r="L890" s="1102" t="s">
        <v>3344</v>
      </c>
      <c r="M890" s="1102" t="s">
        <v>3214</v>
      </c>
      <c r="N890" s="1101" t="s">
        <v>3221</v>
      </c>
      <c r="O890" s="1105" t="s">
        <v>3345</v>
      </c>
      <c r="P890" s="34" t="s">
        <v>3223</v>
      </c>
      <c r="Q890" s="34"/>
      <c r="R890" s="34" t="s">
        <v>3224</v>
      </c>
      <c r="S890" s="34">
        <v>140060001</v>
      </c>
      <c r="T890" s="34" t="s">
        <v>3225</v>
      </c>
      <c r="U890" s="1102"/>
      <c r="V890" s="1102" t="s">
        <v>3217</v>
      </c>
      <c r="W890" s="1106">
        <v>20456</v>
      </c>
      <c r="X890" s="1107">
        <v>43073</v>
      </c>
      <c r="Y890" s="34" t="s">
        <v>79</v>
      </c>
      <c r="Z890" s="34">
        <v>4600006598</v>
      </c>
      <c r="AA890" s="31">
        <f t="shared" si="13"/>
        <v>1</v>
      </c>
      <c r="AB890" s="1102" t="s">
        <v>3360</v>
      </c>
      <c r="AC890" s="1102" t="s">
        <v>84</v>
      </c>
      <c r="AD890" s="1102"/>
      <c r="AE890" s="1102" t="e">
        <f>[8]!Tabla2[[#This Row],[Nombre completo]]</f>
        <v>#VALUE!</v>
      </c>
      <c r="AF890" s="34" t="s">
        <v>47</v>
      </c>
      <c r="AG890" s="34" t="s">
        <v>85</v>
      </c>
    </row>
    <row r="891" spans="1:33" s="33" customFormat="1" ht="63" customHeight="1" x14ac:dyDescent="0.2">
      <c r="A891" s="1101" t="s">
        <v>3203</v>
      </c>
      <c r="B891" s="1102">
        <v>80111604</v>
      </c>
      <c r="C891" s="34" t="s">
        <v>3361</v>
      </c>
      <c r="D891" s="1103">
        <v>43105</v>
      </c>
      <c r="E891" s="34" t="s">
        <v>107</v>
      </c>
      <c r="F891" s="34" t="s">
        <v>119</v>
      </c>
      <c r="G891" s="34" t="s">
        <v>116</v>
      </c>
      <c r="H891" s="1104">
        <v>20824997.024999999</v>
      </c>
      <c r="I891" s="1104">
        <v>20824997.024999999</v>
      </c>
      <c r="J891" s="34" t="s">
        <v>111</v>
      </c>
      <c r="K891" s="34" t="s">
        <v>45</v>
      </c>
      <c r="L891" s="1102" t="s">
        <v>3356</v>
      </c>
      <c r="M891" s="1102" t="s">
        <v>3214</v>
      </c>
      <c r="N891" s="1101" t="s">
        <v>3221</v>
      </c>
      <c r="O891" s="1105" t="s">
        <v>3357</v>
      </c>
      <c r="P891" s="34" t="s">
        <v>3223</v>
      </c>
      <c r="Q891" s="34"/>
      <c r="R891" s="34" t="s">
        <v>3224</v>
      </c>
      <c r="S891" s="34">
        <v>140060001</v>
      </c>
      <c r="T891" s="34" t="s">
        <v>3225</v>
      </c>
      <c r="U891" s="1102"/>
      <c r="V891" s="1102" t="s">
        <v>3217</v>
      </c>
      <c r="W891" s="1106">
        <v>20471</v>
      </c>
      <c r="X891" s="1107">
        <v>43073</v>
      </c>
      <c r="Y891" s="34" t="s">
        <v>79</v>
      </c>
      <c r="Z891" s="34">
        <v>4600006569</v>
      </c>
      <c r="AA891" s="31">
        <f t="shared" si="13"/>
        <v>1</v>
      </c>
      <c r="AB891" s="1102" t="s">
        <v>3362</v>
      </c>
      <c r="AC891" s="1102" t="s">
        <v>84</v>
      </c>
      <c r="AD891" s="1102"/>
      <c r="AE891" s="1102" t="e">
        <f>[8]!Tabla2[[#This Row],[Nombre completo]]</f>
        <v>#VALUE!</v>
      </c>
      <c r="AF891" s="34" t="s">
        <v>47</v>
      </c>
      <c r="AG891" s="34" t="s">
        <v>85</v>
      </c>
    </row>
    <row r="892" spans="1:33" s="33" customFormat="1" ht="63" customHeight="1" x14ac:dyDescent="0.2">
      <c r="A892" s="1101" t="s">
        <v>3203</v>
      </c>
      <c r="B892" s="1102">
        <v>80111604</v>
      </c>
      <c r="C892" s="34" t="s">
        <v>3363</v>
      </c>
      <c r="D892" s="1103">
        <v>43105</v>
      </c>
      <c r="E892" s="34" t="s">
        <v>107</v>
      </c>
      <c r="F892" s="34" t="s">
        <v>119</v>
      </c>
      <c r="G892" s="34" t="s">
        <v>116</v>
      </c>
      <c r="H892" s="1104">
        <v>20824256.25</v>
      </c>
      <c r="I892" s="1104">
        <v>20824256.25</v>
      </c>
      <c r="J892" s="34" t="s">
        <v>111</v>
      </c>
      <c r="K892" s="34" t="s">
        <v>45</v>
      </c>
      <c r="L892" s="1102" t="s">
        <v>3348</v>
      </c>
      <c r="M892" s="1102" t="s">
        <v>3214</v>
      </c>
      <c r="N892" s="1101" t="s">
        <v>3221</v>
      </c>
      <c r="O892" s="1105" t="s">
        <v>3349</v>
      </c>
      <c r="P892" s="34" t="s">
        <v>3223</v>
      </c>
      <c r="Q892" s="34"/>
      <c r="R892" s="34" t="s">
        <v>3224</v>
      </c>
      <c r="S892" s="34">
        <v>140060001</v>
      </c>
      <c r="T892" s="34" t="s">
        <v>3225</v>
      </c>
      <c r="U892" s="1102"/>
      <c r="V892" s="1102" t="s">
        <v>3217</v>
      </c>
      <c r="W892" s="1106">
        <v>20443</v>
      </c>
      <c r="X892" s="1107">
        <v>43073</v>
      </c>
      <c r="Y892" s="34" t="s">
        <v>79</v>
      </c>
      <c r="Z892" s="34">
        <v>4600006561</v>
      </c>
      <c r="AA892" s="31">
        <f t="shared" si="13"/>
        <v>1</v>
      </c>
      <c r="AB892" s="1102" t="s">
        <v>3364</v>
      </c>
      <c r="AC892" s="1102" t="s">
        <v>84</v>
      </c>
      <c r="AD892" s="1102"/>
      <c r="AE892" s="1102" t="e">
        <f>[8]!Tabla2[[#This Row],[Nombre completo]]</f>
        <v>#VALUE!</v>
      </c>
      <c r="AF892" s="34" t="s">
        <v>47</v>
      </c>
      <c r="AG892" s="34" t="s">
        <v>85</v>
      </c>
    </row>
    <row r="893" spans="1:33" s="33" customFormat="1" ht="63" customHeight="1" x14ac:dyDescent="0.2">
      <c r="A893" s="1101" t="s">
        <v>3203</v>
      </c>
      <c r="B893" s="1102">
        <v>80111604</v>
      </c>
      <c r="C893" s="34" t="s">
        <v>3365</v>
      </c>
      <c r="D893" s="1103">
        <v>43105</v>
      </c>
      <c r="E893" s="34" t="s">
        <v>107</v>
      </c>
      <c r="F893" s="34" t="s">
        <v>119</v>
      </c>
      <c r="G893" s="34" t="s">
        <v>116</v>
      </c>
      <c r="H893" s="1104">
        <v>20824150</v>
      </c>
      <c r="I893" s="1104">
        <v>20824150</v>
      </c>
      <c r="J893" s="34" t="s">
        <v>111</v>
      </c>
      <c r="K893" s="34" t="s">
        <v>45</v>
      </c>
      <c r="L893" s="1102" t="s">
        <v>3344</v>
      </c>
      <c r="M893" s="1102" t="s">
        <v>3214</v>
      </c>
      <c r="N893" s="1101" t="s">
        <v>3221</v>
      </c>
      <c r="O893" s="1105" t="s">
        <v>3345</v>
      </c>
      <c r="P893" s="34" t="s">
        <v>3223</v>
      </c>
      <c r="Q893" s="34"/>
      <c r="R893" s="34" t="s">
        <v>3224</v>
      </c>
      <c r="S893" s="34">
        <v>140060001</v>
      </c>
      <c r="T893" s="34" t="s">
        <v>3225</v>
      </c>
      <c r="U893" s="1102"/>
      <c r="V893" s="1102" t="s">
        <v>3217</v>
      </c>
      <c r="W893" s="1106">
        <v>20460</v>
      </c>
      <c r="X893" s="1107">
        <v>43073</v>
      </c>
      <c r="Y893" s="34" t="s">
        <v>79</v>
      </c>
      <c r="Z893" s="34">
        <v>4600006557</v>
      </c>
      <c r="AA893" s="31">
        <f t="shared" si="13"/>
        <v>1</v>
      </c>
      <c r="AB893" s="1102" t="s">
        <v>3366</v>
      </c>
      <c r="AC893" s="1102" t="s">
        <v>84</v>
      </c>
      <c r="AD893" s="1102"/>
      <c r="AE893" s="1102" t="e">
        <f>[8]!Tabla2[[#This Row],[Nombre completo]]</f>
        <v>#VALUE!</v>
      </c>
      <c r="AF893" s="34" t="s">
        <v>47</v>
      </c>
      <c r="AG893" s="34" t="s">
        <v>85</v>
      </c>
    </row>
    <row r="894" spans="1:33" s="33" customFormat="1" ht="63" customHeight="1" x14ac:dyDescent="0.2">
      <c r="A894" s="1101" t="s">
        <v>3203</v>
      </c>
      <c r="B894" s="1102">
        <v>80111604</v>
      </c>
      <c r="C894" s="34" t="s">
        <v>3367</v>
      </c>
      <c r="D894" s="1103">
        <v>43105</v>
      </c>
      <c r="E894" s="34" t="s">
        <v>107</v>
      </c>
      <c r="F894" s="34" t="s">
        <v>119</v>
      </c>
      <c r="G894" s="34" t="s">
        <v>116</v>
      </c>
      <c r="H894" s="1104">
        <v>20824766.25</v>
      </c>
      <c r="I894" s="1104">
        <v>20824766.25</v>
      </c>
      <c r="J894" s="34" t="s">
        <v>111</v>
      </c>
      <c r="K894" s="34" t="s">
        <v>45</v>
      </c>
      <c r="L894" s="1102" t="s">
        <v>3344</v>
      </c>
      <c r="M894" s="1102" t="s">
        <v>3214</v>
      </c>
      <c r="N894" s="1101" t="s">
        <v>3221</v>
      </c>
      <c r="O894" s="1105" t="s">
        <v>3345</v>
      </c>
      <c r="P894" s="34" t="s">
        <v>3223</v>
      </c>
      <c r="Q894" s="34"/>
      <c r="R894" s="34" t="s">
        <v>3224</v>
      </c>
      <c r="S894" s="34">
        <v>140060001</v>
      </c>
      <c r="T894" s="34" t="s">
        <v>3225</v>
      </c>
      <c r="U894" s="1102"/>
      <c r="V894" s="1102" t="s">
        <v>3217</v>
      </c>
      <c r="W894" s="1106">
        <v>20466</v>
      </c>
      <c r="X894" s="1107">
        <v>43073</v>
      </c>
      <c r="Y894" s="34" t="s">
        <v>79</v>
      </c>
      <c r="Z894" s="34">
        <v>4600006565</v>
      </c>
      <c r="AA894" s="31">
        <f t="shared" si="13"/>
        <v>1</v>
      </c>
      <c r="AB894" s="1102" t="s">
        <v>3368</v>
      </c>
      <c r="AC894" s="1102" t="s">
        <v>84</v>
      </c>
      <c r="AD894" s="1102"/>
      <c r="AE894" s="1102" t="e">
        <f>[8]!Tabla2[[#This Row],[Nombre completo]]</f>
        <v>#VALUE!</v>
      </c>
      <c r="AF894" s="34" t="s">
        <v>47</v>
      </c>
      <c r="AG894" s="34" t="s">
        <v>85</v>
      </c>
    </row>
    <row r="895" spans="1:33" s="33" customFormat="1" ht="63" customHeight="1" x14ac:dyDescent="0.2">
      <c r="A895" s="1101" t="s">
        <v>3203</v>
      </c>
      <c r="B895" s="1102">
        <v>80111604</v>
      </c>
      <c r="C895" s="34" t="s">
        <v>3369</v>
      </c>
      <c r="D895" s="1103">
        <v>43105</v>
      </c>
      <c r="E895" s="34" t="s">
        <v>107</v>
      </c>
      <c r="F895" s="34" t="s">
        <v>119</v>
      </c>
      <c r="G895" s="34" t="s">
        <v>116</v>
      </c>
      <c r="H895" s="1104">
        <v>20824978.75</v>
      </c>
      <c r="I895" s="1104">
        <v>20824978.75</v>
      </c>
      <c r="J895" s="34" t="s">
        <v>111</v>
      </c>
      <c r="K895" s="34" t="s">
        <v>45</v>
      </c>
      <c r="L895" s="1102" t="s">
        <v>3348</v>
      </c>
      <c r="M895" s="1102" t="s">
        <v>3214</v>
      </c>
      <c r="N895" s="1101" t="s">
        <v>3221</v>
      </c>
      <c r="O895" s="1105" t="s">
        <v>3349</v>
      </c>
      <c r="P895" s="34" t="s">
        <v>3223</v>
      </c>
      <c r="Q895" s="34"/>
      <c r="R895" s="34" t="s">
        <v>3224</v>
      </c>
      <c r="S895" s="34">
        <v>140060001</v>
      </c>
      <c r="T895" s="34" t="s">
        <v>3225</v>
      </c>
      <c r="U895" s="1102"/>
      <c r="V895" s="1102" t="s">
        <v>3217</v>
      </c>
      <c r="W895" s="1106">
        <v>20444</v>
      </c>
      <c r="X895" s="1107">
        <v>43073</v>
      </c>
      <c r="Y895" s="34" t="s">
        <v>79</v>
      </c>
      <c r="Z895" s="34">
        <v>4600006575</v>
      </c>
      <c r="AA895" s="31">
        <f t="shared" si="13"/>
        <v>1</v>
      </c>
      <c r="AB895" s="1102" t="s">
        <v>3370</v>
      </c>
      <c r="AC895" s="1102" t="s">
        <v>84</v>
      </c>
      <c r="AD895" s="1102"/>
      <c r="AE895" s="1102" t="e">
        <f>[8]!Tabla2[[#This Row],[Nombre completo]]</f>
        <v>#VALUE!</v>
      </c>
      <c r="AF895" s="34" t="s">
        <v>47</v>
      </c>
      <c r="AG895" s="34" t="s">
        <v>85</v>
      </c>
    </row>
    <row r="896" spans="1:33" s="33" customFormat="1" ht="63" customHeight="1" x14ac:dyDescent="0.2">
      <c r="A896" s="1101" t="s">
        <v>3203</v>
      </c>
      <c r="B896" s="1102">
        <v>80111604</v>
      </c>
      <c r="C896" s="34" t="s">
        <v>3371</v>
      </c>
      <c r="D896" s="1103">
        <v>43105</v>
      </c>
      <c r="E896" s="34" t="s">
        <v>107</v>
      </c>
      <c r="F896" s="34" t="s">
        <v>119</v>
      </c>
      <c r="G896" s="34" t="s">
        <v>116</v>
      </c>
      <c r="H896" s="1104">
        <v>20825000</v>
      </c>
      <c r="I896" s="1104">
        <v>20825000</v>
      </c>
      <c r="J896" s="34" t="s">
        <v>111</v>
      </c>
      <c r="K896" s="34" t="s">
        <v>45</v>
      </c>
      <c r="L896" s="1102" t="s">
        <v>3344</v>
      </c>
      <c r="M896" s="1102" t="s">
        <v>3214</v>
      </c>
      <c r="N896" s="1101" t="s">
        <v>3221</v>
      </c>
      <c r="O896" s="1105" t="s">
        <v>3345</v>
      </c>
      <c r="P896" s="34" t="s">
        <v>3223</v>
      </c>
      <c r="Q896" s="34"/>
      <c r="R896" s="34" t="s">
        <v>3224</v>
      </c>
      <c r="S896" s="34">
        <v>140060001</v>
      </c>
      <c r="T896" s="34" t="s">
        <v>3225</v>
      </c>
      <c r="U896" s="1102"/>
      <c r="V896" s="1102" t="s">
        <v>3217</v>
      </c>
      <c r="W896" s="1106">
        <v>20467</v>
      </c>
      <c r="X896" s="1107">
        <v>43073</v>
      </c>
      <c r="Y896" s="34" t="s">
        <v>79</v>
      </c>
      <c r="Z896" s="34">
        <v>4600006568</v>
      </c>
      <c r="AA896" s="31">
        <f t="shared" si="13"/>
        <v>1</v>
      </c>
      <c r="AB896" s="1102" t="s">
        <v>3372</v>
      </c>
      <c r="AC896" s="1102" t="s">
        <v>84</v>
      </c>
      <c r="AD896" s="1102"/>
      <c r="AE896" s="1102" t="e">
        <f>[8]!Tabla2[[#This Row],[Nombre completo]]</f>
        <v>#VALUE!</v>
      </c>
      <c r="AF896" s="34" t="s">
        <v>47</v>
      </c>
      <c r="AG896" s="34" t="s">
        <v>85</v>
      </c>
    </row>
    <row r="897" spans="1:33" s="33" customFormat="1" ht="63" customHeight="1" x14ac:dyDescent="0.2">
      <c r="A897" s="1101" t="s">
        <v>3203</v>
      </c>
      <c r="B897" s="1102">
        <v>80111604</v>
      </c>
      <c r="C897" s="34" t="s">
        <v>3373</v>
      </c>
      <c r="D897" s="1103">
        <v>43105</v>
      </c>
      <c r="E897" s="34" t="s">
        <v>107</v>
      </c>
      <c r="F897" s="34" t="s">
        <v>119</v>
      </c>
      <c r="G897" s="34" t="s">
        <v>116</v>
      </c>
      <c r="H897" s="1104">
        <v>20825000</v>
      </c>
      <c r="I897" s="1104">
        <v>20825000</v>
      </c>
      <c r="J897" s="34" t="s">
        <v>111</v>
      </c>
      <c r="K897" s="34" t="s">
        <v>45</v>
      </c>
      <c r="L897" s="1102" t="s">
        <v>3374</v>
      </c>
      <c r="M897" s="1102" t="s">
        <v>3214</v>
      </c>
      <c r="N897" s="1101" t="s">
        <v>3221</v>
      </c>
      <c r="O897" s="1105" t="s">
        <v>3375</v>
      </c>
      <c r="P897" s="34" t="s">
        <v>3223</v>
      </c>
      <c r="Q897" s="34"/>
      <c r="R897" s="34" t="s">
        <v>3224</v>
      </c>
      <c r="S897" s="34">
        <v>140060001</v>
      </c>
      <c r="T897" s="34" t="s">
        <v>3225</v>
      </c>
      <c r="U897" s="1102"/>
      <c r="V897" s="1102" t="s">
        <v>3217</v>
      </c>
      <c r="W897" s="1106">
        <v>20485</v>
      </c>
      <c r="X897" s="1107">
        <v>43073</v>
      </c>
      <c r="Y897" s="34" t="s">
        <v>79</v>
      </c>
      <c r="Z897" s="34">
        <v>4600006614</v>
      </c>
      <c r="AA897" s="31">
        <f t="shared" si="13"/>
        <v>1</v>
      </c>
      <c r="AB897" s="1102" t="s">
        <v>3376</v>
      </c>
      <c r="AC897" s="1102" t="s">
        <v>84</v>
      </c>
      <c r="AD897" s="1102"/>
      <c r="AE897" s="1102" t="e">
        <f>[8]!Tabla2[[#This Row],[Nombre completo]]</f>
        <v>#VALUE!</v>
      </c>
      <c r="AF897" s="34" t="s">
        <v>47</v>
      </c>
      <c r="AG897" s="34" t="s">
        <v>85</v>
      </c>
    </row>
    <row r="898" spans="1:33" s="33" customFormat="1" ht="63" customHeight="1" x14ac:dyDescent="0.2">
      <c r="A898" s="1101" t="s">
        <v>3203</v>
      </c>
      <c r="B898" s="1102">
        <v>80111604</v>
      </c>
      <c r="C898" s="34" t="s">
        <v>3377</v>
      </c>
      <c r="D898" s="1103">
        <v>43105</v>
      </c>
      <c r="E898" s="34" t="s">
        <v>107</v>
      </c>
      <c r="F898" s="34" t="s">
        <v>119</v>
      </c>
      <c r="G898" s="34" t="s">
        <v>116</v>
      </c>
      <c r="H898" s="1104">
        <v>20824997.875</v>
      </c>
      <c r="I898" s="1104">
        <v>20824997.875</v>
      </c>
      <c r="J898" s="34" t="s">
        <v>111</v>
      </c>
      <c r="K898" s="34" t="s">
        <v>45</v>
      </c>
      <c r="L898" s="1102" t="s">
        <v>3374</v>
      </c>
      <c r="M898" s="1102" t="s">
        <v>3214</v>
      </c>
      <c r="N898" s="1101" t="s">
        <v>3221</v>
      </c>
      <c r="O898" s="1105" t="s">
        <v>3375</v>
      </c>
      <c r="P898" s="34" t="s">
        <v>3223</v>
      </c>
      <c r="Q898" s="34"/>
      <c r="R898" s="34" t="s">
        <v>3224</v>
      </c>
      <c r="S898" s="34">
        <v>140060001</v>
      </c>
      <c r="T898" s="34" t="s">
        <v>3225</v>
      </c>
      <c r="U898" s="1102"/>
      <c r="V898" s="1102" t="s">
        <v>3217</v>
      </c>
      <c r="W898" s="1106">
        <v>20486</v>
      </c>
      <c r="X898" s="1107">
        <v>43073</v>
      </c>
      <c r="Y898" s="34" t="s">
        <v>79</v>
      </c>
      <c r="Z898" s="34">
        <v>4600006613</v>
      </c>
      <c r="AA898" s="31">
        <f t="shared" si="13"/>
        <v>1</v>
      </c>
      <c r="AB898" s="1102" t="s">
        <v>3378</v>
      </c>
      <c r="AC898" s="1102" t="s">
        <v>84</v>
      </c>
      <c r="AD898" s="1102"/>
      <c r="AE898" s="1102" t="e">
        <f>[8]!Tabla2[[#This Row],[Nombre completo]]</f>
        <v>#VALUE!</v>
      </c>
      <c r="AF898" s="34" t="s">
        <v>47</v>
      </c>
      <c r="AG898" s="34" t="s">
        <v>85</v>
      </c>
    </row>
    <row r="899" spans="1:33" s="33" customFormat="1" ht="63" customHeight="1" x14ac:dyDescent="0.2">
      <c r="A899" s="1101" t="s">
        <v>3203</v>
      </c>
      <c r="B899" s="1102">
        <v>80111604</v>
      </c>
      <c r="C899" s="34" t="s">
        <v>3379</v>
      </c>
      <c r="D899" s="1103">
        <v>43105</v>
      </c>
      <c r="E899" s="34" t="s">
        <v>107</v>
      </c>
      <c r="F899" s="34" t="s">
        <v>119</v>
      </c>
      <c r="G899" s="34" t="s">
        <v>116</v>
      </c>
      <c r="H899" s="1104">
        <v>20580000</v>
      </c>
      <c r="I899" s="1104">
        <v>20580000</v>
      </c>
      <c r="J899" s="34" t="s">
        <v>111</v>
      </c>
      <c r="K899" s="34" t="s">
        <v>45</v>
      </c>
      <c r="L899" s="1102" t="s">
        <v>3374</v>
      </c>
      <c r="M899" s="1102" t="s">
        <v>3214</v>
      </c>
      <c r="N899" s="1101" t="s">
        <v>3221</v>
      </c>
      <c r="O899" s="1105" t="s">
        <v>3375</v>
      </c>
      <c r="P899" s="34" t="s">
        <v>3223</v>
      </c>
      <c r="Q899" s="34"/>
      <c r="R899" s="34" t="s">
        <v>3224</v>
      </c>
      <c r="S899" s="34">
        <v>140060001</v>
      </c>
      <c r="T899" s="34" t="s">
        <v>3225</v>
      </c>
      <c r="U899" s="1102"/>
      <c r="V899" s="1102" t="s">
        <v>3217</v>
      </c>
      <c r="W899" s="1106">
        <v>20487</v>
      </c>
      <c r="X899" s="1107">
        <v>43073</v>
      </c>
      <c r="Y899" s="34" t="s">
        <v>79</v>
      </c>
      <c r="Z899" s="34">
        <v>4600006623</v>
      </c>
      <c r="AA899" s="31">
        <f t="shared" si="13"/>
        <v>1</v>
      </c>
      <c r="AB899" s="1102" t="s">
        <v>3380</v>
      </c>
      <c r="AC899" s="1102" t="s">
        <v>84</v>
      </c>
      <c r="AD899" s="1102"/>
      <c r="AE899" s="1102" t="e">
        <f>[8]!Tabla2[[#This Row],[Nombre completo]]</f>
        <v>#VALUE!</v>
      </c>
      <c r="AF899" s="34" t="s">
        <v>47</v>
      </c>
      <c r="AG899" s="34" t="s">
        <v>85</v>
      </c>
    </row>
    <row r="900" spans="1:33" s="33" customFormat="1" ht="63" customHeight="1" x14ac:dyDescent="0.2">
      <c r="A900" s="1101" t="s">
        <v>3203</v>
      </c>
      <c r="B900" s="1102">
        <v>80111604</v>
      </c>
      <c r="C900" s="34" t="s">
        <v>3379</v>
      </c>
      <c r="D900" s="1103">
        <v>43105</v>
      </c>
      <c r="E900" s="34" t="s">
        <v>107</v>
      </c>
      <c r="F900" s="34" t="s">
        <v>119</v>
      </c>
      <c r="G900" s="34" t="s">
        <v>116</v>
      </c>
      <c r="H900" s="1104">
        <v>20824997.024999999</v>
      </c>
      <c r="I900" s="1104">
        <v>20824997.024999999</v>
      </c>
      <c r="J900" s="34" t="s">
        <v>111</v>
      </c>
      <c r="K900" s="34" t="s">
        <v>45</v>
      </c>
      <c r="L900" s="1102" t="s">
        <v>3374</v>
      </c>
      <c r="M900" s="1102" t="s">
        <v>3214</v>
      </c>
      <c r="N900" s="1101" t="s">
        <v>3221</v>
      </c>
      <c r="O900" s="1105" t="s">
        <v>3375</v>
      </c>
      <c r="P900" s="34" t="s">
        <v>3223</v>
      </c>
      <c r="Q900" s="34"/>
      <c r="R900" s="34" t="s">
        <v>3224</v>
      </c>
      <c r="S900" s="34">
        <v>140060001</v>
      </c>
      <c r="T900" s="34" t="s">
        <v>3225</v>
      </c>
      <c r="U900" s="1102"/>
      <c r="V900" s="1102" t="s">
        <v>3217</v>
      </c>
      <c r="W900" s="1106">
        <v>20488</v>
      </c>
      <c r="X900" s="1107">
        <v>43073</v>
      </c>
      <c r="Y900" s="34" t="s">
        <v>79</v>
      </c>
      <c r="Z900" s="34">
        <v>4600006621</v>
      </c>
      <c r="AA900" s="31">
        <f t="shared" si="13"/>
        <v>1</v>
      </c>
      <c r="AB900" s="1102" t="s">
        <v>3381</v>
      </c>
      <c r="AC900" s="1102" t="s">
        <v>84</v>
      </c>
      <c r="AD900" s="1102"/>
      <c r="AE900" s="1102" t="e">
        <f>[8]!Tabla2[[#This Row],[Nombre completo]]</f>
        <v>#VALUE!</v>
      </c>
      <c r="AF900" s="34" t="s">
        <v>47</v>
      </c>
      <c r="AG900" s="34" t="s">
        <v>85</v>
      </c>
    </row>
    <row r="901" spans="1:33" s="33" customFormat="1" ht="63" customHeight="1" x14ac:dyDescent="0.2">
      <c r="A901" s="1101" t="s">
        <v>3203</v>
      </c>
      <c r="B901" s="1102">
        <v>80111604</v>
      </c>
      <c r="C901" s="34" t="s">
        <v>3382</v>
      </c>
      <c r="D901" s="1103">
        <v>43105</v>
      </c>
      <c r="E901" s="34" t="s">
        <v>107</v>
      </c>
      <c r="F901" s="34" t="s">
        <v>119</v>
      </c>
      <c r="G901" s="34" t="s">
        <v>116</v>
      </c>
      <c r="H901" s="1104">
        <v>20824999.149999999</v>
      </c>
      <c r="I901" s="1104">
        <v>20824999.149999999</v>
      </c>
      <c r="J901" s="34" t="s">
        <v>111</v>
      </c>
      <c r="K901" s="34" t="s">
        <v>45</v>
      </c>
      <c r="L901" s="1102" t="s">
        <v>3374</v>
      </c>
      <c r="M901" s="1102" t="s">
        <v>3214</v>
      </c>
      <c r="N901" s="1101" t="s">
        <v>3221</v>
      </c>
      <c r="O901" s="1105" t="s">
        <v>3375</v>
      </c>
      <c r="P901" s="34" t="s">
        <v>3223</v>
      </c>
      <c r="Q901" s="34"/>
      <c r="R901" s="34" t="s">
        <v>3224</v>
      </c>
      <c r="S901" s="34">
        <v>140060001</v>
      </c>
      <c r="T901" s="34" t="s">
        <v>3225</v>
      </c>
      <c r="U901" s="1102"/>
      <c r="V901" s="1102" t="s">
        <v>3217</v>
      </c>
      <c r="W901" s="1106">
        <v>20489</v>
      </c>
      <c r="X901" s="1107">
        <v>43073</v>
      </c>
      <c r="Y901" s="34" t="s">
        <v>79</v>
      </c>
      <c r="Z901" s="34">
        <v>4600006620</v>
      </c>
      <c r="AA901" s="31">
        <f t="shared" si="13"/>
        <v>1</v>
      </c>
      <c r="AB901" s="1102" t="s">
        <v>3383</v>
      </c>
      <c r="AC901" s="1102" t="s">
        <v>84</v>
      </c>
      <c r="AD901" s="1102"/>
      <c r="AE901" s="1102" t="e">
        <f>[8]!Tabla2[[#This Row],[Nombre completo]]</f>
        <v>#VALUE!</v>
      </c>
      <c r="AF901" s="34" t="s">
        <v>47</v>
      </c>
      <c r="AG901" s="34" t="s">
        <v>85</v>
      </c>
    </row>
    <row r="902" spans="1:33" s="33" customFormat="1" ht="63" customHeight="1" x14ac:dyDescent="0.2">
      <c r="A902" s="1101" t="s">
        <v>3203</v>
      </c>
      <c r="B902" s="1102">
        <v>80111604</v>
      </c>
      <c r="C902" s="34" t="s">
        <v>3384</v>
      </c>
      <c r="D902" s="1103">
        <v>43105</v>
      </c>
      <c r="E902" s="34" t="s">
        <v>107</v>
      </c>
      <c r="F902" s="34" t="s">
        <v>119</v>
      </c>
      <c r="G902" s="34" t="s">
        <v>116</v>
      </c>
      <c r="H902" s="1104">
        <v>20824998.300000001</v>
      </c>
      <c r="I902" s="1104">
        <v>20824998.300000001</v>
      </c>
      <c r="J902" s="34" t="s">
        <v>111</v>
      </c>
      <c r="K902" s="34" t="s">
        <v>45</v>
      </c>
      <c r="L902" s="1102" t="s">
        <v>3374</v>
      </c>
      <c r="M902" s="1102" t="s">
        <v>3214</v>
      </c>
      <c r="N902" s="1101" t="s">
        <v>3221</v>
      </c>
      <c r="O902" s="1105" t="s">
        <v>3375</v>
      </c>
      <c r="P902" s="34" t="s">
        <v>3223</v>
      </c>
      <c r="Q902" s="34"/>
      <c r="R902" s="34" t="s">
        <v>3224</v>
      </c>
      <c r="S902" s="34">
        <v>140060001</v>
      </c>
      <c r="T902" s="34" t="s">
        <v>3225</v>
      </c>
      <c r="U902" s="1102"/>
      <c r="V902" s="1102" t="s">
        <v>3217</v>
      </c>
      <c r="W902" s="1106">
        <v>20490</v>
      </c>
      <c r="X902" s="1107">
        <v>43073</v>
      </c>
      <c r="Y902" s="34" t="s">
        <v>79</v>
      </c>
      <c r="Z902" s="34">
        <v>4600006618</v>
      </c>
      <c r="AA902" s="31">
        <f t="shared" si="13"/>
        <v>1</v>
      </c>
      <c r="AB902" s="1102" t="s">
        <v>3385</v>
      </c>
      <c r="AC902" s="1102" t="s">
        <v>84</v>
      </c>
      <c r="AD902" s="1102"/>
      <c r="AE902" s="1102" t="e">
        <f>[8]!Tabla2[[#This Row],[Nombre completo]]</f>
        <v>#VALUE!</v>
      </c>
      <c r="AF902" s="34" t="s">
        <v>47</v>
      </c>
      <c r="AG902" s="34" t="s">
        <v>85</v>
      </c>
    </row>
    <row r="903" spans="1:33" s="33" customFormat="1" ht="63" customHeight="1" x14ac:dyDescent="0.2">
      <c r="A903" s="1101" t="s">
        <v>3203</v>
      </c>
      <c r="B903" s="1102">
        <v>80111604</v>
      </c>
      <c r="C903" s="34" t="s">
        <v>3386</v>
      </c>
      <c r="D903" s="1103">
        <v>43105</v>
      </c>
      <c r="E903" s="34" t="s">
        <v>107</v>
      </c>
      <c r="F903" s="34" t="s">
        <v>119</v>
      </c>
      <c r="G903" s="34" t="s">
        <v>116</v>
      </c>
      <c r="H903" s="1104">
        <v>20824999.574999999</v>
      </c>
      <c r="I903" s="1104">
        <v>20824999.574999999</v>
      </c>
      <c r="J903" s="34" t="s">
        <v>111</v>
      </c>
      <c r="K903" s="34" t="s">
        <v>45</v>
      </c>
      <c r="L903" s="1102" t="s">
        <v>3387</v>
      </c>
      <c r="M903" s="1102" t="s">
        <v>3214</v>
      </c>
      <c r="N903" s="1101" t="s">
        <v>3221</v>
      </c>
      <c r="O903" s="1105" t="s">
        <v>3388</v>
      </c>
      <c r="P903" s="34" t="s">
        <v>3223</v>
      </c>
      <c r="Q903" s="34"/>
      <c r="R903" s="34" t="s">
        <v>3224</v>
      </c>
      <c r="S903" s="34">
        <v>140060001</v>
      </c>
      <c r="T903" s="34" t="s">
        <v>3225</v>
      </c>
      <c r="U903" s="1102"/>
      <c r="V903" s="1102" t="s">
        <v>3217</v>
      </c>
      <c r="W903" s="1106">
        <v>20491</v>
      </c>
      <c r="X903" s="1107">
        <v>43073</v>
      </c>
      <c r="Y903" s="34" t="s">
        <v>79</v>
      </c>
      <c r="Z903" s="34">
        <v>4600006580</v>
      </c>
      <c r="AA903" s="31">
        <f t="shared" si="13"/>
        <v>1</v>
      </c>
      <c r="AB903" s="1102" t="s">
        <v>3389</v>
      </c>
      <c r="AC903" s="1102" t="s">
        <v>84</v>
      </c>
      <c r="AD903" s="1102"/>
      <c r="AE903" s="1102" t="e">
        <f>[8]!Tabla2[[#This Row],[Nombre completo]]</f>
        <v>#VALUE!</v>
      </c>
      <c r="AF903" s="34" t="s">
        <v>47</v>
      </c>
      <c r="AG903" s="34" t="s">
        <v>85</v>
      </c>
    </row>
    <row r="904" spans="1:33" s="33" customFormat="1" ht="63" customHeight="1" x14ac:dyDescent="0.2">
      <c r="A904" s="1101" t="s">
        <v>3203</v>
      </c>
      <c r="B904" s="1102">
        <v>80111604</v>
      </c>
      <c r="C904" s="34" t="s">
        <v>3390</v>
      </c>
      <c r="D904" s="1103">
        <v>43105</v>
      </c>
      <c r="E904" s="34" t="s">
        <v>107</v>
      </c>
      <c r="F904" s="34" t="s">
        <v>119</v>
      </c>
      <c r="G904" s="34" t="s">
        <v>116</v>
      </c>
      <c r="H904" s="1104">
        <v>20824995.75</v>
      </c>
      <c r="I904" s="1104">
        <v>20824995.75</v>
      </c>
      <c r="J904" s="34" t="s">
        <v>111</v>
      </c>
      <c r="K904" s="34" t="s">
        <v>45</v>
      </c>
      <c r="L904" s="1102" t="s">
        <v>3387</v>
      </c>
      <c r="M904" s="1102" t="s">
        <v>3214</v>
      </c>
      <c r="N904" s="1101" t="s">
        <v>3221</v>
      </c>
      <c r="O904" s="1105" t="s">
        <v>3388</v>
      </c>
      <c r="P904" s="34" t="s">
        <v>3223</v>
      </c>
      <c r="Q904" s="34"/>
      <c r="R904" s="34" t="s">
        <v>3224</v>
      </c>
      <c r="S904" s="34">
        <v>140060001</v>
      </c>
      <c r="T904" s="34" t="s">
        <v>3225</v>
      </c>
      <c r="U904" s="1102"/>
      <c r="V904" s="1102" t="s">
        <v>3217</v>
      </c>
      <c r="W904" s="1106">
        <v>20492</v>
      </c>
      <c r="X904" s="1107">
        <v>43073</v>
      </c>
      <c r="Y904" s="34" t="s">
        <v>79</v>
      </c>
      <c r="Z904" s="34">
        <v>4600006644</v>
      </c>
      <c r="AA904" s="31">
        <f t="shared" si="13"/>
        <v>1</v>
      </c>
      <c r="AB904" s="1102" t="s">
        <v>3391</v>
      </c>
      <c r="AC904" s="1102" t="s">
        <v>84</v>
      </c>
      <c r="AD904" s="1102"/>
      <c r="AE904" s="1102" t="e">
        <f>[8]!Tabla2[[#This Row],[Nombre completo]]</f>
        <v>#VALUE!</v>
      </c>
      <c r="AF904" s="34" t="s">
        <v>47</v>
      </c>
      <c r="AG904" s="34" t="s">
        <v>85</v>
      </c>
    </row>
    <row r="905" spans="1:33" s="33" customFormat="1" ht="63" customHeight="1" x14ac:dyDescent="0.2">
      <c r="A905" s="1101" t="s">
        <v>3203</v>
      </c>
      <c r="B905" s="1102">
        <v>80111604</v>
      </c>
      <c r="C905" s="34" t="s">
        <v>3392</v>
      </c>
      <c r="D905" s="1103">
        <v>43105</v>
      </c>
      <c r="E905" s="34" t="s">
        <v>107</v>
      </c>
      <c r="F905" s="34" t="s">
        <v>119</v>
      </c>
      <c r="G905" s="34" t="s">
        <v>116</v>
      </c>
      <c r="H905" s="1104">
        <v>20750999.574999999</v>
      </c>
      <c r="I905" s="1104">
        <v>20750999.574999999</v>
      </c>
      <c r="J905" s="34" t="s">
        <v>111</v>
      </c>
      <c r="K905" s="34" t="s">
        <v>45</v>
      </c>
      <c r="L905" s="1102" t="s">
        <v>3387</v>
      </c>
      <c r="M905" s="1102" t="s">
        <v>3214</v>
      </c>
      <c r="N905" s="1101" t="s">
        <v>3221</v>
      </c>
      <c r="O905" s="1105" t="s">
        <v>3388</v>
      </c>
      <c r="P905" s="34" t="s">
        <v>3223</v>
      </c>
      <c r="Q905" s="34"/>
      <c r="R905" s="34" t="s">
        <v>3224</v>
      </c>
      <c r="S905" s="34">
        <v>140060001</v>
      </c>
      <c r="T905" s="34" t="s">
        <v>3225</v>
      </c>
      <c r="U905" s="1102"/>
      <c r="V905" s="1102" t="s">
        <v>3217</v>
      </c>
      <c r="W905" s="1106">
        <v>20494</v>
      </c>
      <c r="X905" s="1107">
        <v>43073</v>
      </c>
      <c r="Y905" s="34" t="s">
        <v>79</v>
      </c>
      <c r="Z905" s="34">
        <v>4600006583</v>
      </c>
      <c r="AA905" s="31">
        <f t="shared" si="13"/>
        <v>1</v>
      </c>
      <c r="AB905" s="1102" t="s">
        <v>3393</v>
      </c>
      <c r="AC905" s="1102" t="s">
        <v>84</v>
      </c>
      <c r="AD905" s="1102"/>
      <c r="AE905" s="1102" t="e">
        <f>[8]!Tabla2[[#This Row],[Nombre completo]]</f>
        <v>#VALUE!</v>
      </c>
      <c r="AF905" s="34" t="s">
        <v>47</v>
      </c>
      <c r="AG905" s="34" t="s">
        <v>85</v>
      </c>
    </row>
    <row r="906" spans="1:33" s="33" customFormat="1" ht="63" customHeight="1" x14ac:dyDescent="0.2">
      <c r="A906" s="1101" t="s">
        <v>3203</v>
      </c>
      <c r="B906" s="1102">
        <v>80111604</v>
      </c>
      <c r="C906" s="34" t="s">
        <v>3394</v>
      </c>
      <c r="D906" s="1103">
        <v>43105</v>
      </c>
      <c r="E906" s="34" t="s">
        <v>107</v>
      </c>
      <c r="F906" s="34" t="s">
        <v>119</v>
      </c>
      <c r="G906" s="34" t="s">
        <v>116</v>
      </c>
      <c r="H906" s="1104">
        <v>19270964.399999999</v>
      </c>
      <c r="I906" s="1104">
        <v>19270964.399999999</v>
      </c>
      <c r="J906" s="34" t="s">
        <v>111</v>
      </c>
      <c r="K906" s="34" t="s">
        <v>45</v>
      </c>
      <c r="L906" s="1102" t="s">
        <v>3387</v>
      </c>
      <c r="M906" s="1102" t="s">
        <v>3214</v>
      </c>
      <c r="N906" s="1101" t="s">
        <v>3221</v>
      </c>
      <c r="O906" s="1105" t="s">
        <v>3388</v>
      </c>
      <c r="P906" s="34" t="s">
        <v>3223</v>
      </c>
      <c r="Q906" s="34"/>
      <c r="R906" s="34" t="s">
        <v>3224</v>
      </c>
      <c r="S906" s="34">
        <v>140060001</v>
      </c>
      <c r="T906" s="34" t="s">
        <v>3225</v>
      </c>
      <c r="U906" s="1102"/>
      <c r="V906" s="1102" t="s">
        <v>3217</v>
      </c>
      <c r="W906" s="1106">
        <v>20495</v>
      </c>
      <c r="X906" s="1107">
        <v>43073</v>
      </c>
      <c r="Y906" s="34" t="s">
        <v>79</v>
      </c>
      <c r="Z906" s="34">
        <v>4600006578</v>
      </c>
      <c r="AA906" s="31">
        <f t="shared" si="13"/>
        <v>1</v>
      </c>
      <c r="AB906" s="1102" t="s">
        <v>3395</v>
      </c>
      <c r="AC906" s="1102" t="s">
        <v>84</v>
      </c>
      <c r="AD906" s="1102"/>
      <c r="AE906" s="1102" t="e">
        <f>[8]!Tabla2[[#This Row],[Nombre completo]]</f>
        <v>#VALUE!</v>
      </c>
      <c r="AF906" s="34" t="s">
        <v>47</v>
      </c>
      <c r="AG906" s="34" t="s">
        <v>85</v>
      </c>
    </row>
    <row r="907" spans="1:33" s="33" customFormat="1" ht="63" customHeight="1" x14ac:dyDescent="0.2">
      <c r="A907" s="1101" t="s">
        <v>3203</v>
      </c>
      <c r="B907" s="1102">
        <v>80111604</v>
      </c>
      <c r="C907" s="34" t="s">
        <v>3396</v>
      </c>
      <c r="D907" s="1103">
        <v>43105</v>
      </c>
      <c r="E907" s="34" t="s">
        <v>107</v>
      </c>
      <c r="F907" s="34" t="s">
        <v>119</v>
      </c>
      <c r="G907" s="34" t="s">
        <v>116</v>
      </c>
      <c r="H907" s="1104">
        <v>20751999.574999999</v>
      </c>
      <c r="I907" s="1104">
        <v>20751999.574999999</v>
      </c>
      <c r="J907" s="34" t="s">
        <v>111</v>
      </c>
      <c r="K907" s="34" t="s">
        <v>45</v>
      </c>
      <c r="L907" s="1102" t="s">
        <v>3387</v>
      </c>
      <c r="M907" s="1102" t="s">
        <v>3214</v>
      </c>
      <c r="N907" s="1101" t="s">
        <v>3221</v>
      </c>
      <c r="O907" s="1105" t="s">
        <v>3388</v>
      </c>
      <c r="P907" s="34" t="s">
        <v>3223</v>
      </c>
      <c r="Q907" s="34"/>
      <c r="R907" s="34" t="s">
        <v>3224</v>
      </c>
      <c r="S907" s="34">
        <v>140060001</v>
      </c>
      <c r="T907" s="34" t="s">
        <v>3225</v>
      </c>
      <c r="U907" s="1102"/>
      <c r="V907" s="1102" t="s">
        <v>3217</v>
      </c>
      <c r="W907" s="1106">
        <v>20497</v>
      </c>
      <c r="X907" s="1107">
        <v>43073</v>
      </c>
      <c r="Y907" s="34" t="s">
        <v>79</v>
      </c>
      <c r="Z907" s="34">
        <v>4600006584</v>
      </c>
      <c r="AA907" s="31">
        <f t="shared" si="13"/>
        <v>1</v>
      </c>
      <c r="AB907" s="1102" t="s">
        <v>3397</v>
      </c>
      <c r="AC907" s="1102" t="s">
        <v>84</v>
      </c>
      <c r="AD907" s="1102"/>
      <c r="AE907" s="1102" t="e">
        <f>[8]!Tabla2[[#This Row],[Nombre completo]]</f>
        <v>#VALUE!</v>
      </c>
      <c r="AF907" s="34" t="s">
        <v>47</v>
      </c>
      <c r="AG907" s="34" t="s">
        <v>85</v>
      </c>
    </row>
    <row r="908" spans="1:33" s="33" customFormat="1" ht="63" customHeight="1" x14ac:dyDescent="0.2">
      <c r="A908" s="1101" t="s">
        <v>3203</v>
      </c>
      <c r="B908" s="1102">
        <v>80111604</v>
      </c>
      <c r="C908" s="34" t="s">
        <v>3398</v>
      </c>
      <c r="D908" s="1103">
        <v>43105</v>
      </c>
      <c r="E908" s="34" t="s">
        <v>107</v>
      </c>
      <c r="F908" s="34" t="s">
        <v>119</v>
      </c>
      <c r="G908" s="34" t="s">
        <v>116</v>
      </c>
      <c r="H908" s="1104">
        <v>20304999.574999999</v>
      </c>
      <c r="I908" s="1104">
        <v>20304999.574999999</v>
      </c>
      <c r="J908" s="34" t="s">
        <v>111</v>
      </c>
      <c r="K908" s="34" t="s">
        <v>45</v>
      </c>
      <c r="L908" s="1102" t="s">
        <v>3387</v>
      </c>
      <c r="M908" s="1102" t="s">
        <v>3214</v>
      </c>
      <c r="N908" s="1101" t="s">
        <v>3221</v>
      </c>
      <c r="O908" s="1105" t="s">
        <v>3388</v>
      </c>
      <c r="P908" s="34" t="s">
        <v>3223</v>
      </c>
      <c r="Q908" s="34"/>
      <c r="R908" s="34" t="s">
        <v>3224</v>
      </c>
      <c r="S908" s="34">
        <v>140060001</v>
      </c>
      <c r="T908" s="34" t="s">
        <v>3225</v>
      </c>
      <c r="U908" s="1102"/>
      <c r="V908" s="1102" t="s">
        <v>3217</v>
      </c>
      <c r="W908" s="1106">
        <v>20500</v>
      </c>
      <c r="X908" s="1107">
        <v>43073</v>
      </c>
      <c r="Y908" s="34" t="s">
        <v>79</v>
      </c>
      <c r="Z908" s="34">
        <v>4600006577</v>
      </c>
      <c r="AA908" s="31">
        <f t="shared" ref="AA908:AA971" si="14">+IF(AND(W908="",X908="",Y908="",Z908=""),"",IF(AND(W908&lt;&gt;"",X908="",Y908="",Z908=""),0%,IF(AND(W908&lt;&gt;"",X908&lt;&gt;"",Y908="",Z908=""),33%,IF(AND(W908&lt;&gt;"",X908&lt;&gt;"",Y908&lt;&gt;"",Z908=""),66%,IF(AND(W908&lt;&gt;"",X908&lt;&gt;"",Y908&lt;&gt;"",Z908&lt;&gt;""),100%,"Información incompleta")))))</f>
        <v>1</v>
      </c>
      <c r="AB908" s="1102" t="s">
        <v>3399</v>
      </c>
      <c r="AC908" s="1102" t="s">
        <v>84</v>
      </c>
      <c r="AD908" s="1102"/>
      <c r="AE908" s="1102" t="e">
        <f>[8]!Tabla2[[#This Row],[Nombre completo]]</f>
        <v>#VALUE!</v>
      </c>
      <c r="AF908" s="34" t="s">
        <v>47</v>
      </c>
      <c r="AG908" s="34" t="s">
        <v>85</v>
      </c>
    </row>
    <row r="909" spans="1:33" s="33" customFormat="1" ht="63" customHeight="1" x14ac:dyDescent="0.2">
      <c r="A909" s="1101" t="s">
        <v>3203</v>
      </c>
      <c r="B909" s="1102">
        <v>80111604</v>
      </c>
      <c r="C909" s="34" t="s">
        <v>3400</v>
      </c>
      <c r="D909" s="1103">
        <v>43105</v>
      </c>
      <c r="E909" s="34" t="s">
        <v>107</v>
      </c>
      <c r="F909" s="34" t="s">
        <v>119</v>
      </c>
      <c r="G909" s="34" t="s">
        <v>116</v>
      </c>
      <c r="H909" s="1104">
        <v>20824999.574999999</v>
      </c>
      <c r="I909" s="1104">
        <v>20824999.574999999</v>
      </c>
      <c r="J909" s="34" t="s">
        <v>111</v>
      </c>
      <c r="K909" s="34" t="s">
        <v>45</v>
      </c>
      <c r="L909" s="1102" t="s">
        <v>3387</v>
      </c>
      <c r="M909" s="1102" t="s">
        <v>3214</v>
      </c>
      <c r="N909" s="1101" t="s">
        <v>3221</v>
      </c>
      <c r="O909" s="1105" t="s">
        <v>3388</v>
      </c>
      <c r="P909" s="34" t="s">
        <v>3223</v>
      </c>
      <c r="Q909" s="34"/>
      <c r="R909" s="34" t="s">
        <v>3224</v>
      </c>
      <c r="S909" s="34">
        <v>140060001</v>
      </c>
      <c r="T909" s="34" t="s">
        <v>3225</v>
      </c>
      <c r="U909" s="1102"/>
      <c r="V909" s="1102" t="s">
        <v>3217</v>
      </c>
      <c r="W909" s="1106">
        <v>20502</v>
      </c>
      <c r="X909" s="1107">
        <v>43073</v>
      </c>
      <c r="Y909" s="34" t="s">
        <v>79</v>
      </c>
      <c r="Z909" s="34">
        <v>4600006579</v>
      </c>
      <c r="AA909" s="31">
        <f t="shared" si="14"/>
        <v>1</v>
      </c>
      <c r="AB909" s="1102" t="s">
        <v>3401</v>
      </c>
      <c r="AC909" s="1102" t="s">
        <v>84</v>
      </c>
      <c r="AD909" s="1102"/>
      <c r="AE909" s="1102" t="e">
        <f>[8]!Tabla2[[#This Row],[Nombre completo]]</f>
        <v>#VALUE!</v>
      </c>
      <c r="AF909" s="34" t="s">
        <v>47</v>
      </c>
      <c r="AG909" s="34" t="s">
        <v>85</v>
      </c>
    </row>
    <row r="910" spans="1:33" s="33" customFormat="1" ht="63" customHeight="1" x14ac:dyDescent="0.2">
      <c r="A910" s="1101" t="s">
        <v>3203</v>
      </c>
      <c r="B910" s="1102">
        <v>80111604</v>
      </c>
      <c r="C910" s="34" t="s">
        <v>3402</v>
      </c>
      <c r="D910" s="1103">
        <v>43105</v>
      </c>
      <c r="E910" s="34" t="s">
        <v>107</v>
      </c>
      <c r="F910" s="34" t="s">
        <v>119</v>
      </c>
      <c r="G910" s="34" t="s">
        <v>116</v>
      </c>
      <c r="H910" s="1104">
        <v>20824993.199999999</v>
      </c>
      <c r="I910" s="1104">
        <v>20824993.199999999</v>
      </c>
      <c r="J910" s="34" t="s">
        <v>111</v>
      </c>
      <c r="K910" s="34" t="s">
        <v>45</v>
      </c>
      <c r="L910" s="1102" t="s">
        <v>3403</v>
      </c>
      <c r="M910" s="1102" t="s">
        <v>3214</v>
      </c>
      <c r="N910" s="1101" t="s">
        <v>3221</v>
      </c>
      <c r="O910" s="1105" t="s">
        <v>3404</v>
      </c>
      <c r="P910" s="34" t="s">
        <v>3223</v>
      </c>
      <c r="Q910" s="34"/>
      <c r="R910" s="34" t="s">
        <v>3224</v>
      </c>
      <c r="S910" s="34">
        <v>140060001</v>
      </c>
      <c r="T910" s="34" t="s">
        <v>3225</v>
      </c>
      <c r="U910" s="1102"/>
      <c r="V910" s="1102" t="s">
        <v>3217</v>
      </c>
      <c r="W910" s="1106">
        <v>20504</v>
      </c>
      <c r="X910" s="1107">
        <v>43073</v>
      </c>
      <c r="Y910" s="34" t="s">
        <v>79</v>
      </c>
      <c r="Z910" s="34">
        <v>4600006608</v>
      </c>
      <c r="AA910" s="31">
        <f t="shared" si="14"/>
        <v>1</v>
      </c>
      <c r="AB910" s="1102" t="s">
        <v>3405</v>
      </c>
      <c r="AC910" s="1102" t="s">
        <v>84</v>
      </c>
      <c r="AD910" s="1102"/>
      <c r="AE910" s="1102" t="e">
        <f>[8]!Tabla2[[#This Row],[Nombre completo]]</f>
        <v>#VALUE!</v>
      </c>
      <c r="AF910" s="34" t="s">
        <v>47</v>
      </c>
      <c r="AG910" s="34" t="s">
        <v>85</v>
      </c>
    </row>
    <row r="911" spans="1:33" s="33" customFormat="1" ht="63" customHeight="1" x14ac:dyDescent="0.2">
      <c r="A911" s="1101" t="s">
        <v>3203</v>
      </c>
      <c r="B911" s="1102">
        <v>80111604</v>
      </c>
      <c r="C911" s="34" t="s">
        <v>3406</v>
      </c>
      <c r="D911" s="1103">
        <v>43105</v>
      </c>
      <c r="E911" s="34" t="s">
        <v>107</v>
      </c>
      <c r="F911" s="34" t="s">
        <v>119</v>
      </c>
      <c r="G911" s="34" t="s">
        <v>116</v>
      </c>
      <c r="H911" s="1104">
        <v>20825000</v>
      </c>
      <c r="I911" s="1104">
        <v>20825000</v>
      </c>
      <c r="J911" s="34" t="s">
        <v>111</v>
      </c>
      <c r="K911" s="34" t="s">
        <v>45</v>
      </c>
      <c r="L911" s="1102" t="s">
        <v>3403</v>
      </c>
      <c r="M911" s="1102" t="s">
        <v>3214</v>
      </c>
      <c r="N911" s="1101" t="s">
        <v>3221</v>
      </c>
      <c r="O911" s="1105" t="s">
        <v>3404</v>
      </c>
      <c r="P911" s="34" t="s">
        <v>3223</v>
      </c>
      <c r="Q911" s="34"/>
      <c r="R911" s="34" t="s">
        <v>3224</v>
      </c>
      <c r="S911" s="34">
        <v>140060001</v>
      </c>
      <c r="T911" s="34" t="s">
        <v>3225</v>
      </c>
      <c r="U911" s="1102"/>
      <c r="V911" s="1102" t="s">
        <v>3217</v>
      </c>
      <c r="W911" s="1106">
        <v>20516</v>
      </c>
      <c r="X911" s="1107">
        <v>43073</v>
      </c>
      <c r="Y911" s="34" t="s">
        <v>79</v>
      </c>
      <c r="Z911" s="34">
        <v>4600006615</v>
      </c>
      <c r="AA911" s="31">
        <f t="shared" si="14"/>
        <v>1</v>
      </c>
      <c r="AB911" s="1102" t="s">
        <v>3407</v>
      </c>
      <c r="AC911" s="1102" t="s">
        <v>84</v>
      </c>
      <c r="AD911" s="1102"/>
      <c r="AE911" s="1102" t="e">
        <f>[8]!Tabla2[[#This Row],[Nombre completo]]</f>
        <v>#VALUE!</v>
      </c>
      <c r="AF911" s="34" t="s">
        <v>47</v>
      </c>
      <c r="AG911" s="34" t="s">
        <v>85</v>
      </c>
    </row>
    <row r="912" spans="1:33" s="33" customFormat="1" ht="63" customHeight="1" x14ac:dyDescent="0.2">
      <c r="A912" s="1101" t="s">
        <v>3203</v>
      </c>
      <c r="B912" s="1102">
        <v>80111604</v>
      </c>
      <c r="C912" s="34" t="s">
        <v>3408</v>
      </c>
      <c r="D912" s="1103">
        <v>43105</v>
      </c>
      <c r="E912" s="34" t="s">
        <v>107</v>
      </c>
      <c r="F912" s="34" t="s">
        <v>119</v>
      </c>
      <c r="G912" s="34" t="s">
        <v>116</v>
      </c>
      <c r="H912" s="1104">
        <v>20825000</v>
      </c>
      <c r="I912" s="1104">
        <v>20825000</v>
      </c>
      <c r="J912" s="34" t="s">
        <v>111</v>
      </c>
      <c r="K912" s="34" t="s">
        <v>45</v>
      </c>
      <c r="L912" s="1102" t="s">
        <v>3403</v>
      </c>
      <c r="M912" s="1102" t="s">
        <v>3214</v>
      </c>
      <c r="N912" s="1101" t="s">
        <v>3221</v>
      </c>
      <c r="O912" s="1105" t="s">
        <v>3404</v>
      </c>
      <c r="P912" s="34" t="s">
        <v>3223</v>
      </c>
      <c r="Q912" s="34"/>
      <c r="R912" s="34" t="s">
        <v>3224</v>
      </c>
      <c r="S912" s="34">
        <v>140060001</v>
      </c>
      <c r="T912" s="34" t="s">
        <v>3225</v>
      </c>
      <c r="U912" s="1102"/>
      <c r="V912" s="1102" t="s">
        <v>3217</v>
      </c>
      <c r="W912" s="1106">
        <v>20517</v>
      </c>
      <c r="X912" s="1107">
        <v>43073</v>
      </c>
      <c r="Y912" s="34" t="s">
        <v>79</v>
      </c>
      <c r="Z912" s="34">
        <v>4600006616</v>
      </c>
      <c r="AA912" s="31">
        <f t="shared" si="14"/>
        <v>1</v>
      </c>
      <c r="AB912" s="1102" t="s">
        <v>3409</v>
      </c>
      <c r="AC912" s="1102" t="s">
        <v>84</v>
      </c>
      <c r="AD912" s="1102"/>
      <c r="AE912" s="1102" t="e">
        <f>[8]!Tabla2[[#This Row],[Nombre completo]]</f>
        <v>#VALUE!</v>
      </c>
      <c r="AF912" s="34" t="s">
        <v>47</v>
      </c>
      <c r="AG912" s="34" t="s">
        <v>85</v>
      </c>
    </row>
    <row r="913" spans="1:52" s="33" customFormat="1" ht="63" customHeight="1" x14ac:dyDescent="0.2">
      <c r="A913" s="1101" t="s">
        <v>3203</v>
      </c>
      <c r="B913" s="1102">
        <v>80111604</v>
      </c>
      <c r="C913" s="34" t="s">
        <v>3410</v>
      </c>
      <c r="D913" s="1103">
        <v>43105</v>
      </c>
      <c r="E913" s="34" t="s">
        <v>107</v>
      </c>
      <c r="F913" s="34" t="s">
        <v>119</v>
      </c>
      <c r="G913" s="34" t="s">
        <v>116</v>
      </c>
      <c r="H913" s="1104">
        <v>20825000</v>
      </c>
      <c r="I913" s="1104">
        <v>20825000</v>
      </c>
      <c r="J913" s="34" t="s">
        <v>111</v>
      </c>
      <c r="K913" s="34" t="s">
        <v>45</v>
      </c>
      <c r="L913" s="1102" t="s">
        <v>3403</v>
      </c>
      <c r="M913" s="1102" t="s">
        <v>3214</v>
      </c>
      <c r="N913" s="1101" t="s">
        <v>3221</v>
      </c>
      <c r="O913" s="1105" t="s">
        <v>3404</v>
      </c>
      <c r="P913" s="34" t="s">
        <v>3223</v>
      </c>
      <c r="Q913" s="34"/>
      <c r="R913" s="34" t="s">
        <v>3224</v>
      </c>
      <c r="S913" s="34">
        <v>140060001</v>
      </c>
      <c r="T913" s="34" t="s">
        <v>3225</v>
      </c>
      <c r="U913" s="1102"/>
      <c r="V913" s="1102" t="s">
        <v>3217</v>
      </c>
      <c r="W913" s="1106">
        <v>20519</v>
      </c>
      <c r="X913" s="1107">
        <v>43073</v>
      </c>
      <c r="Y913" s="34" t="s">
        <v>79</v>
      </c>
      <c r="Z913" s="34">
        <v>4600006619</v>
      </c>
      <c r="AA913" s="31">
        <f t="shared" si="14"/>
        <v>1</v>
      </c>
      <c r="AB913" s="1102" t="s">
        <v>3411</v>
      </c>
      <c r="AC913" s="1102" t="s">
        <v>84</v>
      </c>
      <c r="AD913" s="1102"/>
      <c r="AE913" s="1102" t="e">
        <f>[8]!Tabla2[[#This Row],[Nombre completo]]</f>
        <v>#VALUE!</v>
      </c>
      <c r="AF913" s="34" t="s">
        <v>47</v>
      </c>
      <c r="AG913" s="34" t="s">
        <v>85</v>
      </c>
    </row>
    <row r="914" spans="1:52" s="33" customFormat="1" ht="63" customHeight="1" x14ac:dyDescent="0.2">
      <c r="A914" s="1101" t="s">
        <v>3203</v>
      </c>
      <c r="B914" s="1109">
        <v>81141505</v>
      </c>
      <c r="C914" s="1110" t="s">
        <v>3412</v>
      </c>
      <c r="D914" s="1111">
        <v>43252</v>
      </c>
      <c r="E914" s="1110" t="s">
        <v>467</v>
      </c>
      <c r="F914" s="34" t="s">
        <v>1809</v>
      </c>
      <c r="G914" s="34" t="s">
        <v>116</v>
      </c>
      <c r="H914" s="1112">
        <v>202000000</v>
      </c>
      <c r="I914" s="1112" t="e">
        <f>[8]!Tabla2[[#This Row],[Valor total estimado]]</f>
        <v>#VALUE!</v>
      </c>
      <c r="J914" s="34" t="s">
        <v>111</v>
      </c>
      <c r="K914" s="34" t="s">
        <v>45</v>
      </c>
      <c r="L914" s="1109" t="s">
        <v>3413</v>
      </c>
      <c r="M914" s="1102" t="s">
        <v>3214</v>
      </c>
      <c r="N914" s="1113" t="s">
        <v>3414</v>
      </c>
      <c r="O914" s="1114" t="s">
        <v>3415</v>
      </c>
      <c r="P914" s="34" t="s">
        <v>3223</v>
      </c>
      <c r="Q914" s="1115"/>
      <c r="R914" s="34" t="s">
        <v>3224</v>
      </c>
      <c r="S914" s="34">
        <v>140060001</v>
      </c>
      <c r="T914" s="34" t="s">
        <v>3225</v>
      </c>
      <c r="U914" s="1116"/>
      <c r="V914" s="1117"/>
      <c r="W914" s="1118"/>
      <c r="X914" s="1119"/>
      <c r="Y914" s="1118"/>
      <c r="Z914" s="1118"/>
      <c r="AA914" s="31" t="str">
        <f t="shared" si="14"/>
        <v/>
      </c>
      <c r="AB914" s="1109" t="s">
        <v>3416</v>
      </c>
      <c r="AC914" s="1102"/>
      <c r="AD914" s="1102"/>
      <c r="AE914" s="1120" t="s">
        <v>3417</v>
      </c>
      <c r="AF914" s="34" t="s">
        <v>47</v>
      </c>
      <c r="AG914" s="34" t="s">
        <v>85</v>
      </c>
    </row>
    <row r="915" spans="1:52" s="33" customFormat="1" ht="63" customHeight="1" x14ac:dyDescent="0.2">
      <c r="A915" s="1121" t="s">
        <v>3203</v>
      </c>
      <c r="B915" s="1122">
        <v>80111604</v>
      </c>
      <c r="C915" s="231" t="s">
        <v>3418</v>
      </c>
      <c r="D915" s="1123">
        <v>43105</v>
      </c>
      <c r="E915" s="231" t="s">
        <v>107</v>
      </c>
      <c r="F915" s="231" t="s">
        <v>119</v>
      </c>
      <c r="G915" s="231" t="s">
        <v>116</v>
      </c>
      <c r="H915" s="1124">
        <v>20825000</v>
      </c>
      <c r="I915" s="1124">
        <v>20825000</v>
      </c>
      <c r="J915" s="231" t="s">
        <v>111</v>
      </c>
      <c r="K915" s="231" t="s">
        <v>45</v>
      </c>
      <c r="L915" s="1125" t="s">
        <v>3419</v>
      </c>
      <c r="M915" s="1122" t="s">
        <v>3214</v>
      </c>
      <c r="N915" s="1121" t="s">
        <v>3221</v>
      </c>
      <c r="O915" s="1126" t="s">
        <v>3420</v>
      </c>
      <c r="P915" s="231" t="s">
        <v>3223</v>
      </c>
      <c r="Q915" s="231"/>
      <c r="R915" s="231" t="s">
        <v>3224</v>
      </c>
      <c r="S915" s="231">
        <v>140050001</v>
      </c>
      <c r="T915" s="231" t="s">
        <v>3225</v>
      </c>
      <c r="U915" s="1122"/>
      <c r="V915" s="1122" t="s">
        <v>3217</v>
      </c>
      <c r="W915" s="1127">
        <v>20220</v>
      </c>
      <c r="X915" s="1128">
        <v>43073</v>
      </c>
      <c r="Y915" s="231" t="s">
        <v>79</v>
      </c>
      <c r="Z915" s="231">
        <v>4600006508</v>
      </c>
      <c r="AA915" s="31">
        <f t="shared" si="14"/>
        <v>1</v>
      </c>
      <c r="AB915" s="225" t="s">
        <v>3421</v>
      </c>
      <c r="AC915" s="1122" t="s">
        <v>84</v>
      </c>
      <c r="AD915" s="1122"/>
      <c r="AE915" s="1129" t="s">
        <v>3419</v>
      </c>
      <c r="AF915" s="231" t="s">
        <v>47</v>
      </c>
      <c r="AG915" s="231" t="s">
        <v>85</v>
      </c>
    </row>
    <row r="916" spans="1:52" s="33" customFormat="1" ht="63" customHeight="1" x14ac:dyDescent="0.2">
      <c r="A916" s="1121" t="s">
        <v>3203</v>
      </c>
      <c r="B916" s="1122">
        <v>80111604</v>
      </c>
      <c r="C916" s="231" t="s">
        <v>3422</v>
      </c>
      <c r="D916" s="1123">
        <v>43105</v>
      </c>
      <c r="E916" s="231" t="s">
        <v>107</v>
      </c>
      <c r="F916" s="231" t="s">
        <v>119</v>
      </c>
      <c r="G916" s="231" t="s">
        <v>116</v>
      </c>
      <c r="H916" s="1124">
        <v>20825000</v>
      </c>
      <c r="I916" s="1124">
        <v>20825000</v>
      </c>
      <c r="J916" s="231" t="s">
        <v>111</v>
      </c>
      <c r="K916" s="231" t="s">
        <v>45</v>
      </c>
      <c r="L916" s="1125" t="s">
        <v>3220</v>
      </c>
      <c r="M916" s="1122" t="s">
        <v>3214</v>
      </c>
      <c r="N916" s="1121" t="s">
        <v>3221</v>
      </c>
      <c r="O916" s="1126" t="s">
        <v>3222</v>
      </c>
      <c r="P916" s="231" t="s">
        <v>3223</v>
      </c>
      <c r="Q916" s="231"/>
      <c r="R916" s="231" t="s">
        <v>3224</v>
      </c>
      <c r="S916" s="231">
        <v>140050001</v>
      </c>
      <c r="T916" s="231" t="s">
        <v>3225</v>
      </c>
      <c r="U916" s="1122"/>
      <c r="V916" s="1122" t="s">
        <v>3217</v>
      </c>
      <c r="W916" s="1125">
        <v>20225</v>
      </c>
      <c r="X916" s="1128">
        <v>43073</v>
      </c>
      <c r="Y916" s="231" t="s">
        <v>79</v>
      </c>
      <c r="Z916" s="231">
        <v>4600006491</v>
      </c>
      <c r="AA916" s="31">
        <f t="shared" si="14"/>
        <v>1</v>
      </c>
      <c r="AB916" s="225" t="s">
        <v>3423</v>
      </c>
      <c r="AC916" s="1122" t="s">
        <v>84</v>
      </c>
      <c r="AD916" s="1122"/>
      <c r="AE916" s="1129" t="s">
        <v>3220</v>
      </c>
      <c r="AF916" s="231" t="s">
        <v>47</v>
      </c>
      <c r="AG916" s="231" t="s">
        <v>85</v>
      </c>
    </row>
    <row r="917" spans="1:52" s="33" customFormat="1" ht="63" customHeight="1" x14ac:dyDescent="0.2">
      <c r="A917" s="1121" t="s">
        <v>3203</v>
      </c>
      <c r="B917" s="1122">
        <v>80111604</v>
      </c>
      <c r="C917" s="231" t="s">
        <v>3424</v>
      </c>
      <c r="D917" s="1123">
        <v>43105</v>
      </c>
      <c r="E917" s="231" t="s">
        <v>107</v>
      </c>
      <c r="F917" s="231" t="s">
        <v>119</v>
      </c>
      <c r="G917" s="231" t="s">
        <v>116</v>
      </c>
      <c r="H917" s="1130">
        <v>20825000</v>
      </c>
      <c r="I917" s="1130">
        <v>20825000</v>
      </c>
      <c r="J917" s="231" t="s">
        <v>111</v>
      </c>
      <c r="K917" s="231" t="s">
        <v>45</v>
      </c>
      <c r="L917" s="1125" t="s">
        <v>3419</v>
      </c>
      <c r="M917" s="1122" t="s">
        <v>3214</v>
      </c>
      <c r="N917" s="1121" t="s">
        <v>3221</v>
      </c>
      <c r="O917" s="1126" t="s">
        <v>3420</v>
      </c>
      <c r="P917" s="231" t="s">
        <v>3223</v>
      </c>
      <c r="Q917" s="231"/>
      <c r="R917" s="231" t="s">
        <v>3224</v>
      </c>
      <c r="S917" s="231">
        <v>140050001</v>
      </c>
      <c r="T917" s="231" t="s">
        <v>3225</v>
      </c>
      <c r="U917" s="1122"/>
      <c r="V917" s="1122" t="s">
        <v>3217</v>
      </c>
      <c r="W917" s="1127">
        <v>20233</v>
      </c>
      <c r="X917" s="1128">
        <v>43073</v>
      </c>
      <c r="Y917" s="231" t="s">
        <v>79</v>
      </c>
      <c r="Z917" s="231">
        <v>4600006639</v>
      </c>
      <c r="AA917" s="31">
        <f t="shared" si="14"/>
        <v>1</v>
      </c>
      <c r="AB917" s="225" t="s">
        <v>3425</v>
      </c>
      <c r="AC917" s="1122" t="s">
        <v>84</v>
      </c>
      <c r="AD917" s="1122"/>
      <c r="AE917" s="1129" t="s">
        <v>3419</v>
      </c>
      <c r="AF917" s="231" t="s">
        <v>47</v>
      </c>
      <c r="AG917" s="231" t="s">
        <v>85</v>
      </c>
    </row>
    <row r="918" spans="1:52" s="33" customFormat="1" ht="63" customHeight="1" x14ac:dyDescent="0.2">
      <c r="A918" s="1121" t="s">
        <v>3203</v>
      </c>
      <c r="B918" s="1122">
        <v>80111604</v>
      </c>
      <c r="C918" s="231" t="s">
        <v>3426</v>
      </c>
      <c r="D918" s="1123">
        <v>43105</v>
      </c>
      <c r="E918" s="231" t="s">
        <v>107</v>
      </c>
      <c r="F918" s="231" t="s">
        <v>119</v>
      </c>
      <c r="G918" s="231" t="s">
        <v>116</v>
      </c>
      <c r="H918" s="1131">
        <v>20825000</v>
      </c>
      <c r="I918" s="1131">
        <v>20825000</v>
      </c>
      <c r="J918" s="231" t="s">
        <v>111</v>
      </c>
      <c r="K918" s="231" t="s">
        <v>45</v>
      </c>
      <c r="L918" s="1125" t="s">
        <v>3233</v>
      </c>
      <c r="M918" s="1122" t="s">
        <v>3214</v>
      </c>
      <c r="N918" s="1121" t="s">
        <v>3221</v>
      </c>
      <c r="O918" s="1126" t="s">
        <v>3234</v>
      </c>
      <c r="P918" s="231" t="s">
        <v>3223</v>
      </c>
      <c r="Q918" s="231"/>
      <c r="R918" s="231" t="s">
        <v>3224</v>
      </c>
      <c r="S918" s="231">
        <v>140050001</v>
      </c>
      <c r="T918" s="231" t="s">
        <v>3225</v>
      </c>
      <c r="U918" s="1122"/>
      <c r="V918" s="1122" t="s">
        <v>3217</v>
      </c>
      <c r="W918" s="1125">
        <v>20236</v>
      </c>
      <c r="X918" s="1128">
        <v>43073</v>
      </c>
      <c r="Y918" s="231" t="s">
        <v>79</v>
      </c>
      <c r="Z918" s="231">
        <v>4600006633</v>
      </c>
      <c r="AA918" s="31">
        <f t="shared" si="14"/>
        <v>1</v>
      </c>
      <c r="AB918" s="225" t="s">
        <v>3427</v>
      </c>
      <c r="AC918" s="1122" t="s">
        <v>84</v>
      </c>
      <c r="AD918" s="1122"/>
      <c r="AE918" s="1129" t="s">
        <v>3233</v>
      </c>
      <c r="AF918" s="231" t="s">
        <v>47</v>
      </c>
      <c r="AG918" s="231" t="s">
        <v>85</v>
      </c>
    </row>
    <row r="919" spans="1:52" s="33" customFormat="1" ht="63" customHeight="1" x14ac:dyDescent="0.2">
      <c r="A919" s="1121" t="s">
        <v>3203</v>
      </c>
      <c r="B919" s="1122">
        <v>80111604</v>
      </c>
      <c r="C919" s="231" t="s">
        <v>3428</v>
      </c>
      <c r="D919" s="1123">
        <v>43105</v>
      </c>
      <c r="E919" s="231" t="s">
        <v>107</v>
      </c>
      <c r="F919" s="231" t="s">
        <v>119</v>
      </c>
      <c r="G919" s="231" t="s">
        <v>116</v>
      </c>
      <c r="H919" s="1131">
        <v>20825000</v>
      </c>
      <c r="I919" s="1131">
        <v>20825000</v>
      </c>
      <c r="J919" s="231" t="s">
        <v>111</v>
      </c>
      <c r="K919" s="231" t="s">
        <v>45</v>
      </c>
      <c r="L919" s="1125" t="s">
        <v>3241</v>
      </c>
      <c r="M919" s="1122" t="s">
        <v>3214</v>
      </c>
      <c r="N919" s="1121" t="s">
        <v>3221</v>
      </c>
      <c r="O919" s="1126" t="s">
        <v>3242</v>
      </c>
      <c r="P919" s="231" t="s">
        <v>3223</v>
      </c>
      <c r="Q919" s="231"/>
      <c r="R919" s="231" t="s">
        <v>3224</v>
      </c>
      <c r="S919" s="231">
        <v>140050001</v>
      </c>
      <c r="T919" s="231" t="s">
        <v>3225</v>
      </c>
      <c r="U919" s="1122"/>
      <c r="V919" s="1122" t="s">
        <v>3217</v>
      </c>
      <c r="W919" s="1125">
        <v>20240</v>
      </c>
      <c r="X919" s="1128">
        <v>43073</v>
      </c>
      <c r="Y919" s="231" t="s">
        <v>79</v>
      </c>
      <c r="Z919" s="231">
        <v>4600006632</v>
      </c>
      <c r="AA919" s="31">
        <f t="shared" si="14"/>
        <v>1</v>
      </c>
      <c r="AB919" s="225" t="s">
        <v>3429</v>
      </c>
      <c r="AC919" s="1122" t="s">
        <v>84</v>
      </c>
      <c r="AD919" s="1122"/>
      <c r="AE919" s="1129" t="s">
        <v>3241</v>
      </c>
      <c r="AF919" s="231" t="s">
        <v>47</v>
      </c>
      <c r="AG919" s="231" t="s">
        <v>85</v>
      </c>
    </row>
    <row r="920" spans="1:52" s="33" customFormat="1" ht="63" customHeight="1" x14ac:dyDescent="0.2">
      <c r="A920" s="1101" t="s">
        <v>3203</v>
      </c>
      <c r="B920" s="1102">
        <v>80111604</v>
      </c>
      <c r="C920" s="34" t="s">
        <v>3430</v>
      </c>
      <c r="D920" s="1103">
        <v>43105</v>
      </c>
      <c r="E920" s="34" t="s">
        <v>107</v>
      </c>
      <c r="F920" s="34" t="s">
        <v>119</v>
      </c>
      <c r="G920" s="34" t="s">
        <v>116</v>
      </c>
      <c r="H920" s="1131">
        <v>20825000</v>
      </c>
      <c r="I920" s="1131">
        <v>20825000</v>
      </c>
      <c r="J920" s="34" t="s">
        <v>111</v>
      </c>
      <c r="K920" s="34" t="s">
        <v>45</v>
      </c>
      <c r="L920" s="1125" t="s">
        <v>3241</v>
      </c>
      <c r="M920" s="1102" t="s">
        <v>3214</v>
      </c>
      <c r="N920" s="1101" t="s">
        <v>3221</v>
      </c>
      <c r="O920" s="1132" t="s">
        <v>3242</v>
      </c>
      <c r="P920" s="34" t="s">
        <v>3223</v>
      </c>
      <c r="Q920" s="34"/>
      <c r="R920" s="34" t="s">
        <v>3224</v>
      </c>
      <c r="S920" s="231">
        <v>140050001</v>
      </c>
      <c r="T920" s="34" t="s">
        <v>3225</v>
      </c>
      <c r="U920" s="1102"/>
      <c r="V920" s="1102" t="s">
        <v>3217</v>
      </c>
      <c r="W920" s="1125">
        <v>20241</v>
      </c>
      <c r="X920" s="1107">
        <v>43073</v>
      </c>
      <c r="Y920" s="34" t="s">
        <v>79</v>
      </c>
      <c r="Z920" s="34">
        <v>4600006629</v>
      </c>
      <c r="AA920" s="31">
        <f t="shared" si="14"/>
        <v>1</v>
      </c>
      <c r="AB920" s="225" t="s">
        <v>3431</v>
      </c>
      <c r="AC920" s="1102" t="s">
        <v>84</v>
      </c>
      <c r="AD920" s="1102"/>
      <c r="AE920" s="1129" t="s">
        <v>3241</v>
      </c>
      <c r="AF920" s="34" t="s">
        <v>47</v>
      </c>
      <c r="AG920" s="34" t="s">
        <v>85</v>
      </c>
    </row>
    <row r="921" spans="1:52" s="33" customFormat="1" ht="63" customHeight="1" x14ac:dyDescent="0.2">
      <c r="A921" s="1101" t="s">
        <v>3203</v>
      </c>
      <c r="B921" s="1102">
        <v>80111604</v>
      </c>
      <c r="C921" s="34" t="s">
        <v>3432</v>
      </c>
      <c r="D921" s="1103">
        <v>43105</v>
      </c>
      <c r="E921" s="34" t="s">
        <v>107</v>
      </c>
      <c r="F921" s="34" t="s">
        <v>119</v>
      </c>
      <c r="G921" s="34" t="s">
        <v>116</v>
      </c>
      <c r="H921" s="1131">
        <v>20825000</v>
      </c>
      <c r="I921" s="1131">
        <v>20825000</v>
      </c>
      <c r="J921" s="34" t="s">
        <v>111</v>
      </c>
      <c r="K921" s="34" t="s">
        <v>45</v>
      </c>
      <c r="L921" s="1125" t="s">
        <v>3245</v>
      </c>
      <c r="M921" s="1102" t="s">
        <v>3214</v>
      </c>
      <c r="N921" s="1101" t="s">
        <v>3221</v>
      </c>
      <c r="O921" s="1132" t="s">
        <v>3246</v>
      </c>
      <c r="P921" s="34" t="s">
        <v>3223</v>
      </c>
      <c r="Q921" s="34"/>
      <c r="R921" s="34" t="s">
        <v>3224</v>
      </c>
      <c r="S921" s="231">
        <v>140050001</v>
      </c>
      <c r="T921" s="34" t="s">
        <v>3225</v>
      </c>
      <c r="U921" s="1102"/>
      <c r="V921" s="1102" t="s">
        <v>3217</v>
      </c>
      <c r="W921" s="1125">
        <v>20255</v>
      </c>
      <c r="X921" s="1107">
        <v>43073</v>
      </c>
      <c r="Y921" s="34" t="s">
        <v>79</v>
      </c>
      <c r="Z921" s="34">
        <v>4600006631</v>
      </c>
      <c r="AA921" s="31">
        <f t="shared" si="14"/>
        <v>1</v>
      </c>
      <c r="AB921" s="225" t="s">
        <v>3433</v>
      </c>
      <c r="AC921" s="1102" t="s">
        <v>84</v>
      </c>
      <c r="AD921" s="1102"/>
      <c r="AE921" s="1129" t="s">
        <v>3245</v>
      </c>
      <c r="AF921" s="34" t="s">
        <v>47</v>
      </c>
      <c r="AG921" s="34" t="s">
        <v>85</v>
      </c>
    </row>
    <row r="922" spans="1:52" s="33" customFormat="1" ht="63" customHeight="1" x14ac:dyDescent="0.2">
      <c r="A922" s="1101" t="s">
        <v>3203</v>
      </c>
      <c r="B922" s="1102">
        <v>80111604</v>
      </c>
      <c r="C922" s="34" t="s">
        <v>3434</v>
      </c>
      <c r="D922" s="1103">
        <v>43105</v>
      </c>
      <c r="E922" s="34" t="s">
        <v>107</v>
      </c>
      <c r="F922" s="34" t="s">
        <v>119</v>
      </c>
      <c r="G922" s="34" t="s">
        <v>116</v>
      </c>
      <c r="H922" s="1131">
        <v>20825000</v>
      </c>
      <c r="I922" s="1131">
        <v>20825000</v>
      </c>
      <c r="J922" s="34" t="s">
        <v>111</v>
      </c>
      <c r="K922" s="34" t="s">
        <v>45</v>
      </c>
      <c r="L922" s="1125" t="s">
        <v>3245</v>
      </c>
      <c r="M922" s="1102" t="s">
        <v>3214</v>
      </c>
      <c r="N922" s="1101" t="s">
        <v>3221</v>
      </c>
      <c r="O922" s="1132" t="s">
        <v>3246</v>
      </c>
      <c r="P922" s="34" t="s">
        <v>3223</v>
      </c>
      <c r="Q922" s="34"/>
      <c r="R922" s="34" t="s">
        <v>3224</v>
      </c>
      <c r="S922" s="231">
        <v>140050001</v>
      </c>
      <c r="T922" s="34" t="s">
        <v>3225</v>
      </c>
      <c r="U922" s="1102"/>
      <c r="V922" s="1102" t="s">
        <v>3217</v>
      </c>
      <c r="W922" s="1125">
        <v>20257</v>
      </c>
      <c r="X922" s="1107">
        <v>43073</v>
      </c>
      <c r="Y922" s="34" t="s">
        <v>79</v>
      </c>
      <c r="Z922" s="34">
        <v>4600006638</v>
      </c>
      <c r="AA922" s="31">
        <f t="shared" si="14"/>
        <v>1</v>
      </c>
      <c r="AB922" s="225" t="s">
        <v>3435</v>
      </c>
      <c r="AC922" s="1102" t="s">
        <v>84</v>
      </c>
      <c r="AD922" s="1102"/>
      <c r="AE922" s="1129" t="s">
        <v>3245</v>
      </c>
      <c r="AF922" s="34" t="s">
        <v>47</v>
      </c>
      <c r="AG922" s="34" t="s">
        <v>85</v>
      </c>
    </row>
    <row r="923" spans="1:52" s="33" customFormat="1" ht="63" customHeight="1" x14ac:dyDescent="0.2">
      <c r="A923" s="1133" t="s">
        <v>3203</v>
      </c>
      <c r="B923" s="1120">
        <v>80111604</v>
      </c>
      <c r="C923" s="1134" t="s">
        <v>3436</v>
      </c>
      <c r="D923" s="1135">
        <v>43105</v>
      </c>
      <c r="E923" s="1134" t="s">
        <v>107</v>
      </c>
      <c r="F923" s="1134" t="s">
        <v>119</v>
      </c>
      <c r="G923" s="1134" t="s">
        <v>116</v>
      </c>
      <c r="H923" s="1130">
        <v>20825000</v>
      </c>
      <c r="I923" s="1130">
        <v>20825000</v>
      </c>
      <c r="J923" s="1134" t="s">
        <v>111</v>
      </c>
      <c r="K923" s="1134" t="s">
        <v>45</v>
      </c>
      <c r="L923" s="1129" t="s">
        <v>3249</v>
      </c>
      <c r="M923" s="1120" t="s">
        <v>3214</v>
      </c>
      <c r="N923" s="1133" t="s">
        <v>3221</v>
      </c>
      <c r="O923" s="1136" t="s">
        <v>3250</v>
      </c>
      <c r="P923" s="1134" t="s">
        <v>3223</v>
      </c>
      <c r="Q923" s="1134"/>
      <c r="R923" s="1134" t="s">
        <v>3224</v>
      </c>
      <c r="S923" s="1137">
        <v>140050001</v>
      </c>
      <c r="T923" s="1138" t="s">
        <v>3225</v>
      </c>
      <c r="U923" s="1139"/>
      <c r="V923" s="1120" t="s">
        <v>3217</v>
      </c>
      <c r="W923" s="1125">
        <v>20283</v>
      </c>
      <c r="X923" s="1107">
        <v>43073</v>
      </c>
      <c r="Y923" s="34" t="s">
        <v>79</v>
      </c>
      <c r="Z923" s="34">
        <v>4600006513</v>
      </c>
      <c r="AA923" s="31">
        <f t="shared" si="14"/>
        <v>1</v>
      </c>
      <c r="AB923" s="225" t="s">
        <v>3437</v>
      </c>
      <c r="AC923" s="1102" t="s">
        <v>84</v>
      </c>
      <c r="AD923" s="1102"/>
      <c r="AE923" s="1129" t="s">
        <v>3249</v>
      </c>
      <c r="AF923" s="34" t="s">
        <v>47</v>
      </c>
      <c r="AG923" s="34" t="s">
        <v>85</v>
      </c>
    </row>
    <row r="924" spans="1:52" s="33" customFormat="1" ht="63" customHeight="1" x14ac:dyDescent="0.2">
      <c r="A924" s="1101" t="s">
        <v>3203</v>
      </c>
      <c r="B924" s="1102">
        <v>80111604</v>
      </c>
      <c r="C924" s="34" t="s">
        <v>3438</v>
      </c>
      <c r="D924" s="1103">
        <v>43105</v>
      </c>
      <c r="E924" s="34" t="s">
        <v>107</v>
      </c>
      <c r="F924" s="34" t="s">
        <v>119</v>
      </c>
      <c r="G924" s="34" t="s">
        <v>116</v>
      </c>
      <c r="H924" s="1140">
        <v>20825000</v>
      </c>
      <c r="I924" s="1140">
        <v>20825000</v>
      </c>
      <c r="J924" s="34" t="s">
        <v>111</v>
      </c>
      <c r="K924" s="34" t="s">
        <v>45</v>
      </c>
      <c r="L924" s="1125" t="s">
        <v>3280</v>
      </c>
      <c r="M924" s="1102" t="s">
        <v>3214</v>
      </c>
      <c r="N924" s="1101" t="s">
        <v>3221</v>
      </c>
      <c r="O924" s="1132" t="s">
        <v>3281</v>
      </c>
      <c r="P924" s="34" t="s">
        <v>3223</v>
      </c>
      <c r="Q924" s="34"/>
      <c r="R924" s="34" t="s">
        <v>3224</v>
      </c>
      <c r="S924" s="231">
        <v>140050001</v>
      </c>
      <c r="T924" s="34" t="s">
        <v>3225</v>
      </c>
      <c r="U924" s="1102"/>
      <c r="V924" s="1102" t="s">
        <v>3217</v>
      </c>
      <c r="W924" s="1125">
        <v>20289</v>
      </c>
      <c r="X924" s="1107">
        <v>43073</v>
      </c>
      <c r="Y924" s="34" t="s">
        <v>79</v>
      </c>
      <c r="Z924" s="34">
        <v>4600006597</v>
      </c>
      <c r="AA924" s="31">
        <f t="shared" si="14"/>
        <v>1</v>
      </c>
      <c r="AB924" s="225" t="s">
        <v>3439</v>
      </c>
      <c r="AC924" s="1102" t="s">
        <v>84</v>
      </c>
      <c r="AD924" s="1102"/>
      <c r="AE924" s="1129" t="s">
        <v>3280</v>
      </c>
      <c r="AF924" s="34" t="s">
        <v>47</v>
      </c>
      <c r="AG924" s="34" t="s">
        <v>85</v>
      </c>
    </row>
    <row r="925" spans="1:52" s="33" customFormat="1" ht="63" customHeight="1" x14ac:dyDescent="0.2">
      <c r="A925" s="1101" t="s">
        <v>3203</v>
      </c>
      <c r="B925" s="1102">
        <v>80111604</v>
      </c>
      <c r="C925" s="34" t="s">
        <v>3440</v>
      </c>
      <c r="D925" s="1103">
        <v>43105</v>
      </c>
      <c r="E925" s="34" t="s">
        <v>107</v>
      </c>
      <c r="F925" s="34" t="s">
        <v>119</v>
      </c>
      <c r="G925" s="34" t="s">
        <v>116</v>
      </c>
      <c r="H925" s="1140">
        <v>20824993.199999999</v>
      </c>
      <c r="I925" s="1140">
        <v>20824993.199999999</v>
      </c>
      <c r="J925" s="34" t="s">
        <v>111</v>
      </c>
      <c r="K925" s="34" t="s">
        <v>45</v>
      </c>
      <c r="L925" s="1125" t="s">
        <v>3441</v>
      </c>
      <c r="M925" s="1102" t="s">
        <v>3214</v>
      </c>
      <c r="N925" s="1101" t="s">
        <v>3221</v>
      </c>
      <c r="O925" s="1132" t="s">
        <v>3442</v>
      </c>
      <c r="P925" s="34" t="s">
        <v>3223</v>
      </c>
      <c r="Q925" s="34"/>
      <c r="R925" s="34" t="s">
        <v>3224</v>
      </c>
      <c r="S925" s="231">
        <v>140050001</v>
      </c>
      <c r="T925" s="34" t="s">
        <v>3225</v>
      </c>
      <c r="U925" s="1102"/>
      <c r="V925" s="1102" t="s">
        <v>3217</v>
      </c>
      <c r="W925" s="1125">
        <v>20299</v>
      </c>
      <c r="X925" s="1107">
        <v>43073</v>
      </c>
      <c r="Y925" s="34" t="s">
        <v>79</v>
      </c>
      <c r="Z925" s="34">
        <v>4600006605</v>
      </c>
      <c r="AA925" s="31">
        <f t="shared" si="14"/>
        <v>1</v>
      </c>
      <c r="AB925" s="225" t="s">
        <v>3443</v>
      </c>
      <c r="AC925" s="1102" t="s">
        <v>84</v>
      </c>
      <c r="AD925" s="1102"/>
      <c r="AE925" s="1129" t="s">
        <v>3441</v>
      </c>
      <c r="AF925" s="34" t="s">
        <v>47</v>
      </c>
      <c r="AG925" s="34" t="s">
        <v>85</v>
      </c>
    </row>
    <row r="926" spans="1:52" s="33" customFormat="1" ht="63" customHeight="1" x14ac:dyDescent="0.2">
      <c r="A926" s="1101" t="s">
        <v>3203</v>
      </c>
      <c r="B926" s="1102">
        <v>80111604</v>
      </c>
      <c r="C926" s="34" t="s">
        <v>3444</v>
      </c>
      <c r="D926" s="1103">
        <v>43105</v>
      </c>
      <c r="E926" s="34" t="s">
        <v>107</v>
      </c>
      <c r="F926" s="34" t="s">
        <v>119</v>
      </c>
      <c r="G926" s="34" t="s">
        <v>116</v>
      </c>
      <c r="H926" s="1140">
        <v>20824997.024999999</v>
      </c>
      <c r="I926" s="1140">
        <v>20824997.024999999</v>
      </c>
      <c r="J926" s="34" t="s">
        <v>111</v>
      </c>
      <c r="K926" s="34" t="s">
        <v>45</v>
      </c>
      <c r="L926" s="1125" t="s">
        <v>3441</v>
      </c>
      <c r="M926" s="1102" t="s">
        <v>3214</v>
      </c>
      <c r="N926" s="1101" t="s">
        <v>3221</v>
      </c>
      <c r="O926" s="1132" t="s">
        <v>3442</v>
      </c>
      <c r="P926" s="34" t="s">
        <v>3223</v>
      </c>
      <c r="Q926" s="34"/>
      <c r="R926" s="34" t="s">
        <v>3224</v>
      </c>
      <c r="S926" s="231">
        <v>140050001</v>
      </c>
      <c r="T926" s="34" t="s">
        <v>3225</v>
      </c>
      <c r="U926" s="1102"/>
      <c r="V926" s="1102" t="s">
        <v>3217</v>
      </c>
      <c r="W926" s="1125">
        <v>20301</v>
      </c>
      <c r="X926" s="1107">
        <v>43073</v>
      </c>
      <c r="Y926" s="34" t="s">
        <v>79</v>
      </c>
      <c r="Z926" s="34">
        <v>4600006601</v>
      </c>
      <c r="AA926" s="31">
        <f t="shared" si="14"/>
        <v>1</v>
      </c>
      <c r="AB926" s="225" t="s">
        <v>3445</v>
      </c>
      <c r="AC926" s="1102" t="s">
        <v>84</v>
      </c>
      <c r="AD926" s="1102"/>
      <c r="AE926" s="1129" t="s">
        <v>3441</v>
      </c>
      <c r="AF926" s="34" t="s">
        <v>47</v>
      </c>
      <c r="AG926" s="34" t="s">
        <v>85</v>
      </c>
    </row>
    <row r="927" spans="1:52" s="33" customFormat="1" ht="63" customHeight="1" x14ac:dyDescent="0.2">
      <c r="A927" s="1101" t="s">
        <v>3203</v>
      </c>
      <c r="B927" s="1102">
        <v>80111604</v>
      </c>
      <c r="C927" s="34" t="s">
        <v>3446</v>
      </c>
      <c r="D927" s="1103">
        <v>43105</v>
      </c>
      <c r="E927" s="34" t="s">
        <v>107</v>
      </c>
      <c r="F927" s="34" t="s">
        <v>119</v>
      </c>
      <c r="G927" s="34" t="s">
        <v>116</v>
      </c>
      <c r="H927" s="1141">
        <v>20825000</v>
      </c>
      <c r="I927" s="1141">
        <v>20825000</v>
      </c>
      <c r="J927" s="34" t="s">
        <v>111</v>
      </c>
      <c r="K927" s="34" t="s">
        <v>45</v>
      </c>
      <c r="L927" s="1125" t="s">
        <v>3441</v>
      </c>
      <c r="M927" s="1102" t="s">
        <v>3214</v>
      </c>
      <c r="N927" s="1101" t="s">
        <v>3221</v>
      </c>
      <c r="O927" s="1132" t="s">
        <v>3442</v>
      </c>
      <c r="P927" s="34" t="s">
        <v>3223</v>
      </c>
      <c r="Q927" s="34"/>
      <c r="R927" s="34" t="s">
        <v>3224</v>
      </c>
      <c r="S927" s="231">
        <v>140050001</v>
      </c>
      <c r="T927" s="34" t="s">
        <v>3225</v>
      </c>
      <c r="U927" s="1102"/>
      <c r="V927" s="1102" t="s">
        <v>3217</v>
      </c>
      <c r="W927" s="1125">
        <v>20304</v>
      </c>
      <c r="X927" s="1107">
        <v>43073</v>
      </c>
      <c r="Y927" s="34" t="s">
        <v>79</v>
      </c>
      <c r="Z927" s="34">
        <v>4600006600</v>
      </c>
      <c r="AA927" s="31">
        <f t="shared" si="14"/>
        <v>1</v>
      </c>
      <c r="AB927" s="225" t="s">
        <v>3447</v>
      </c>
      <c r="AC927" s="1102" t="s">
        <v>84</v>
      </c>
      <c r="AD927" s="1102"/>
      <c r="AE927" s="1129" t="s">
        <v>3441</v>
      </c>
      <c r="AF927" s="34" t="s">
        <v>47</v>
      </c>
      <c r="AG927" s="34" t="s">
        <v>85</v>
      </c>
    </row>
    <row r="928" spans="1:52" s="33" customFormat="1" ht="63" customHeight="1" x14ac:dyDescent="0.2">
      <c r="A928" s="1101" t="s">
        <v>3203</v>
      </c>
      <c r="B928" s="1102">
        <v>80111604</v>
      </c>
      <c r="C928" s="34" t="s">
        <v>3448</v>
      </c>
      <c r="D928" s="1103">
        <v>43105</v>
      </c>
      <c r="E928" s="34" t="s">
        <v>107</v>
      </c>
      <c r="F928" s="34" t="s">
        <v>119</v>
      </c>
      <c r="G928" s="34" t="s">
        <v>116</v>
      </c>
      <c r="H928" s="1140">
        <v>20825000</v>
      </c>
      <c r="I928" s="1140">
        <v>20825000</v>
      </c>
      <c r="J928" s="34" t="s">
        <v>111</v>
      </c>
      <c r="K928" s="34" t="s">
        <v>45</v>
      </c>
      <c r="L928" s="1125" t="s">
        <v>3441</v>
      </c>
      <c r="M928" s="1102" t="s">
        <v>3214</v>
      </c>
      <c r="N928" s="1101" t="s">
        <v>3221</v>
      </c>
      <c r="O928" s="1132" t="s">
        <v>3442</v>
      </c>
      <c r="P928" s="34" t="s">
        <v>3223</v>
      </c>
      <c r="Q928" s="34"/>
      <c r="R928" s="34" t="s">
        <v>3224</v>
      </c>
      <c r="S928" s="231">
        <v>140050001</v>
      </c>
      <c r="T928" s="34" t="s">
        <v>3225</v>
      </c>
      <c r="U928" s="1102"/>
      <c r="V928" s="1102" t="s">
        <v>3217</v>
      </c>
      <c r="W928" s="1125">
        <v>20307</v>
      </c>
      <c r="X928" s="1107">
        <v>43073</v>
      </c>
      <c r="Y928" s="34" t="s">
        <v>79</v>
      </c>
      <c r="Z928" s="34">
        <v>4600006591</v>
      </c>
      <c r="AA928" s="31">
        <f t="shared" si="14"/>
        <v>1</v>
      </c>
      <c r="AB928" s="225" t="s">
        <v>3449</v>
      </c>
      <c r="AC928" s="1102" t="s">
        <v>84</v>
      </c>
      <c r="AD928" s="1102"/>
      <c r="AE928" s="1129" t="s">
        <v>3441</v>
      </c>
      <c r="AF928" s="34" t="s">
        <v>47</v>
      </c>
      <c r="AG928" s="34" t="s">
        <v>85</v>
      </c>
    </row>
    <row r="929" spans="1:52" s="33" customFormat="1" ht="63" customHeight="1" x14ac:dyDescent="0.2">
      <c r="A929" s="1101" t="s">
        <v>3203</v>
      </c>
      <c r="B929" s="1102">
        <v>80111604</v>
      </c>
      <c r="C929" s="34" t="s">
        <v>3450</v>
      </c>
      <c r="D929" s="1103">
        <v>43105</v>
      </c>
      <c r="E929" s="34" t="s">
        <v>107</v>
      </c>
      <c r="F929" s="34" t="s">
        <v>119</v>
      </c>
      <c r="G929" s="34" t="s">
        <v>116</v>
      </c>
      <c r="H929" s="1141">
        <v>20824997.024999999</v>
      </c>
      <c r="I929" s="1141">
        <v>20824997.024999999</v>
      </c>
      <c r="J929" s="34" t="s">
        <v>111</v>
      </c>
      <c r="K929" s="34" t="s">
        <v>45</v>
      </c>
      <c r="L929" s="1125" t="s">
        <v>3297</v>
      </c>
      <c r="M929" s="1102" t="s">
        <v>3214</v>
      </c>
      <c r="N929" s="1101" t="s">
        <v>3221</v>
      </c>
      <c r="O929" s="1132" t="s">
        <v>3298</v>
      </c>
      <c r="P929" s="34" t="s">
        <v>3223</v>
      </c>
      <c r="Q929" s="34"/>
      <c r="R929" s="34" t="s">
        <v>3224</v>
      </c>
      <c r="S929" s="231">
        <v>140050001</v>
      </c>
      <c r="T929" s="34" t="s">
        <v>3225</v>
      </c>
      <c r="U929" s="1102"/>
      <c r="V929" s="1102" t="s">
        <v>3217</v>
      </c>
      <c r="W929" s="1125">
        <v>20311</v>
      </c>
      <c r="X929" s="1107">
        <v>43073</v>
      </c>
      <c r="Y929" s="34" t="s">
        <v>79</v>
      </c>
      <c r="Z929" s="34">
        <v>4600006543</v>
      </c>
      <c r="AA929" s="31">
        <f t="shared" si="14"/>
        <v>1</v>
      </c>
      <c r="AB929" s="225" t="s">
        <v>3451</v>
      </c>
      <c r="AC929" s="1102" t="s">
        <v>84</v>
      </c>
      <c r="AD929" s="1102"/>
      <c r="AE929" s="1129" t="s">
        <v>3297</v>
      </c>
      <c r="AF929" s="34" t="s">
        <v>47</v>
      </c>
      <c r="AG929" s="34" t="s">
        <v>85</v>
      </c>
    </row>
    <row r="930" spans="1:52" s="33" customFormat="1" ht="63" customHeight="1" x14ac:dyDescent="0.2">
      <c r="A930" s="1101" t="s">
        <v>3203</v>
      </c>
      <c r="B930" s="1102">
        <v>80111604</v>
      </c>
      <c r="C930" s="34" t="s">
        <v>3452</v>
      </c>
      <c r="D930" s="1103">
        <v>43105</v>
      </c>
      <c r="E930" s="34" t="s">
        <v>107</v>
      </c>
      <c r="F930" s="34" t="s">
        <v>119</v>
      </c>
      <c r="G930" s="34" t="s">
        <v>116</v>
      </c>
      <c r="H930" s="1141">
        <v>20825000</v>
      </c>
      <c r="I930" s="1141">
        <v>20825000</v>
      </c>
      <c r="J930" s="34" t="s">
        <v>111</v>
      </c>
      <c r="K930" s="34" t="s">
        <v>45</v>
      </c>
      <c r="L930" s="1125" t="s">
        <v>3297</v>
      </c>
      <c r="M930" s="1102" t="s">
        <v>3214</v>
      </c>
      <c r="N930" s="1101" t="s">
        <v>3221</v>
      </c>
      <c r="O930" s="1132" t="s">
        <v>3298</v>
      </c>
      <c r="P930" s="34" t="s">
        <v>3223</v>
      </c>
      <c r="Q930" s="34"/>
      <c r="R930" s="34" t="s">
        <v>3224</v>
      </c>
      <c r="S930" s="231">
        <v>140050001</v>
      </c>
      <c r="T930" s="34" t="s">
        <v>3225</v>
      </c>
      <c r="U930" s="1102"/>
      <c r="V930" s="1102" t="s">
        <v>3217</v>
      </c>
      <c r="W930" s="1125">
        <v>20312</v>
      </c>
      <c r="X930" s="1107">
        <v>43073</v>
      </c>
      <c r="Y930" s="34" t="s">
        <v>79</v>
      </c>
      <c r="Z930" s="34">
        <v>4600006553</v>
      </c>
      <c r="AA930" s="31">
        <f t="shared" si="14"/>
        <v>1</v>
      </c>
      <c r="AB930" s="225" t="s">
        <v>3453</v>
      </c>
      <c r="AC930" s="1102" t="s">
        <v>84</v>
      </c>
      <c r="AD930" s="1102"/>
      <c r="AE930" s="1129" t="s">
        <v>3297</v>
      </c>
      <c r="AF930" s="34" t="s">
        <v>47</v>
      </c>
      <c r="AG930" s="34" t="s">
        <v>85</v>
      </c>
    </row>
    <row r="931" spans="1:52" s="33" customFormat="1" ht="63" customHeight="1" x14ac:dyDescent="0.2">
      <c r="A931" s="1101" t="s">
        <v>3203</v>
      </c>
      <c r="B931" s="1102">
        <v>80111604</v>
      </c>
      <c r="C931" s="34" t="s">
        <v>3454</v>
      </c>
      <c r="D931" s="1103">
        <v>43105</v>
      </c>
      <c r="E931" s="34" t="s">
        <v>107</v>
      </c>
      <c r="F931" s="34" t="s">
        <v>119</v>
      </c>
      <c r="G931" s="34" t="s">
        <v>116</v>
      </c>
      <c r="H931" s="1141">
        <v>20824993.199999999</v>
      </c>
      <c r="I931" s="1141">
        <v>20824993.199999999</v>
      </c>
      <c r="J931" s="34" t="s">
        <v>111</v>
      </c>
      <c r="K931" s="34" t="s">
        <v>45</v>
      </c>
      <c r="L931" s="1125" t="s">
        <v>3301</v>
      </c>
      <c r="M931" s="1102" t="s">
        <v>3214</v>
      </c>
      <c r="N931" s="1101" t="s">
        <v>3221</v>
      </c>
      <c r="O931" s="1132" t="s">
        <v>3302</v>
      </c>
      <c r="P931" s="34" t="s">
        <v>3223</v>
      </c>
      <c r="Q931" s="34"/>
      <c r="R931" s="34" t="s">
        <v>3224</v>
      </c>
      <c r="S931" s="231">
        <v>140050001</v>
      </c>
      <c r="T931" s="34" t="s">
        <v>3225</v>
      </c>
      <c r="U931" s="1102"/>
      <c r="V931" s="1102" t="s">
        <v>3217</v>
      </c>
      <c r="W931" s="1125">
        <v>20313</v>
      </c>
      <c r="X931" s="1107">
        <v>43073</v>
      </c>
      <c r="Y931" s="34" t="s">
        <v>79</v>
      </c>
      <c r="Z931" s="34">
        <v>4600006542</v>
      </c>
      <c r="AA931" s="31">
        <f t="shared" si="14"/>
        <v>1</v>
      </c>
      <c r="AB931" s="225" t="s">
        <v>3455</v>
      </c>
      <c r="AC931" s="1102" t="s">
        <v>84</v>
      </c>
      <c r="AD931" s="1102"/>
      <c r="AE931" s="1129" t="s">
        <v>3301</v>
      </c>
      <c r="AF931" s="34" t="s">
        <v>47</v>
      </c>
      <c r="AG931" s="34" t="s">
        <v>85</v>
      </c>
    </row>
    <row r="932" spans="1:52" s="33" customFormat="1" ht="63" customHeight="1" x14ac:dyDescent="0.2">
      <c r="A932" s="1101" t="s">
        <v>3203</v>
      </c>
      <c r="B932" s="1102">
        <v>80111604</v>
      </c>
      <c r="C932" s="34" t="s">
        <v>3456</v>
      </c>
      <c r="D932" s="1103">
        <v>43105</v>
      </c>
      <c r="E932" s="34" t="s">
        <v>107</v>
      </c>
      <c r="F932" s="34" t="s">
        <v>119</v>
      </c>
      <c r="G932" s="34" t="s">
        <v>116</v>
      </c>
      <c r="H932" s="1141">
        <v>20824996.175000001</v>
      </c>
      <c r="I932" s="1141">
        <v>20824996.175000001</v>
      </c>
      <c r="J932" s="34" t="s">
        <v>111</v>
      </c>
      <c r="K932" s="34" t="s">
        <v>45</v>
      </c>
      <c r="L932" s="1125" t="s">
        <v>3309</v>
      </c>
      <c r="M932" s="1102" t="s">
        <v>3214</v>
      </c>
      <c r="N932" s="1101" t="s">
        <v>3221</v>
      </c>
      <c r="O932" s="1132" t="s">
        <v>3310</v>
      </c>
      <c r="P932" s="34" t="s">
        <v>3223</v>
      </c>
      <c r="Q932" s="34"/>
      <c r="R932" s="34" t="s">
        <v>3224</v>
      </c>
      <c r="S932" s="231">
        <v>140050001</v>
      </c>
      <c r="T932" s="34" t="s">
        <v>3225</v>
      </c>
      <c r="U932" s="1102"/>
      <c r="V932" s="1102" t="s">
        <v>3217</v>
      </c>
      <c r="W932" s="1125">
        <v>20325</v>
      </c>
      <c r="X932" s="1107">
        <v>43073</v>
      </c>
      <c r="Y932" s="34" t="s">
        <v>79</v>
      </c>
      <c r="Z932" s="34">
        <v>4600006554</v>
      </c>
      <c r="AA932" s="31">
        <f t="shared" si="14"/>
        <v>1</v>
      </c>
      <c r="AB932" s="225" t="s">
        <v>3457</v>
      </c>
      <c r="AC932" s="1102" t="s">
        <v>84</v>
      </c>
      <c r="AD932" s="1102"/>
      <c r="AE932" s="1129" t="s">
        <v>3309</v>
      </c>
      <c r="AF932" s="34" t="s">
        <v>47</v>
      </c>
      <c r="AG932" s="34" t="s">
        <v>85</v>
      </c>
    </row>
    <row r="933" spans="1:52" s="33" customFormat="1" ht="63" customHeight="1" x14ac:dyDescent="0.2">
      <c r="A933" s="1101" t="s">
        <v>3203</v>
      </c>
      <c r="B933" s="1102">
        <v>80111604</v>
      </c>
      <c r="C933" s="34" t="s">
        <v>3458</v>
      </c>
      <c r="D933" s="1103">
        <v>43105</v>
      </c>
      <c r="E933" s="34" t="s">
        <v>107</v>
      </c>
      <c r="F933" s="34" t="s">
        <v>119</v>
      </c>
      <c r="G933" s="34" t="s">
        <v>116</v>
      </c>
      <c r="H933" s="1140">
        <v>20824993.199999999</v>
      </c>
      <c r="I933" s="1140">
        <v>20824993.199999999</v>
      </c>
      <c r="J933" s="34" t="s">
        <v>111</v>
      </c>
      <c r="K933" s="34" t="s">
        <v>45</v>
      </c>
      <c r="L933" s="1125" t="s">
        <v>3309</v>
      </c>
      <c r="M933" s="1102" t="s">
        <v>3214</v>
      </c>
      <c r="N933" s="1101" t="s">
        <v>3221</v>
      </c>
      <c r="O933" s="1132" t="s">
        <v>3310</v>
      </c>
      <c r="P933" s="34" t="s">
        <v>3223</v>
      </c>
      <c r="Q933" s="34"/>
      <c r="R933" s="34" t="s">
        <v>3224</v>
      </c>
      <c r="S933" s="231">
        <v>140050001</v>
      </c>
      <c r="T933" s="34" t="s">
        <v>3225</v>
      </c>
      <c r="U933" s="1102"/>
      <c r="V933" s="1102" t="s">
        <v>3217</v>
      </c>
      <c r="W933" s="1125">
        <v>20327</v>
      </c>
      <c r="X933" s="1107">
        <v>43073</v>
      </c>
      <c r="Y933" s="34" t="s">
        <v>79</v>
      </c>
      <c r="Z933" s="34">
        <v>4600006528</v>
      </c>
      <c r="AA933" s="31">
        <f t="shared" si="14"/>
        <v>1</v>
      </c>
      <c r="AB933" s="225" t="s">
        <v>3459</v>
      </c>
      <c r="AC933" s="1102" t="s">
        <v>84</v>
      </c>
      <c r="AD933" s="1102"/>
      <c r="AE933" s="1129" t="s">
        <v>3309</v>
      </c>
      <c r="AF933" s="34" t="s">
        <v>47</v>
      </c>
      <c r="AG933" s="34" t="s">
        <v>85</v>
      </c>
    </row>
    <row r="934" spans="1:52" s="33" customFormat="1" ht="63" customHeight="1" x14ac:dyDescent="0.2">
      <c r="A934" s="1101" t="s">
        <v>3203</v>
      </c>
      <c r="B934" s="1102">
        <v>80111604</v>
      </c>
      <c r="C934" s="34" t="s">
        <v>3460</v>
      </c>
      <c r="D934" s="1103">
        <v>43105</v>
      </c>
      <c r="E934" s="34" t="s">
        <v>107</v>
      </c>
      <c r="F934" s="34" t="s">
        <v>119</v>
      </c>
      <c r="G934" s="34" t="s">
        <v>116</v>
      </c>
      <c r="H934" s="1140">
        <v>20824998.724999998</v>
      </c>
      <c r="I934" s="1140">
        <v>20824998.724999998</v>
      </c>
      <c r="J934" s="34" t="s">
        <v>111</v>
      </c>
      <c r="K934" s="34" t="s">
        <v>45</v>
      </c>
      <c r="L934" s="1125" t="s">
        <v>3309</v>
      </c>
      <c r="M934" s="1102" t="s">
        <v>3214</v>
      </c>
      <c r="N934" s="1101" t="s">
        <v>3221</v>
      </c>
      <c r="O934" s="1132" t="s">
        <v>3310</v>
      </c>
      <c r="P934" s="34" t="s">
        <v>3223</v>
      </c>
      <c r="Q934" s="34"/>
      <c r="R934" s="34" t="s">
        <v>3224</v>
      </c>
      <c r="S934" s="231">
        <v>140050001</v>
      </c>
      <c r="T934" s="34" t="s">
        <v>3225</v>
      </c>
      <c r="U934" s="1102"/>
      <c r="V934" s="1102" t="s">
        <v>3217</v>
      </c>
      <c r="W934" s="1125">
        <v>20333</v>
      </c>
      <c r="X934" s="1107">
        <v>43073</v>
      </c>
      <c r="Y934" s="34" t="s">
        <v>79</v>
      </c>
      <c r="Z934" s="34">
        <v>4600006544</v>
      </c>
      <c r="AA934" s="31">
        <f t="shared" si="14"/>
        <v>1</v>
      </c>
      <c r="AB934" s="225" t="s">
        <v>3461</v>
      </c>
      <c r="AC934" s="1102" t="s">
        <v>84</v>
      </c>
      <c r="AD934" s="1102"/>
      <c r="AE934" s="1129" t="s">
        <v>3309</v>
      </c>
      <c r="AF934" s="34" t="s">
        <v>47</v>
      </c>
      <c r="AG934" s="34" t="s">
        <v>85</v>
      </c>
    </row>
    <row r="935" spans="1:52" s="33" customFormat="1" ht="63" customHeight="1" x14ac:dyDescent="0.2">
      <c r="A935" s="1101" t="s">
        <v>3203</v>
      </c>
      <c r="B935" s="1102">
        <v>80111604</v>
      </c>
      <c r="C935" s="34" t="s">
        <v>3462</v>
      </c>
      <c r="D935" s="1103">
        <v>43105</v>
      </c>
      <c r="E935" s="34" t="s">
        <v>107</v>
      </c>
      <c r="F935" s="34" t="s">
        <v>119</v>
      </c>
      <c r="G935" s="34" t="s">
        <v>116</v>
      </c>
      <c r="H935" s="1140">
        <v>20808000</v>
      </c>
      <c r="I935" s="1140">
        <v>20808000</v>
      </c>
      <c r="J935" s="34" t="s">
        <v>111</v>
      </c>
      <c r="K935" s="34" t="s">
        <v>45</v>
      </c>
      <c r="L935" s="1125" t="s">
        <v>3309</v>
      </c>
      <c r="M935" s="1102" t="s">
        <v>3214</v>
      </c>
      <c r="N935" s="1101" t="s">
        <v>3221</v>
      </c>
      <c r="O935" s="1132" t="s">
        <v>3310</v>
      </c>
      <c r="P935" s="34" t="s">
        <v>3223</v>
      </c>
      <c r="Q935" s="34"/>
      <c r="R935" s="34" t="s">
        <v>3224</v>
      </c>
      <c r="S935" s="231">
        <v>140050001</v>
      </c>
      <c r="T935" s="34" t="s">
        <v>3225</v>
      </c>
      <c r="U935" s="1102"/>
      <c r="V935" s="1102" t="s">
        <v>3217</v>
      </c>
      <c r="W935" s="1125">
        <v>20334</v>
      </c>
      <c r="X935" s="1107">
        <v>43073</v>
      </c>
      <c r="Y935" s="34" t="s">
        <v>79</v>
      </c>
      <c r="Z935" s="34">
        <v>4600006517</v>
      </c>
      <c r="AA935" s="31">
        <f t="shared" si="14"/>
        <v>1</v>
      </c>
      <c r="AB935" s="225" t="s">
        <v>3463</v>
      </c>
      <c r="AC935" s="1102" t="s">
        <v>84</v>
      </c>
      <c r="AD935" s="1102"/>
      <c r="AE935" s="1129" t="s">
        <v>3309</v>
      </c>
      <c r="AF935" s="34" t="s">
        <v>47</v>
      </c>
      <c r="AG935" s="34" t="s">
        <v>85</v>
      </c>
    </row>
    <row r="936" spans="1:52" s="33" customFormat="1" ht="63" customHeight="1" x14ac:dyDescent="0.2">
      <c r="A936" s="1101" t="s">
        <v>3203</v>
      </c>
      <c r="B936" s="1102">
        <v>80111604</v>
      </c>
      <c r="C936" s="34" t="s">
        <v>3464</v>
      </c>
      <c r="D936" s="1103">
        <v>43105</v>
      </c>
      <c r="E936" s="34" t="s">
        <v>107</v>
      </c>
      <c r="F936" s="34" t="s">
        <v>119</v>
      </c>
      <c r="G936" s="34" t="s">
        <v>116</v>
      </c>
      <c r="H936" s="1141">
        <v>20824997.024999999</v>
      </c>
      <c r="I936" s="1141">
        <v>20824997.024999999</v>
      </c>
      <c r="J936" s="34" t="s">
        <v>111</v>
      </c>
      <c r="K936" s="34" t="s">
        <v>45</v>
      </c>
      <c r="L936" s="1125" t="s">
        <v>3465</v>
      </c>
      <c r="M936" s="1102" t="s">
        <v>3214</v>
      </c>
      <c r="N936" s="1101" t="s">
        <v>3221</v>
      </c>
      <c r="O936" s="1132" t="s">
        <v>3316</v>
      </c>
      <c r="P936" s="34" t="s">
        <v>3223</v>
      </c>
      <c r="Q936" s="34"/>
      <c r="R936" s="34" t="s">
        <v>3224</v>
      </c>
      <c r="S936" s="231">
        <v>140050001</v>
      </c>
      <c r="T936" s="34" t="s">
        <v>3225</v>
      </c>
      <c r="U936" s="1102"/>
      <c r="V936" s="1102" t="s">
        <v>3217</v>
      </c>
      <c r="W936" s="1142">
        <v>20339</v>
      </c>
      <c r="X936" s="1107">
        <v>43073</v>
      </c>
      <c r="Y936" s="34" t="s">
        <v>79</v>
      </c>
      <c r="Z936" s="34">
        <v>4600006555</v>
      </c>
      <c r="AA936" s="31">
        <f t="shared" si="14"/>
        <v>1</v>
      </c>
      <c r="AB936" s="225" t="s">
        <v>3466</v>
      </c>
      <c r="AC936" s="1102" t="s">
        <v>84</v>
      </c>
      <c r="AD936" s="1102"/>
      <c r="AE936" s="1129" t="s">
        <v>3465</v>
      </c>
      <c r="AF936" s="34" t="s">
        <v>47</v>
      </c>
      <c r="AG936" s="34" t="s">
        <v>85</v>
      </c>
    </row>
    <row r="937" spans="1:52" s="33" customFormat="1" ht="63" customHeight="1" x14ac:dyDescent="0.2">
      <c r="A937" s="1143" t="s">
        <v>3203</v>
      </c>
      <c r="B937" s="1144">
        <v>80111604</v>
      </c>
      <c r="C937" s="1145" t="s">
        <v>3467</v>
      </c>
      <c r="D937" s="1146">
        <v>43105</v>
      </c>
      <c r="E937" s="1145" t="s">
        <v>107</v>
      </c>
      <c r="F937" s="1145" t="s">
        <v>119</v>
      </c>
      <c r="G937" s="1145" t="s">
        <v>116</v>
      </c>
      <c r="H937" s="1147">
        <v>20823300</v>
      </c>
      <c r="I937" s="1147">
        <v>20823300</v>
      </c>
      <c r="J937" s="1145" t="s">
        <v>111</v>
      </c>
      <c r="K937" s="1145" t="s">
        <v>45</v>
      </c>
      <c r="L937" s="1148" t="s">
        <v>3468</v>
      </c>
      <c r="M937" s="1144" t="s">
        <v>3214</v>
      </c>
      <c r="N937" s="1143" t="s">
        <v>3221</v>
      </c>
      <c r="O937" s="1149" t="s">
        <v>3298</v>
      </c>
      <c r="P937" s="1145" t="s">
        <v>3223</v>
      </c>
      <c r="Q937" s="1145"/>
      <c r="R937" s="1145" t="s">
        <v>3224</v>
      </c>
      <c r="S937" s="1145">
        <v>140050001</v>
      </c>
      <c r="T937" s="1145" t="s">
        <v>3225</v>
      </c>
      <c r="U937" s="1144"/>
      <c r="V937" s="1144" t="s">
        <v>3217</v>
      </c>
      <c r="W937" s="1148"/>
      <c r="X937" s="1150">
        <v>43073</v>
      </c>
      <c r="Y937" s="1145" t="s">
        <v>79</v>
      </c>
      <c r="Z937" s="1145">
        <v>4600006519</v>
      </c>
      <c r="AA937" s="31" t="str">
        <f t="shared" si="14"/>
        <v>Información incompleta</v>
      </c>
      <c r="AB937" s="1151" t="s">
        <v>3469</v>
      </c>
      <c r="AC937" s="1144" t="s">
        <v>84</v>
      </c>
      <c r="AD937" s="1144"/>
      <c r="AE937" s="1152" t="s">
        <v>3468</v>
      </c>
      <c r="AF937" s="1145" t="s">
        <v>47</v>
      </c>
      <c r="AG937" s="1145" t="s">
        <v>85</v>
      </c>
    </row>
    <row r="938" spans="1:52" s="33" customFormat="1" ht="63" customHeight="1" x14ac:dyDescent="0.2">
      <c r="A938" s="1101" t="s">
        <v>3203</v>
      </c>
      <c r="B938" s="1102">
        <v>80111604</v>
      </c>
      <c r="C938" s="34" t="s">
        <v>3470</v>
      </c>
      <c r="D938" s="1103">
        <v>43105</v>
      </c>
      <c r="E938" s="34" t="s">
        <v>107</v>
      </c>
      <c r="F938" s="34" t="s">
        <v>119</v>
      </c>
      <c r="G938" s="34" t="s">
        <v>116</v>
      </c>
      <c r="H938" s="1141">
        <v>20824978.75</v>
      </c>
      <c r="I938" s="1141">
        <v>20824978.75</v>
      </c>
      <c r="J938" s="34" t="s">
        <v>111</v>
      </c>
      <c r="K938" s="34" t="s">
        <v>45</v>
      </c>
      <c r="L938" s="1153" t="s">
        <v>3319</v>
      </c>
      <c r="M938" s="1102" t="s">
        <v>3214</v>
      </c>
      <c r="N938" s="1101" t="s">
        <v>3221</v>
      </c>
      <c r="O938" s="1132" t="s">
        <v>3316</v>
      </c>
      <c r="P938" s="34" t="s">
        <v>3223</v>
      </c>
      <c r="Q938" s="34"/>
      <c r="R938" s="34" t="s">
        <v>3224</v>
      </c>
      <c r="S938" s="231">
        <v>140050001</v>
      </c>
      <c r="T938" s="34" t="s">
        <v>3225</v>
      </c>
      <c r="U938" s="1102"/>
      <c r="V938" s="1102" t="s">
        <v>3217</v>
      </c>
      <c r="W938" s="1125">
        <v>20346</v>
      </c>
      <c r="X938" s="1107">
        <v>43073</v>
      </c>
      <c r="Y938" s="34" t="s">
        <v>79</v>
      </c>
      <c r="Z938" s="34">
        <v>4600006551</v>
      </c>
      <c r="AA938" s="31">
        <f t="shared" si="14"/>
        <v>1</v>
      </c>
      <c r="AB938" s="225" t="s">
        <v>3471</v>
      </c>
      <c r="AC938" s="1102" t="s">
        <v>84</v>
      </c>
      <c r="AD938" s="1102"/>
      <c r="AE938" s="1154" t="s">
        <v>3319</v>
      </c>
      <c r="AF938" s="34" t="s">
        <v>47</v>
      </c>
      <c r="AG938" s="34" t="s">
        <v>85</v>
      </c>
    </row>
    <row r="939" spans="1:52" s="33" customFormat="1" ht="63" customHeight="1" x14ac:dyDescent="0.2">
      <c r="A939" s="1101" t="s">
        <v>3203</v>
      </c>
      <c r="B939" s="1102">
        <v>80111604</v>
      </c>
      <c r="C939" s="34" t="s">
        <v>3472</v>
      </c>
      <c r="D939" s="1103">
        <v>43105</v>
      </c>
      <c r="E939" s="34" t="s">
        <v>107</v>
      </c>
      <c r="F939" s="34" t="s">
        <v>119</v>
      </c>
      <c r="G939" s="34" t="s">
        <v>116</v>
      </c>
      <c r="H939" s="1140">
        <v>20825000</v>
      </c>
      <c r="I939" s="1140">
        <v>20825000</v>
      </c>
      <c r="J939" s="34" t="s">
        <v>111</v>
      </c>
      <c r="K939" s="34" t="s">
        <v>45</v>
      </c>
      <c r="L939" s="1125" t="s">
        <v>3338</v>
      </c>
      <c r="M939" s="1102" t="s">
        <v>3214</v>
      </c>
      <c r="N939" s="1101" t="s">
        <v>3221</v>
      </c>
      <c r="O939" s="1132" t="s">
        <v>3473</v>
      </c>
      <c r="P939" s="34" t="s">
        <v>3223</v>
      </c>
      <c r="Q939" s="34"/>
      <c r="R939" s="34" t="s">
        <v>3224</v>
      </c>
      <c r="S939" s="231">
        <v>140050001</v>
      </c>
      <c r="T939" s="34" t="s">
        <v>3225</v>
      </c>
      <c r="U939" s="1102"/>
      <c r="V939" s="1102" t="s">
        <v>3217</v>
      </c>
      <c r="W939" s="1125">
        <v>20366</v>
      </c>
      <c r="X939" s="1107">
        <v>43073</v>
      </c>
      <c r="Y939" s="34" t="s">
        <v>79</v>
      </c>
      <c r="Z939" s="34">
        <v>4600006498</v>
      </c>
      <c r="AA939" s="31">
        <f t="shared" si="14"/>
        <v>1</v>
      </c>
      <c r="AB939" s="225" t="s">
        <v>3474</v>
      </c>
      <c r="AC939" s="1102" t="s">
        <v>84</v>
      </c>
      <c r="AD939" s="1102"/>
      <c r="AE939" s="1129" t="s">
        <v>3338</v>
      </c>
      <c r="AF939" s="34" t="s">
        <v>47</v>
      </c>
      <c r="AG939" s="34" t="s">
        <v>85</v>
      </c>
    </row>
    <row r="940" spans="1:52" s="33" customFormat="1" ht="63" customHeight="1" x14ac:dyDescent="0.2">
      <c r="A940" s="1101" t="s">
        <v>3203</v>
      </c>
      <c r="B940" s="1102">
        <v>80111604</v>
      </c>
      <c r="C940" s="34" t="s">
        <v>3475</v>
      </c>
      <c r="D940" s="1103">
        <v>43105</v>
      </c>
      <c r="E940" s="34" t="s">
        <v>107</v>
      </c>
      <c r="F940" s="34" t="s">
        <v>119</v>
      </c>
      <c r="G940" s="34" t="s">
        <v>116</v>
      </c>
      <c r="H940" s="1141">
        <v>20824997.024999999</v>
      </c>
      <c r="I940" s="1141">
        <v>20824997.024999999</v>
      </c>
      <c r="J940" s="34" t="s">
        <v>111</v>
      </c>
      <c r="K940" s="34" t="s">
        <v>45</v>
      </c>
      <c r="L940" s="1125" t="s">
        <v>3344</v>
      </c>
      <c r="M940" s="1102" t="s">
        <v>3214</v>
      </c>
      <c r="N940" s="1101" t="s">
        <v>3221</v>
      </c>
      <c r="O940" s="1132" t="s">
        <v>3345</v>
      </c>
      <c r="P940" s="34" t="s">
        <v>3223</v>
      </c>
      <c r="Q940" s="34"/>
      <c r="R940" s="34" t="s">
        <v>3224</v>
      </c>
      <c r="S940" s="231">
        <v>140050001</v>
      </c>
      <c r="T940" s="34" t="s">
        <v>3225</v>
      </c>
      <c r="U940" s="1102"/>
      <c r="V940" s="1102" t="s">
        <v>3217</v>
      </c>
      <c r="W940" s="1125">
        <v>20449</v>
      </c>
      <c r="X940" s="1107">
        <v>43073</v>
      </c>
      <c r="Y940" s="34" t="s">
        <v>79</v>
      </c>
      <c r="Z940" s="34">
        <v>4600006572</v>
      </c>
      <c r="AA940" s="31">
        <f t="shared" si="14"/>
        <v>1</v>
      </c>
      <c r="AB940" s="225" t="s">
        <v>3476</v>
      </c>
      <c r="AC940" s="1102" t="s">
        <v>84</v>
      </c>
      <c r="AD940" s="1102"/>
      <c r="AE940" s="1129" t="s">
        <v>3344</v>
      </c>
      <c r="AF940" s="34" t="s">
        <v>47</v>
      </c>
      <c r="AG940" s="34" t="s">
        <v>85</v>
      </c>
    </row>
    <row r="941" spans="1:52" s="33" customFormat="1" ht="63" customHeight="1" x14ac:dyDescent="0.2">
      <c r="A941" s="1101" t="s">
        <v>3203</v>
      </c>
      <c r="B941" s="1102">
        <v>80111604</v>
      </c>
      <c r="C941" s="34" t="s">
        <v>3477</v>
      </c>
      <c r="D941" s="1103">
        <v>43105</v>
      </c>
      <c r="E941" s="34" t="s">
        <v>107</v>
      </c>
      <c r="F941" s="34" t="s">
        <v>119</v>
      </c>
      <c r="G941" s="34" t="s">
        <v>116</v>
      </c>
      <c r="H941" s="1140">
        <v>20820643.75</v>
      </c>
      <c r="I941" s="1140">
        <v>20820643.75</v>
      </c>
      <c r="J941" s="34" t="s">
        <v>111</v>
      </c>
      <c r="K941" s="34" t="s">
        <v>45</v>
      </c>
      <c r="L941" s="1125" t="s">
        <v>3356</v>
      </c>
      <c r="M941" s="1102" t="s">
        <v>3214</v>
      </c>
      <c r="N941" s="1101" t="s">
        <v>3221</v>
      </c>
      <c r="O941" s="1132" t="s">
        <v>3357</v>
      </c>
      <c r="P941" s="34" t="s">
        <v>3223</v>
      </c>
      <c r="Q941" s="34"/>
      <c r="R941" s="34" t="s">
        <v>3224</v>
      </c>
      <c r="S941" s="231">
        <v>140050001</v>
      </c>
      <c r="T941" s="34" t="s">
        <v>3225</v>
      </c>
      <c r="U941" s="1102"/>
      <c r="V941" s="1102" t="s">
        <v>3217</v>
      </c>
      <c r="W941" s="1142">
        <v>20468</v>
      </c>
      <c r="X941" s="1107">
        <v>43073</v>
      </c>
      <c r="Y941" s="34" t="s">
        <v>79</v>
      </c>
      <c r="Z941" s="34">
        <v>4600006558</v>
      </c>
      <c r="AA941" s="31">
        <f t="shared" si="14"/>
        <v>1</v>
      </c>
      <c r="AB941" s="225" t="s">
        <v>3478</v>
      </c>
      <c r="AC941" s="1102" t="s">
        <v>84</v>
      </c>
      <c r="AD941" s="1102"/>
      <c r="AE941" s="1129" t="s">
        <v>3356</v>
      </c>
      <c r="AF941" s="34" t="s">
        <v>47</v>
      </c>
      <c r="AG941" s="34" t="s">
        <v>85</v>
      </c>
    </row>
    <row r="942" spans="1:52" s="33" customFormat="1" ht="63" customHeight="1" x14ac:dyDescent="0.2">
      <c r="A942" s="1101" t="s">
        <v>3203</v>
      </c>
      <c r="B942" s="1102">
        <v>80111604</v>
      </c>
      <c r="C942" s="34" t="s">
        <v>3479</v>
      </c>
      <c r="D942" s="1103">
        <v>43105</v>
      </c>
      <c r="E942" s="34" t="s">
        <v>107</v>
      </c>
      <c r="F942" s="34" t="s">
        <v>119</v>
      </c>
      <c r="G942" s="34" t="s">
        <v>116</v>
      </c>
      <c r="H942" s="1141">
        <v>20825000</v>
      </c>
      <c r="I942" s="1141">
        <v>20825000</v>
      </c>
      <c r="J942" s="34" t="s">
        <v>111</v>
      </c>
      <c r="K942" s="34" t="s">
        <v>45</v>
      </c>
      <c r="L942" s="1153" t="s">
        <v>3344</v>
      </c>
      <c r="M942" s="1102" t="s">
        <v>3214</v>
      </c>
      <c r="N942" s="1101" t="s">
        <v>3221</v>
      </c>
      <c r="O942" s="1132" t="s">
        <v>3345</v>
      </c>
      <c r="P942" s="34" t="s">
        <v>3223</v>
      </c>
      <c r="Q942" s="34"/>
      <c r="R942" s="34" t="s">
        <v>3224</v>
      </c>
      <c r="S942" s="231">
        <v>140050001</v>
      </c>
      <c r="T942" s="34" t="s">
        <v>3225</v>
      </c>
      <c r="U942" s="1102"/>
      <c r="V942" s="1102" t="s">
        <v>3217</v>
      </c>
      <c r="W942" s="1125">
        <v>20450</v>
      </c>
      <c r="X942" s="1107">
        <v>43073</v>
      </c>
      <c r="Y942" s="34" t="s">
        <v>79</v>
      </c>
      <c r="Z942" s="34">
        <v>4600006562</v>
      </c>
      <c r="AA942" s="31">
        <f t="shared" si="14"/>
        <v>1</v>
      </c>
      <c r="AB942" s="225" t="s">
        <v>3480</v>
      </c>
      <c r="AC942" s="1102" t="s">
        <v>84</v>
      </c>
      <c r="AD942" s="1102"/>
      <c r="AE942" s="1154" t="s">
        <v>3344</v>
      </c>
      <c r="AF942" s="34" t="s">
        <v>47</v>
      </c>
      <c r="AG942" s="34" t="s">
        <v>85</v>
      </c>
    </row>
    <row r="943" spans="1:52" s="33" customFormat="1" ht="63" customHeight="1" x14ac:dyDescent="0.2">
      <c r="A943" s="1101" t="s">
        <v>3203</v>
      </c>
      <c r="B943" s="1102">
        <v>80111604</v>
      </c>
      <c r="C943" s="34" t="s">
        <v>3481</v>
      </c>
      <c r="D943" s="1103">
        <v>43105</v>
      </c>
      <c r="E943" s="34" t="s">
        <v>107</v>
      </c>
      <c r="F943" s="34" t="s">
        <v>119</v>
      </c>
      <c r="G943" s="34" t="s">
        <v>116</v>
      </c>
      <c r="H943" s="1141">
        <v>20825000</v>
      </c>
      <c r="I943" s="1141">
        <v>20825000</v>
      </c>
      <c r="J943" s="34" t="s">
        <v>111</v>
      </c>
      <c r="K943" s="34" t="s">
        <v>45</v>
      </c>
      <c r="L943" s="1125" t="s">
        <v>3356</v>
      </c>
      <c r="M943" s="1102" t="s">
        <v>3214</v>
      </c>
      <c r="N943" s="1101" t="s">
        <v>3221</v>
      </c>
      <c r="O943" s="1132" t="s">
        <v>3357</v>
      </c>
      <c r="P943" s="34" t="s">
        <v>3223</v>
      </c>
      <c r="Q943" s="34"/>
      <c r="R943" s="34" t="s">
        <v>3224</v>
      </c>
      <c r="S943" s="231">
        <v>140050001</v>
      </c>
      <c r="T943" s="34" t="s">
        <v>3225</v>
      </c>
      <c r="U943" s="1102"/>
      <c r="V943" s="1102" t="s">
        <v>3217</v>
      </c>
      <c r="W943" s="1125">
        <v>20469</v>
      </c>
      <c r="X943" s="1107">
        <v>43073</v>
      </c>
      <c r="Y943" s="34" t="s">
        <v>79</v>
      </c>
      <c r="Z943" s="34">
        <v>4600006566</v>
      </c>
      <c r="AA943" s="31">
        <f t="shared" si="14"/>
        <v>1</v>
      </c>
      <c r="AB943" s="225" t="s">
        <v>3482</v>
      </c>
      <c r="AC943" s="1102" t="s">
        <v>84</v>
      </c>
      <c r="AD943" s="1102"/>
      <c r="AE943" s="1129" t="s">
        <v>3356</v>
      </c>
      <c r="AF943" s="34" t="s">
        <v>47</v>
      </c>
      <c r="AG943" s="34" t="s">
        <v>85</v>
      </c>
    </row>
    <row r="944" spans="1:52" s="33" customFormat="1" ht="63" customHeight="1" x14ac:dyDescent="0.2">
      <c r="A944" s="1101" t="s">
        <v>3203</v>
      </c>
      <c r="B944" s="1102">
        <v>80111604</v>
      </c>
      <c r="C944" s="34" t="s">
        <v>3483</v>
      </c>
      <c r="D944" s="1103">
        <v>43105</v>
      </c>
      <c r="E944" s="34" t="s">
        <v>107</v>
      </c>
      <c r="F944" s="34" t="s">
        <v>119</v>
      </c>
      <c r="G944" s="34" t="s">
        <v>116</v>
      </c>
      <c r="H944" s="1141">
        <v>20824997.024999999</v>
      </c>
      <c r="I944" s="1141">
        <v>20824997.024999999</v>
      </c>
      <c r="J944" s="34" t="s">
        <v>111</v>
      </c>
      <c r="K944" s="34" t="s">
        <v>45</v>
      </c>
      <c r="L944" s="1125" t="s">
        <v>3344</v>
      </c>
      <c r="M944" s="1102" t="s">
        <v>3214</v>
      </c>
      <c r="N944" s="1101" t="s">
        <v>3221</v>
      </c>
      <c r="O944" s="1132" t="s">
        <v>3345</v>
      </c>
      <c r="P944" s="34" t="s">
        <v>3223</v>
      </c>
      <c r="Q944" s="34"/>
      <c r="R944" s="34" t="s">
        <v>3224</v>
      </c>
      <c r="S944" s="231">
        <v>140050001</v>
      </c>
      <c r="T944" s="34" t="s">
        <v>3225</v>
      </c>
      <c r="U944" s="1102"/>
      <c r="V944" s="1102" t="s">
        <v>3217</v>
      </c>
      <c r="W944" s="1125">
        <v>20453</v>
      </c>
      <c r="X944" s="1107">
        <v>43073</v>
      </c>
      <c r="Y944" s="34" t="s">
        <v>79</v>
      </c>
      <c r="Z944" s="34">
        <v>4600006559</v>
      </c>
      <c r="AA944" s="31">
        <f t="shared" si="14"/>
        <v>1</v>
      </c>
      <c r="AB944" s="225" t="s">
        <v>3484</v>
      </c>
      <c r="AC944" s="1102" t="s">
        <v>84</v>
      </c>
      <c r="AD944" s="1102"/>
      <c r="AE944" s="1129" t="s">
        <v>3344</v>
      </c>
      <c r="AF944" s="34" t="s">
        <v>47</v>
      </c>
      <c r="AG944" s="34" t="s">
        <v>85</v>
      </c>
    </row>
    <row r="945" spans="1:52" s="33" customFormat="1" ht="63" customHeight="1" x14ac:dyDescent="0.2">
      <c r="A945" s="1101" t="s">
        <v>3203</v>
      </c>
      <c r="B945" s="1102">
        <v>80111604</v>
      </c>
      <c r="C945" s="34" t="s">
        <v>3485</v>
      </c>
      <c r="D945" s="1103">
        <v>43105</v>
      </c>
      <c r="E945" s="34" t="s">
        <v>107</v>
      </c>
      <c r="F945" s="34" t="s">
        <v>119</v>
      </c>
      <c r="G945" s="34" t="s">
        <v>116</v>
      </c>
      <c r="H945" s="1141">
        <v>20825000</v>
      </c>
      <c r="I945" s="1141">
        <v>20825000</v>
      </c>
      <c r="J945" s="34" t="s">
        <v>111</v>
      </c>
      <c r="K945" s="34" t="s">
        <v>45</v>
      </c>
      <c r="L945" s="1125" t="s">
        <v>3344</v>
      </c>
      <c r="M945" s="1102" t="s">
        <v>3214</v>
      </c>
      <c r="N945" s="1101" t="s">
        <v>3221</v>
      </c>
      <c r="O945" s="1132" t="s">
        <v>3345</v>
      </c>
      <c r="P945" s="34" t="s">
        <v>3223</v>
      </c>
      <c r="Q945" s="34"/>
      <c r="R945" s="34" t="s">
        <v>3224</v>
      </c>
      <c r="S945" s="231">
        <v>140050001</v>
      </c>
      <c r="T945" s="34" t="s">
        <v>3225</v>
      </c>
      <c r="U945" s="1102"/>
      <c r="V945" s="1102" t="s">
        <v>3217</v>
      </c>
      <c r="W945" s="1125">
        <v>20459</v>
      </c>
      <c r="X945" s="1107">
        <v>43073</v>
      </c>
      <c r="Y945" s="34" t="s">
        <v>79</v>
      </c>
      <c r="Z945" s="34">
        <v>4600006556</v>
      </c>
      <c r="AA945" s="31">
        <f t="shared" si="14"/>
        <v>1</v>
      </c>
      <c r="AB945" s="225" t="s">
        <v>3486</v>
      </c>
      <c r="AC945" s="1102" t="s">
        <v>84</v>
      </c>
      <c r="AD945" s="1102"/>
      <c r="AE945" s="1129" t="s">
        <v>3344</v>
      </c>
      <c r="AF945" s="34" t="s">
        <v>47</v>
      </c>
      <c r="AG945" s="34" t="s">
        <v>85</v>
      </c>
    </row>
    <row r="946" spans="1:52" s="33" customFormat="1" ht="63" customHeight="1" x14ac:dyDescent="0.2">
      <c r="A946" s="1101" t="s">
        <v>3203</v>
      </c>
      <c r="B946" s="1102">
        <v>80111604</v>
      </c>
      <c r="C946" s="34" t="s">
        <v>3485</v>
      </c>
      <c r="D946" s="1103">
        <v>43105</v>
      </c>
      <c r="E946" s="34" t="s">
        <v>107</v>
      </c>
      <c r="F946" s="34" t="s">
        <v>119</v>
      </c>
      <c r="G946" s="34" t="s">
        <v>116</v>
      </c>
      <c r="H946" s="1141">
        <v>20619999.574999999</v>
      </c>
      <c r="I946" s="1141">
        <v>20619999.574999999</v>
      </c>
      <c r="J946" s="34" t="s">
        <v>111</v>
      </c>
      <c r="K946" s="34" t="s">
        <v>45</v>
      </c>
      <c r="L946" s="1125" t="s">
        <v>3387</v>
      </c>
      <c r="M946" s="1102" t="s">
        <v>3214</v>
      </c>
      <c r="N946" s="1101" t="s">
        <v>3221</v>
      </c>
      <c r="O946" s="1132" t="s">
        <v>3388</v>
      </c>
      <c r="P946" s="34" t="s">
        <v>3223</v>
      </c>
      <c r="Q946" s="34"/>
      <c r="R946" s="34" t="s">
        <v>3224</v>
      </c>
      <c r="S946" s="231">
        <v>140050001</v>
      </c>
      <c r="T946" s="34" t="s">
        <v>3225</v>
      </c>
      <c r="U946" s="1102"/>
      <c r="V946" s="1102" t="s">
        <v>3217</v>
      </c>
      <c r="W946" s="1125">
        <v>20498</v>
      </c>
      <c r="X946" s="1107">
        <v>43073</v>
      </c>
      <c r="Y946" s="34" t="s">
        <v>79</v>
      </c>
      <c r="Z946" s="34">
        <v>4600006581</v>
      </c>
      <c r="AA946" s="31">
        <f t="shared" si="14"/>
        <v>1</v>
      </c>
      <c r="AB946" s="225" t="s">
        <v>3487</v>
      </c>
      <c r="AC946" s="1102" t="s">
        <v>84</v>
      </c>
      <c r="AD946" s="1102"/>
      <c r="AE946" s="1129" t="s">
        <v>3387</v>
      </c>
      <c r="AF946" s="34" t="s">
        <v>47</v>
      </c>
      <c r="AG946" s="34" t="s">
        <v>85</v>
      </c>
    </row>
    <row r="947" spans="1:52" s="33" customFormat="1" ht="63" customHeight="1" x14ac:dyDescent="0.2">
      <c r="A947" s="1101" t="s">
        <v>3203</v>
      </c>
      <c r="B947" s="1102">
        <v>80111604</v>
      </c>
      <c r="C947" s="34" t="s">
        <v>3488</v>
      </c>
      <c r="D947" s="1103">
        <v>43105</v>
      </c>
      <c r="E947" s="34" t="s">
        <v>107</v>
      </c>
      <c r="F947" s="34" t="s">
        <v>119</v>
      </c>
      <c r="G947" s="34" t="s">
        <v>116</v>
      </c>
      <c r="H947" s="1141">
        <v>20825000</v>
      </c>
      <c r="I947" s="1141">
        <v>20825000</v>
      </c>
      <c r="J947" s="34" t="s">
        <v>111</v>
      </c>
      <c r="K947" s="34" t="s">
        <v>45</v>
      </c>
      <c r="L947" s="1125" t="s">
        <v>3403</v>
      </c>
      <c r="M947" s="1102" t="s">
        <v>3214</v>
      </c>
      <c r="N947" s="1101" t="s">
        <v>3221</v>
      </c>
      <c r="O947" s="1132" t="s">
        <v>3404</v>
      </c>
      <c r="P947" s="34" t="s">
        <v>3223</v>
      </c>
      <c r="Q947" s="34"/>
      <c r="R947" s="34" t="s">
        <v>3224</v>
      </c>
      <c r="S947" s="231">
        <v>140050001</v>
      </c>
      <c r="T947" s="34" t="s">
        <v>3225</v>
      </c>
      <c r="U947" s="1102"/>
      <c r="V947" s="1102" t="s">
        <v>3217</v>
      </c>
      <c r="W947" s="1125">
        <v>20505</v>
      </c>
      <c r="X947" s="1107">
        <v>43073</v>
      </c>
      <c r="Y947" s="34" t="s">
        <v>79</v>
      </c>
      <c r="Z947" s="34">
        <v>4600006609</v>
      </c>
      <c r="AA947" s="31">
        <f t="shared" si="14"/>
        <v>1</v>
      </c>
      <c r="AB947" s="225" t="s">
        <v>3489</v>
      </c>
      <c r="AC947" s="1102" t="s">
        <v>84</v>
      </c>
      <c r="AD947" s="1102"/>
      <c r="AE947" s="1129" t="s">
        <v>3403</v>
      </c>
      <c r="AF947" s="34" t="s">
        <v>47</v>
      </c>
      <c r="AG947" s="34" t="s">
        <v>85</v>
      </c>
    </row>
    <row r="948" spans="1:52" s="33" customFormat="1" ht="63" customHeight="1" x14ac:dyDescent="0.2">
      <c r="A948" s="1101" t="s">
        <v>3203</v>
      </c>
      <c r="B948" s="1102">
        <v>80111604</v>
      </c>
      <c r="C948" s="34" t="s">
        <v>3490</v>
      </c>
      <c r="D948" s="1103">
        <v>43105</v>
      </c>
      <c r="E948" s="34" t="s">
        <v>107</v>
      </c>
      <c r="F948" s="34" t="s">
        <v>119</v>
      </c>
      <c r="G948" s="34" t="s">
        <v>116</v>
      </c>
      <c r="H948" s="1141">
        <v>20825000</v>
      </c>
      <c r="I948" s="1141">
        <v>20825000</v>
      </c>
      <c r="J948" s="34" t="s">
        <v>111</v>
      </c>
      <c r="K948" s="34" t="s">
        <v>45</v>
      </c>
      <c r="L948" s="1125" t="s">
        <v>3403</v>
      </c>
      <c r="M948" s="1102" t="s">
        <v>3214</v>
      </c>
      <c r="N948" s="1101" t="s">
        <v>3221</v>
      </c>
      <c r="O948" s="1132" t="s">
        <v>3404</v>
      </c>
      <c r="P948" s="34" t="s">
        <v>3223</v>
      </c>
      <c r="Q948" s="34"/>
      <c r="R948" s="34" t="s">
        <v>3224</v>
      </c>
      <c r="S948" s="231">
        <v>140050001</v>
      </c>
      <c r="T948" s="34" t="s">
        <v>3225</v>
      </c>
      <c r="U948" s="1102"/>
      <c r="V948" s="1102" t="s">
        <v>3217</v>
      </c>
      <c r="W948" s="1125">
        <v>20507</v>
      </c>
      <c r="X948" s="1107">
        <v>43073</v>
      </c>
      <c r="Y948" s="34" t="s">
        <v>79</v>
      </c>
      <c r="Z948" s="34">
        <v>4600006610</v>
      </c>
      <c r="AA948" s="31">
        <f t="shared" si="14"/>
        <v>1</v>
      </c>
      <c r="AB948" s="225" t="s">
        <v>3491</v>
      </c>
      <c r="AC948" s="1102" t="s">
        <v>84</v>
      </c>
      <c r="AD948" s="1102"/>
      <c r="AE948" s="1129" t="s">
        <v>3403</v>
      </c>
      <c r="AF948" s="34" t="s">
        <v>47</v>
      </c>
      <c r="AG948" s="34" t="s">
        <v>85</v>
      </c>
    </row>
    <row r="949" spans="1:52" s="33" customFormat="1" ht="63" customHeight="1" x14ac:dyDescent="0.2">
      <c r="A949" s="1101" t="s">
        <v>3203</v>
      </c>
      <c r="B949" s="1102">
        <v>80111604</v>
      </c>
      <c r="C949" s="34" t="s">
        <v>3492</v>
      </c>
      <c r="D949" s="1103">
        <v>43105</v>
      </c>
      <c r="E949" s="34" t="s">
        <v>107</v>
      </c>
      <c r="F949" s="34" t="s">
        <v>119</v>
      </c>
      <c r="G949" s="34" t="s">
        <v>116</v>
      </c>
      <c r="H949" s="1141">
        <v>20824999.574999999</v>
      </c>
      <c r="I949" s="1141">
        <v>20824999.574999999</v>
      </c>
      <c r="J949" s="34" t="s">
        <v>111</v>
      </c>
      <c r="K949" s="34" t="s">
        <v>45</v>
      </c>
      <c r="L949" s="1125" t="s">
        <v>3403</v>
      </c>
      <c r="M949" s="1102" t="s">
        <v>3214</v>
      </c>
      <c r="N949" s="1101" t="s">
        <v>3221</v>
      </c>
      <c r="O949" s="1132" t="s">
        <v>3404</v>
      </c>
      <c r="P949" s="34" t="s">
        <v>3223</v>
      </c>
      <c r="Q949" s="34"/>
      <c r="R949" s="34" t="s">
        <v>3224</v>
      </c>
      <c r="S949" s="231">
        <v>140050001</v>
      </c>
      <c r="T949" s="34" t="s">
        <v>3225</v>
      </c>
      <c r="U949" s="1102"/>
      <c r="V949" s="1102" t="s">
        <v>3217</v>
      </c>
      <c r="W949" s="1125">
        <v>20510</v>
      </c>
      <c r="X949" s="1107">
        <v>43073</v>
      </c>
      <c r="Y949" s="34" t="s">
        <v>79</v>
      </c>
      <c r="Z949" s="34">
        <v>4600006612</v>
      </c>
      <c r="AA949" s="31">
        <f t="shared" si="14"/>
        <v>1</v>
      </c>
      <c r="AB949" s="225" t="s">
        <v>3493</v>
      </c>
      <c r="AC949" s="1102" t="s">
        <v>84</v>
      </c>
      <c r="AD949" s="1102"/>
      <c r="AE949" s="1129" t="s">
        <v>3403</v>
      </c>
      <c r="AF949" s="34" t="s">
        <v>47</v>
      </c>
      <c r="AG949" s="34" t="s">
        <v>85</v>
      </c>
    </row>
    <row r="950" spans="1:52" s="33" customFormat="1" ht="63" customHeight="1" x14ac:dyDescent="0.2">
      <c r="A950" s="1101" t="s">
        <v>3203</v>
      </c>
      <c r="B950" s="1102">
        <v>80111604</v>
      </c>
      <c r="C950" s="34" t="s">
        <v>3494</v>
      </c>
      <c r="D950" s="1103">
        <v>43105</v>
      </c>
      <c r="E950" s="34" t="s">
        <v>107</v>
      </c>
      <c r="F950" s="34" t="s">
        <v>119</v>
      </c>
      <c r="G950" s="34" t="s">
        <v>116</v>
      </c>
      <c r="H950" s="1141">
        <v>20824999.574999999</v>
      </c>
      <c r="I950" s="1141">
        <v>20824999.574999999</v>
      </c>
      <c r="J950" s="34" t="s">
        <v>111</v>
      </c>
      <c r="K950" s="34" t="s">
        <v>45</v>
      </c>
      <c r="L950" s="1125" t="s">
        <v>3403</v>
      </c>
      <c r="M950" s="1102" t="s">
        <v>3214</v>
      </c>
      <c r="N950" s="1101" t="s">
        <v>3221</v>
      </c>
      <c r="O950" s="1132" t="s">
        <v>3404</v>
      </c>
      <c r="P950" s="34" t="s">
        <v>3223</v>
      </c>
      <c r="Q950" s="34"/>
      <c r="R950" s="34" t="s">
        <v>3224</v>
      </c>
      <c r="S950" s="231">
        <v>140050001</v>
      </c>
      <c r="T950" s="34" t="s">
        <v>3225</v>
      </c>
      <c r="U950" s="1102"/>
      <c r="V950" s="1102" t="s">
        <v>3217</v>
      </c>
      <c r="W950" s="1125">
        <v>20520</v>
      </c>
      <c r="X950" s="1107">
        <v>43073</v>
      </c>
      <c r="Y950" s="34" t="s">
        <v>79</v>
      </c>
      <c r="Z950" s="34">
        <v>4600006607</v>
      </c>
      <c r="AA950" s="31">
        <f t="shared" si="14"/>
        <v>1</v>
      </c>
      <c r="AB950" s="225" t="s">
        <v>3495</v>
      </c>
      <c r="AC950" s="1102" t="s">
        <v>84</v>
      </c>
      <c r="AD950" s="1102"/>
      <c r="AE950" s="1129" t="s">
        <v>3403</v>
      </c>
      <c r="AF950" s="34" t="s">
        <v>47</v>
      </c>
      <c r="AG950" s="34" t="s">
        <v>85</v>
      </c>
    </row>
    <row r="951" spans="1:52" s="33" customFormat="1" ht="63" customHeight="1" x14ac:dyDescent="0.2">
      <c r="A951" s="1101" t="s">
        <v>3203</v>
      </c>
      <c r="B951" s="1102">
        <v>70141700</v>
      </c>
      <c r="C951" s="34" t="s">
        <v>3496</v>
      </c>
      <c r="D951" s="1103">
        <v>43160</v>
      </c>
      <c r="E951" s="34" t="s">
        <v>104</v>
      </c>
      <c r="F951" s="34" t="s">
        <v>117</v>
      </c>
      <c r="G951" s="34" t="s">
        <v>116</v>
      </c>
      <c r="H951" s="1155">
        <v>47794570044</v>
      </c>
      <c r="I951" s="1104" t="e">
        <f>[8]!Tabla2[[#This Row],[Valor total estimado]]</f>
        <v>#VALUE!</v>
      </c>
      <c r="J951" s="34" t="s">
        <v>111</v>
      </c>
      <c r="K951" s="34" t="s">
        <v>45</v>
      </c>
      <c r="L951" s="1102" t="s">
        <v>3497</v>
      </c>
      <c r="M951" s="1102" t="s">
        <v>3214</v>
      </c>
      <c r="N951" s="1101" t="s">
        <v>3207</v>
      </c>
      <c r="O951" s="1105" t="s">
        <v>3498</v>
      </c>
      <c r="P951" s="34"/>
      <c r="Q951" s="34"/>
      <c r="R951" s="34"/>
      <c r="S951" s="34"/>
      <c r="T951" s="34"/>
      <c r="U951" s="1102"/>
      <c r="V951" s="1102" t="s">
        <v>3217</v>
      </c>
      <c r="W951" s="1106"/>
      <c r="X951" s="1107"/>
      <c r="Y951" s="34"/>
      <c r="Z951" s="34"/>
      <c r="AA951" s="31" t="str">
        <f t="shared" si="14"/>
        <v/>
      </c>
      <c r="AB951" s="1102"/>
      <c r="AC951" s="1102"/>
      <c r="AD951" s="1102"/>
      <c r="AE951" s="1102" t="e">
        <f>[8]!Tabla2[[#This Row],[Nombre completo]]</f>
        <v>#VALUE!</v>
      </c>
      <c r="AF951" s="34" t="s">
        <v>47</v>
      </c>
      <c r="AG951" s="34" t="s">
        <v>85</v>
      </c>
    </row>
    <row r="952" spans="1:52" s="33" customFormat="1" ht="63" customHeight="1" x14ac:dyDescent="0.2">
      <c r="A952" s="1121" t="s">
        <v>3203</v>
      </c>
      <c r="B952" s="1122">
        <v>70141804</v>
      </c>
      <c r="C952" s="231" t="s">
        <v>3499</v>
      </c>
      <c r="D952" s="1156">
        <v>43132</v>
      </c>
      <c r="E952" s="1122" t="s">
        <v>3500</v>
      </c>
      <c r="F952" s="1122" t="s">
        <v>117</v>
      </c>
      <c r="G952" s="231" t="s">
        <v>116</v>
      </c>
      <c r="H952" s="1157">
        <v>1000000000</v>
      </c>
      <c r="I952" s="1157" t="e">
        <f>[8]!Tabla2[[#This Row],[Valor total estimado]]</f>
        <v>#VALUE!</v>
      </c>
      <c r="J952" s="231" t="s">
        <v>111</v>
      </c>
      <c r="K952" s="231" t="s">
        <v>45</v>
      </c>
      <c r="L952" s="1122" t="s">
        <v>3501</v>
      </c>
      <c r="M952" s="1122" t="s">
        <v>3214</v>
      </c>
      <c r="N952" s="1121" t="s">
        <v>3502</v>
      </c>
      <c r="O952" s="1158" t="s">
        <v>3503</v>
      </c>
      <c r="P952" s="231" t="s">
        <v>3223</v>
      </c>
      <c r="Q952" s="231"/>
      <c r="R952" s="231" t="s">
        <v>3224</v>
      </c>
      <c r="S952" s="231"/>
      <c r="T952" s="231" t="s">
        <v>3225</v>
      </c>
      <c r="U952" s="1122"/>
      <c r="V952" s="1122" t="s">
        <v>3217</v>
      </c>
      <c r="W952" s="1159">
        <v>20790</v>
      </c>
      <c r="X952" s="1107">
        <v>43435</v>
      </c>
      <c r="Y952" s="231" t="s">
        <v>79</v>
      </c>
      <c r="Z952" s="231">
        <v>4600007016</v>
      </c>
      <c r="AA952" s="31">
        <f t="shared" si="14"/>
        <v>1</v>
      </c>
      <c r="AB952" s="1122" t="s">
        <v>3504</v>
      </c>
      <c r="AC952" s="1122" t="s">
        <v>80</v>
      </c>
      <c r="AD952" s="1122"/>
      <c r="AE952" s="1122" t="e">
        <f>[8]!Tabla2[[#This Row],[Nombre completo]]</f>
        <v>#VALUE!</v>
      </c>
      <c r="AF952" s="231" t="s">
        <v>47</v>
      </c>
      <c r="AG952" s="231" t="s">
        <v>85</v>
      </c>
    </row>
    <row r="953" spans="1:52" s="33" customFormat="1" ht="63" customHeight="1" x14ac:dyDescent="0.25">
      <c r="A953" s="1160" t="s">
        <v>3505</v>
      </c>
      <c r="B953" s="1161">
        <v>81112217</v>
      </c>
      <c r="C953" s="1162" t="s">
        <v>3506</v>
      </c>
      <c r="D953" s="1162" t="s">
        <v>3507</v>
      </c>
      <c r="E953" s="1163">
        <v>43297</v>
      </c>
      <c r="F953" s="1164" t="s">
        <v>1910</v>
      </c>
      <c r="G953" s="1164" t="s">
        <v>486</v>
      </c>
      <c r="H953" s="1164" t="s">
        <v>116</v>
      </c>
      <c r="I953" s="1165">
        <v>150000000</v>
      </c>
      <c r="J953" s="1166">
        <v>150000000</v>
      </c>
      <c r="K953" s="1164" t="s">
        <v>111</v>
      </c>
      <c r="L953" s="1164" t="s">
        <v>45</v>
      </c>
      <c r="M953" s="1167" t="s">
        <v>3508</v>
      </c>
      <c r="N953" s="1167" t="s">
        <v>46</v>
      </c>
      <c r="O953" s="1167">
        <v>3838625</v>
      </c>
      <c r="P953" s="1167" t="s">
        <v>3509</v>
      </c>
      <c r="Q953" s="1164" t="s">
        <v>3510</v>
      </c>
      <c r="R953" s="1164" t="s">
        <v>3511</v>
      </c>
      <c r="S953" s="1164" t="s">
        <v>3512</v>
      </c>
      <c r="T953" s="1168" t="s">
        <v>3513</v>
      </c>
      <c r="U953" s="1164" t="s">
        <v>3514</v>
      </c>
      <c r="V953" s="1169" t="s">
        <v>3515</v>
      </c>
      <c r="W953" s="1170"/>
      <c r="X953" s="1171"/>
      <c r="Y953" s="1172"/>
      <c r="Z953" s="1173"/>
      <c r="AA953" s="31" t="str">
        <f t="shared" si="14"/>
        <v/>
      </c>
      <c r="AB953" s="1174"/>
      <c r="AC953" s="1167"/>
      <c r="AD953" s="1164"/>
      <c r="AE953" s="1169" t="s">
        <v>3508</v>
      </c>
      <c r="AF953" s="1169" t="s">
        <v>47</v>
      </c>
      <c r="AG953" s="1169" t="s">
        <v>2877</v>
      </c>
    </row>
    <row r="954" spans="1:52" s="33" customFormat="1" ht="63" customHeight="1" x14ac:dyDescent="0.25">
      <c r="A954" s="1160" t="s">
        <v>3505</v>
      </c>
      <c r="B954" s="1161">
        <v>60103600</v>
      </c>
      <c r="C954" s="1162" t="s">
        <v>3516</v>
      </c>
      <c r="D954" s="1162" t="s">
        <v>3507</v>
      </c>
      <c r="E954" s="20">
        <v>43282</v>
      </c>
      <c r="F954" s="1164" t="s">
        <v>106</v>
      </c>
      <c r="G954" s="1164" t="s">
        <v>3517</v>
      </c>
      <c r="H954" s="1164" t="s">
        <v>116</v>
      </c>
      <c r="I954" s="1165">
        <v>53262564</v>
      </c>
      <c r="J954" s="1166">
        <v>53262564</v>
      </c>
      <c r="K954" s="1164" t="s">
        <v>111</v>
      </c>
      <c r="L954" s="1164" t="s">
        <v>45</v>
      </c>
      <c r="M954" s="1167" t="s">
        <v>3518</v>
      </c>
      <c r="N954" s="1167" t="s">
        <v>46</v>
      </c>
      <c r="O954" s="1175">
        <v>3839545</v>
      </c>
      <c r="P954" s="1176" t="s">
        <v>3519</v>
      </c>
      <c r="Q954" s="1164" t="s">
        <v>3510</v>
      </c>
      <c r="R954" s="1164" t="s">
        <v>3520</v>
      </c>
      <c r="S954" s="1164" t="s">
        <v>3521</v>
      </c>
      <c r="T954" s="1168" t="s">
        <v>3522</v>
      </c>
      <c r="U954" s="1164" t="s">
        <v>3523</v>
      </c>
      <c r="V954" s="1169" t="s">
        <v>3524</v>
      </c>
      <c r="W954" s="1177"/>
      <c r="X954" s="800"/>
      <c r="Y954" s="1178"/>
      <c r="Z954" s="800"/>
      <c r="AA954" s="31" t="str">
        <f t="shared" si="14"/>
        <v/>
      </c>
      <c r="AB954" s="1179" t="str">
        <f t="shared" ref="AB954:AB961" si="15">+IF(AND(X954="",Y954="",Z954="",AA954=""),"",IF(AND(X954&lt;&gt;"",Y954="",Z954="",AA954=""),0%,IF(AND(X954&lt;&gt;"",Y954&lt;&gt;"",Z954="",AA954=""),33%,IF(AND(X954&lt;&gt;"",Y954&lt;&gt;"",Z954&lt;&gt;"",AA954=""),66%,IF(AND(X954&lt;&gt;"",Y954&lt;&gt;"",Z954&lt;&gt;"",AA954&lt;&gt;""),100%,"Información incompleta")))))</f>
        <v/>
      </c>
      <c r="AC954" s="1167"/>
      <c r="AD954" s="756"/>
      <c r="AE954" s="1169" t="s">
        <v>3525</v>
      </c>
      <c r="AF954" s="1169" t="s">
        <v>47</v>
      </c>
      <c r="AG954" s="1169" t="s">
        <v>2877</v>
      </c>
    </row>
    <row r="955" spans="1:52" s="33" customFormat="1" ht="63" customHeight="1" x14ac:dyDescent="0.25">
      <c r="A955" s="1160" t="s">
        <v>3505</v>
      </c>
      <c r="B955" s="1161">
        <v>80111620</v>
      </c>
      <c r="C955" s="1162" t="s">
        <v>3526</v>
      </c>
      <c r="D955" s="1162" t="s">
        <v>3507</v>
      </c>
      <c r="E955" s="20">
        <v>43282</v>
      </c>
      <c r="F955" s="1164" t="s">
        <v>1872</v>
      </c>
      <c r="G955" s="1164" t="s">
        <v>486</v>
      </c>
      <c r="H955" s="1164" t="s">
        <v>116</v>
      </c>
      <c r="I955" s="1165">
        <v>18024762</v>
      </c>
      <c r="J955" s="1166">
        <v>18024762</v>
      </c>
      <c r="K955" s="1164" t="s">
        <v>111</v>
      </c>
      <c r="L955" s="1164" t="s">
        <v>45</v>
      </c>
      <c r="M955" s="1167" t="s">
        <v>3527</v>
      </c>
      <c r="N955" s="1167" t="s">
        <v>1922</v>
      </c>
      <c r="O955" s="1167">
        <v>3838659</v>
      </c>
      <c r="P955" s="1167" t="s">
        <v>3528</v>
      </c>
      <c r="Q955" s="1164" t="s">
        <v>3510</v>
      </c>
      <c r="R955" s="1164" t="s">
        <v>3529</v>
      </c>
      <c r="S955" s="1164" t="s">
        <v>3530</v>
      </c>
      <c r="T955" s="1168" t="s">
        <v>3531</v>
      </c>
      <c r="U955" s="1164" t="s">
        <v>3532</v>
      </c>
      <c r="V955" s="1169" t="s">
        <v>3533</v>
      </c>
      <c r="W955" s="1177"/>
      <c r="X955" s="800"/>
      <c r="Y955" s="1178"/>
      <c r="Z955" s="800"/>
      <c r="AA955" s="31" t="str">
        <f t="shared" si="14"/>
        <v/>
      </c>
      <c r="AB955" s="1179" t="str">
        <f t="shared" si="15"/>
        <v/>
      </c>
      <c r="AC955" s="1167"/>
      <c r="AD955" s="756"/>
      <c r="AE955" s="1167" t="s">
        <v>3527</v>
      </c>
      <c r="AF955" s="1169" t="s">
        <v>47</v>
      </c>
      <c r="AG955" s="1169" t="s">
        <v>2877</v>
      </c>
    </row>
    <row r="956" spans="1:52" s="33" customFormat="1" ht="63" customHeight="1" x14ac:dyDescent="0.25">
      <c r="A956" s="1180" t="s">
        <v>3505</v>
      </c>
      <c r="B956" s="1181">
        <v>84111502</v>
      </c>
      <c r="C956" s="1182" t="s">
        <v>3534</v>
      </c>
      <c r="D956" s="1162" t="s">
        <v>3507</v>
      </c>
      <c r="E956" s="736">
        <v>43191</v>
      </c>
      <c r="F956" s="1183" t="s">
        <v>1872</v>
      </c>
      <c r="G956" s="1183" t="s">
        <v>3517</v>
      </c>
      <c r="H956" s="1183" t="s">
        <v>116</v>
      </c>
      <c r="I956" s="1184">
        <v>20000000</v>
      </c>
      <c r="J956" s="1166">
        <v>20000000</v>
      </c>
      <c r="K956" s="1183" t="s">
        <v>111</v>
      </c>
      <c r="L956" s="1183" t="s">
        <v>45</v>
      </c>
      <c r="M956" s="1185" t="s">
        <v>3535</v>
      </c>
      <c r="N956" s="1185" t="s">
        <v>46</v>
      </c>
      <c r="O956" s="1180" t="s">
        <v>3536</v>
      </c>
      <c r="P956" s="1185" t="s">
        <v>3537</v>
      </c>
      <c r="Q956" s="1183" t="s">
        <v>3510</v>
      </c>
      <c r="R956" s="1183" t="s">
        <v>3520</v>
      </c>
      <c r="S956" s="1183" t="s">
        <v>3521</v>
      </c>
      <c r="T956" s="1186" t="s">
        <v>3522</v>
      </c>
      <c r="U956" s="1187"/>
      <c r="V956" s="1188"/>
      <c r="W956" s="1189"/>
      <c r="X956" s="1190"/>
      <c r="Y956" s="1191"/>
      <c r="Z956" s="1190"/>
      <c r="AA956" s="31" t="str">
        <f t="shared" si="14"/>
        <v/>
      </c>
      <c r="AB956" s="1192" t="str">
        <f t="shared" si="15"/>
        <v/>
      </c>
      <c r="AC956" s="1185"/>
      <c r="AD956" s="777"/>
      <c r="AE956" s="1185" t="s">
        <v>3538</v>
      </c>
      <c r="AF956" s="1193" t="s">
        <v>47</v>
      </c>
      <c r="AG956" s="1193" t="s">
        <v>2877</v>
      </c>
    </row>
    <row r="957" spans="1:52" s="33" customFormat="1" ht="63" customHeight="1" x14ac:dyDescent="0.25">
      <c r="A957" s="21" t="s">
        <v>3539</v>
      </c>
      <c r="B957" s="92">
        <v>80141607</v>
      </c>
      <c r="C957" s="49" t="s">
        <v>2869</v>
      </c>
      <c r="D957" s="1162" t="s">
        <v>3507</v>
      </c>
      <c r="E957" s="20">
        <v>43115</v>
      </c>
      <c r="F957" s="22" t="s">
        <v>1808</v>
      </c>
      <c r="G957" s="22" t="s">
        <v>117</v>
      </c>
      <c r="H957" s="1183" t="s">
        <v>116</v>
      </c>
      <c r="I957" s="1166">
        <v>75000000</v>
      </c>
      <c r="J957" s="1166">
        <v>75000000</v>
      </c>
      <c r="K957" s="1194" t="s">
        <v>111</v>
      </c>
      <c r="L957" s="1194" t="s">
        <v>45</v>
      </c>
      <c r="M957" s="1195" t="s">
        <v>3540</v>
      </c>
      <c r="N957" s="1195" t="s">
        <v>3541</v>
      </c>
      <c r="O957" s="1196" t="s">
        <v>3542</v>
      </c>
      <c r="P957" s="1197" t="s">
        <v>3543</v>
      </c>
      <c r="Q957" s="1183" t="s">
        <v>3510</v>
      </c>
      <c r="R957" s="1164"/>
      <c r="S957" s="1198"/>
      <c r="T957" s="1199"/>
      <c r="U957" s="1198"/>
      <c r="V957" s="1200"/>
      <c r="W957" s="1201"/>
      <c r="X957" s="1202"/>
      <c r="Y957" s="1203"/>
      <c r="Z957" s="1202"/>
      <c r="AA957" s="31" t="str">
        <f t="shared" si="14"/>
        <v/>
      </c>
      <c r="AB957" s="1204" t="str">
        <f t="shared" si="15"/>
        <v/>
      </c>
      <c r="AC957" s="1195"/>
      <c r="AD957" s="1205" t="s">
        <v>3544</v>
      </c>
      <c r="AE957" s="92" t="s">
        <v>3545</v>
      </c>
      <c r="AF957" s="22" t="s">
        <v>47</v>
      </c>
      <c r="AG957" s="92" t="s">
        <v>2877</v>
      </c>
    </row>
    <row r="958" spans="1:52" s="33" customFormat="1" ht="63" customHeight="1" x14ac:dyDescent="0.25">
      <c r="A958" s="1196" t="s">
        <v>3539</v>
      </c>
      <c r="B958" s="1206"/>
      <c r="C958" s="1207" t="s">
        <v>3546</v>
      </c>
      <c r="D958" s="1162" t="s">
        <v>3507</v>
      </c>
      <c r="E958" s="1208">
        <v>43221</v>
      </c>
      <c r="F958" s="1194"/>
      <c r="G958" s="1194"/>
      <c r="H958" s="1183" t="s">
        <v>116</v>
      </c>
      <c r="I958" s="1166">
        <v>25000000</v>
      </c>
      <c r="J958" s="1166">
        <v>25000000</v>
      </c>
      <c r="K958" s="1194" t="s">
        <v>111</v>
      </c>
      <c r="L958" s="1194" t="s">
        <v>45</v>
      </c>
      <c r="M958" s="1195" t="s">
        <v>3527</v>
      </c>
      <c r="N958" s="1195" t="s">
        <v>1922</v>
      </c>
      <c r="O958" s="1196" t="s">
        <v>3547</v>
      </c>
      <c r="P958" s="1197" t="s">
        <v>3528</v>
      </c>
      <c r="Q958" s="1183" t="s">
        <v>3510</v>
      </c>
      <c r="R958" s="1164"/>
      <c r="S958" s="1198"/>
      <c r="T958" s="1199"/>
      <c r="U958" s="1198"/>
      <c r="V958" s="1200"/>
      <c r="W958" s="1201"/>
      <c r="X958" s="1202"/>
      <c r="Y958" s="1203"/>
      <c r="Z958" s="1202"/>
      <c r="AA958" s="31" t="str">
        <f t="shared" si="14"/>
        <v/>
      </c>
      <c r="AB958" s="1204" t="str">
        <f t="shared" si="15"/>
        <v/>
      </c>
      <c r="AC958" s="1195"/>
      <c r="AD958" s="1205" t="s">
        <v>3548</v>
      </c>
      <c r="AE958" s="1195"/>
      <c r="AF958" s="1202"/>
      <c r="AG958" s="1202"/>
    </row>
    <row r="959" spans="1:52" s="33" customFormat="1" ht="63" customHeight="1" x14ac:dyDescent="0.25">
      <c r="A959" s="1196" t="s">
        <v>87</v>
      </c>
      <c r="B959" s="1209"/>
      <c r="C959" s="1207" t="s">
        <v>3549</v>
      </c>
      <c r="D959" s="1207" t="s">
        <v>2623</v>
      </c>
      <c r="E959" s="1208">
        <v>43009</v>
      </c>
      <c r="F959" s="1194" t="s">
        <v>1064</v>
      </c>
      <c r="G959" s="1194" t="s">
        <v>486</v>
      </c>
      <c r="H959" s="1183" t="s">
        <v>116</v>
      </c>
      <c r="I959" s="1166">
        <v>17000000</v>
      </c>
      <c r="J959" s="1166">
        <v>17000000</v>
      </c>
      <c r="K959" s="1194" t="s">
        <v>48</v>
      </c>
      <c r="L959" s="1194" t="s">
        <v>110</v>
      </c>
      <c r="M959" s="1195" t="s">
        <v>3518</v>
      </c>
      <c r="N959" s="1195" t="s">
        <v>46</v>
      </c>
      <c r="O959" s="1196" t="s">
        <v>3550</v>
      </c>
      <c r="P959" s="1197" t="s">
        <v>3519</v>
      </c>
      <c r="Q959" s="1183" t="s">
        <v>3510</v>
      </c>
      <c r="R959" s="1164" t="s">
        <v>3551</v>
      </c>
      <c r="S959" s="1198"/>
      <c r="T959" s="1199"/>
      <c r="U959" s="1198"/>
      <c r="V959" s="1200"/>
      <c r="W959" s="1201"/>
      <c r="X959" s="1202"/>
      <c r="Y959" s="1203"/>
      <c r="Z959" s="1202"/>
      <c r="AA959" s="31" t="str">
        <f t="shared" si="14"/>
        <v/>
      </c>
      <c r="AB959" s="1204" t="str">
        <f t="shared" si="15"/>
        <v/>
      </c>
      <c r="AC959" s="1195"/>
      <c r="AD959" s="1205" t="s">
        <v>3552</v>
      </c>
      <c r="AE959" s="1195" t="s">
        <v>3525</v>
      </c>
      <c r="AF959" s="1193" t="s">
        <v>47</v>
      </c>
      <c r="AG959" s="1193" t="s">
        <v>2877</v>
      </c>
    </row>
    <row r="960" spans="1:52" s="33" customFormat="1" ht="63" customHeight="1" x14ac:dyDescent="0.25">
      <c r="A960" s="1196" t="s">
        <v>514</v>
      </c>
      <c r="B960" s="1209">
        <v>80111504</v>
      </c>
      <c r="C960" s="1207" t="s">
        <v>3553</v>
      </c>
      <c r="D960" s="1162" t="s">
        <v>3507</v>
      </c>
      <c r="E960" s="1208">
        <v>43313</v>
      </c>
      <c r="F960" s="22" t="s">
        <v>143</v>
      </c>
      <c r="G960" s="1194" t="s">
        <v>3554</v>
      </c>
      <c r="H960" s="1183" t="s">
        <v>116</v>
      </c>
      <c r="I960" s="1166">
        <v>12000000</v>
      </c>
      <c r="J960" s="1166">
        <v>12000000</v>
      </c>
      <c r="K960" s="1194" t="s">
        <v>48</v>
      </c>
      <c r="L960" s="1194" t="s">
        <v>110</v>
      </c>
      <c r="M960" s="1195" t="s">
        <v>3540</v>
      </c>
      <c r="N960" s="1195" t="s">
        <v>3541</v>
      </c>
      <c r="O960" s="1196" t="s">
        <v>3542</v>
      </c>
      <c r="P960" s="1197" t="s">
        <v>3543</v>
      </c>
      <c r="Q960" s="1183" t="s">
        <v>3510</v>
      </c>
      <c r="R960" s="1164"/>
      <c r="S960" s="1198"/>
      <c r="T960" s="1199"/>
      <c r="U960" s="1198"/>
      <c r="V960" s="1200"/>
      <c r="W960" s="1201"/>
      <c r="X960" s="1202"/>
      <c r="Y960" s="1203"/>
      <c r="Z960" s="1202"/>
      <c r="AA960" s="31" t="str">
        <f t="shared" si="14"/>
        <v/>
      </c>
      <c r="AB960" s="1204" t="str">
        <f t="shared" si="15"/>
        <v/>
      </c>
      <c r="AC960" s="1195"/>
      <c r="AD960" s="1205" t="s">
        <v>3555</v>
      </c>
      <c r="AE960" s="1195" t="s">
        <v>3556</v>
      </c>
      <c r="AF960" s="1193" t="s">
        <v>47</v>
      </c>
      <c r="AG960" s="1193" t="s">
        <v>2877</v>
      </c>
    </row>
    <row r="961" spans="1:33" s="33" customFormat="1" ht="63" customHeight="1" x14ac:dyDescent="0.25">
      <c r="A961" s="1210" t="s">
        <v>514</v>
      </c>
      <c r="B961" s="1211"/>
      <c r="C961" s="1212" t="s">
        <v>3557</v>
      </c>
      <c r="D961" s="1213" t="s">
        <v>3507</v>
      </c>
      <c r="E961" s="1214">
        <v>43344</v>
      </c>
      <c r="F961" s="1215" t="s">
        <v>3558</v>
      </c>
      <c r="G961" s="1211" t="s">
        <v>486</v>
      </c>
      <c r="H961" s="1216" t="s">
        <v>116</v>
      </c>
      <c r="I961" s="1217">
        <v>30000000</v>
      </c>
      <c r="J961" s="1217">
        <v>30000000</v>
      </c>
      <c r="K961" s="1218" t="s">
        <v>111</v>
      </c>
      <c r="L961" s="1218" t="s">
        <v>45</v>
      </c>
      <c r="M961" s="1218" t="s">
        <v>3527</v>
      </c>
      <c r="N961" s="1219" t="s">
        <v>1922</v>
      </c>
      <c r="O961" s="1211">
        <v>3838659</v>
      </c>
      <c r="P961" s="1220" t="s">
        <v>3528</v>
      </c>
      <c r="Q961" s="1216" t="s">
        <v>3510</v>
      </c>
      <c r="R961" s="1216"/>
      <c r="S961" s="1211"/>
      <c r="T961" s="1211"/>
      <c r="U961" s="1211"/>
      <c r="V961" s="1211"/>
      <c r="W961" s="1211"/>
      <c r="X961" s="1211"/>
      <c r="Y961" s="1211"/>
      <c r="Z961" s="1211"/>
      <c r="AA961" s="31" t="str">
        <f t="shared" si="14"/>
        <v/>
      </c>
      <c r="AB961" s="1211" t="str">
        <f t="shared" si="15"/>
        <v/>
      </c>
      <c r="AC961" s="1211"/>
      <c r="AD961" s="1221" t="s">
        <v>3555</v>
      </c>
      <c r="AE961" s="1211"/>
      <c r="AF961" s="1211"/>
      <c r="AG961" s="1211"/>
    </row>
    <row r="962" spans="1:33" s="33" customFormat="1" ht="63" customHeight="1" x14ac:dyDescent="0.2">
      <c r="A962" s="1222" t="s">
        <v>3559</v>
      </c>
      <c r="B962" s="1223">
        <v>92111502</v>
      </c>
      <c r="C962" s="1224" t="s">
        <v>3560</v>
      </c>
      <c r="D962" s="1225">
        <v>43101</v>
      </c>
      <c r="E962" s="1224" t="s">
        <v>107</v>
      </c>
      <c r="F962" s="1226" t="s">
        <v>117</v>
      </c>
      <c r="G962" s="1224" t="s">
        <v>116</v>
      </c>
      <c r="H962" s="1227">
        <v>338594006</v>
      </c>
      <c r="I962" s="1227">
        <v>338594006</v>
      </c>
      <c r="J962" s="1224" t="s">
        <v>111</v>
      </c>
      <c r="K962" s="1224" t="s">
        <v>110</v>
      </c>
      <c r="L962" s="1228" t="s">
        <v>3561</v>
      </c>
      <c r="M962" s="1228" t="s">
        <v>46</v>
      </c>
      <c r="N962" s="1229" t="s">
        <v>3562</v>
      </c>
      <c r="O962" s="1230" t="s">
        <v>3563</v>
      </c>
      <c r="P962" s="1231" t="s">
        <v>3564</v>
      </c>
      <c r="Q962" s="1232" t="s">
        <v>3565</v>
      </c>
      <c r="R962" s="1232" t="s">
        <v>3566</v>
      </c>
      <c r="S962" s="1233" t="s">
        <v>3567</v>
      </c>
      <c r="T962" s="1224" t="s">
        <v>3568</v>
      </c>
      <c r="U962" s="1228" t="s">
        <v>3569</v>
      </c>
      <c r="V962" s="1230">
        <v>7243</v>
      </c>
      <c r="W962" s="1231">
        <v>17896</v>
      </c>
      <c r="X962" s="1234">
        <v>42916</v>
      </c>
      <c r="Y962" s="1231">
        <v>90011</v>
      </c>
      <c r="Z962" s="1231">
        <v>4600006996</v>
      </c>
      <c r="AA962" s="31">
        <f t="shared" si="14"/>
        <v>1</v>
      </c>
      <c r="AB962" s="1235" t="s">
        <v>3570</v>
      </c>
      <c r="AC962" s="1236" t="s">
        <v>84</v>
      </c>
      <c r="AD962" s="1236"/>
      <c r="AE962" s="1224" t="s">
        <v>3561</v>
      </c>
      <c r="AF962" s="1231" t="s">
        <v>47</v>
      </c>
      <c r="AG962" s="1224" t="s">
        <v>3571</v>
      </c>
    </row>
    <row r="963" spans="1:33" s="33" customFormat="1" ht="63" customHeight="1" x14ac:dyDescent="0.2">
      <c r="A963" s="1237" t="s">
        <v>3559</v>
      </c>
      <c r="B963" s="1238">
        <v>86101810</v>
      </c>
      <c r="C963" s="1239" t="s">
        <v>3572</v>
      </c>
      <c r="D963" s="1240">
        <v>43160</v>
      </c>
      <c r="E963" s="1239" t="s">
        <v>108</v>
      </c>
      <c r="F963" s="1241" t="s">
        <v>117</v>
      </c>
      <c r="G963" s="1239" t="s">
        <v>116</v>
      </c>
      <c r="H963" s="1242">
        <v>300000000</v>
      </c>
      <c r="I963" s="1242">
        <v>300000000</v>
      </c>
      <c r="J963" s="1239" t="s">
        <v>111</v>
      </c>
      <c r="K963" s="1239" t="s">
        <v>45</v>
      </c>
      <c r="L963" s="1243" t="s">
        <v>3573</v>
      </c>
      <c r="M963" s="1244" t="s">
        <v>46</v>
      </c>
      <c r="N963" s="1244" t="s">
        <v>3574</v>
      </c>
      <c r="O963" s="1245" t="s">
        <v>3575</v>
      </c>
      <c r="P963" s="1246" t="s">
        <v>3576</v>
      </c>
      <c r="Q963" s="1243" t="s">
        <v>3577</v>
      </c>
      <c r="R963" s="1243" t="s">
        <v>3578</v>
      </c>
      <c r="S963" s="1239" t="s">
        <v>3579</v>
      </c>
      <c r="T963" s="1239" t="s">
        <v>3580</v>
      </c>
      <c r="U963" s="1239" t="s">
        <v>3581</v>
      </c>
      <c r="V963" s="1247"/>
      <c r="W963" s="1246"/>
      <c r="X963" s="1248"/>
      <c r="Y963" s="1246"/>
      <c r="Z963" s="1246"/>
      <c r="AA963" s="31" t="str">
        <f t="shared" si="14"/>
        <v/>
      </c>
      <c r="AB963" s="1241"/>
      <c r="AC963" s="1241"/>
      <c r="AD963" s="1241"/>
      <c r="AE963" s="1239" t="s">
        <v>3582</v>
      </c>
      <c r="AF963" s="1246" t="s">
        <v>47</v>
      </c>
      <c r="AG963" s="1239" t="s">
        <v>3571</v>
      </c>
    </row>
    <row r="964" spans="1:33" s="33" customFormat="1" ht="63" customHeight="1" x14ac:dyDescent="0.2">
      <c r="A964" s="1237" t="s">
        <v>3559</v>
      </c>
      <c r="B964" s="1249">
        <v>80141626</v>
      </c>
      <c r="C964" s="1250" t="s">
        <v>3583</v>
      </c>
      <c r="D964" s="1240">
        <v>43160</v>
      </c>
      <c r="E964" s="1239" t="s">
        <v>3584</v>
      </c>
      <c r="F964" s="1241" t="s">
        <v>117</v>
      </c>
      <c r="G964" s="1239" t="s">
        <v>116</v>
      </c>
      <c r="H964" s="1251">
        <v>250000000</v>
      </c>
      <c r="I964" s="1251">
        <v>250000000</v>
      </c>
      <c r="J964" s="1239" t="s">
        <v>111</v>
      </c>
      <c r="K964" s="1239" t="s">
        <v>45</v>
      </c>
      <c r="L964" s="1250" t="s">
        <v>3573</v>
      </c>
      <c r="M964" s="1250" t="s">
        <v>46</v>
      </c>
      <c r="N964" s="1244" t="s">
        <v>3585</v>
      </c>
      <c r="O964" s="1252" t="s">
        <v>3575</v>
      </c>
      <c r="P964" s="1246" t="s">
        <v>3576</v>
      </c>
      <c r="Q964" s="1250" t="s">
        <v>3586</v>
      </c>
      <c r="R964" s="1243" t="s">
        <v>3578</v>
      </c>
      <c r="S964" s="1239" t="s">
        <v>3579</v>
      </c>
      <c r="T964" s="1250" t="s">
        <v>3587</v>
      </c>
      <c r="U964" s="1250" t="s">
        <v>3581</v>
      </c>
      <c r="V964" s="1253"/>
      <c r="W964" s="1246"/>
      <c r="X964" s="1248"/>
      <c r="Y964" s="1246"/>
      <c r="Z964" s="1246"/>
      <c r="AA964" s="31" t="str">
        <f t="shared" si="14"/>
        <v/>
      </c>
      <c r="AB964" s="1254"/>
      <c r="AC964" s="1254"/>
      <c r="AD964" s="1254"/>
      <c r="AE964" s="1239" t="s">
        <v>3582</v>
      </c>
      <c r="AF964" s="1246" t="s">
        <v>47</v>
      </c>
      <c r="AG964" s="1239" t="s">
        <v>3571</v>
      </c>
    </row>
    <row r="965" spans="1:33" s="33" customFormat="1" ht="63" customHeight="1" x14ac:dyDescent="0.2">
      <c r="A965" s="1237" t="s">
        <v>3559</v>
      </c>
      <c r="B965" s="1255">
        <v>931315503</v>
      </c>
      <c r="C965" s="1250" t="s">
        <v>3588</v>
      </c>
      <c r="D965" s="1240">
        <v>43132</v>
      </c>
      <c r="E965" s="1239" t="s">
        <v>467</v>
      </c>
      <c r="F965" s="1241" t="s">
        <v>431</v>
      </c>
      <c r="G965" s="1239" t="s">
        <v>116</v>
      </c>
      <c r="H965" s="1251">
        <f>123965000-1724</f>
        <v>123963276</v>
      </c>
      <c r="I965" s="1251">
        <f>123965000-1724</f>
        <v>123963276</v>
      </c>
      <c r="J965" s="1239" t="s">
        <v>111</v>
      </c>
      <c r="K965" s="1239" t="s">
        <v>45</v>
      </c>
      <c r="L965" s="1250" t="s">
        <v>3573</v>
      </c>
      <c r="M965" s="1250" t="s">
        <v>46</v>
      </c>
      <c r="N965" s="1244" t="s">
        <v>3574</v>
      </c>
      <c r="O965" s="1252" t="s">
        <v>3575</v>
      </c>
      <c r="P965" s="1246" t="s">
        <v>3576</v>
      </c>
      <c r="Q965" s="1250" t="s">
        <v>3589</v>
      </c>
      <c r="R965" s="1243" t="s">
        <v>3578</v>
      </c>
      <c r="S965" s="1239" t="s">
        <v>3579</v>
      </c>
      <c r="T965" s="1250" t="s">
        <v>3590</v>
      </c>
      <c r="U965" s="1250" t="s">
        <v>3581</v>
      </c>
      <c r="V965" s="1253"/>
      <c r="W965" s="1246"/>
      <c r="X965" s="1248"/>
      <c r="Y965" s="1246"/>
      <c r="Z965" s="1246"/>
      <c r="AA965" s="31" t="str">
        <f t="shared" si="14"/>
        <v/>
      </c>
      <c r="AB965" s="1254"/>
      <c r="AC965" s="1254"/>
      <c r="AD965" s="1254"/>
      <c r="AE965" s="1239" t="s">
        <v>3582</v>
      </c>
      <c r="AF965" s="1246" t="s">
        <v>47</v>
      </c>
      <c r="AG965" s="1239" t="s">
        <v>3571</v>
      </c>
    </row>
    <row r="966" spans="1:33" s="33" customFormat="1" ht="63" customHeight="1" x14ac:dyDescent="0.2">
      <c r="A966" s="1256" t="s">
        <v>3559</v>
      </c>
      <c r="B966" s="1257">
        <v>92111502</v>
      </c>
      <c r="C966" s="1258" t="s">
        <v>3591</v>
      </c>
      <c r="D966" s="1259">
        <v>43101</v>
      </c>
      <c r="E966" s="1258" t="s">
        <v>106</v>
      </c>
      <c r="F966" s="1260" t="s">
        <v>117</v>
      </c>
      <c r="G966" s="1261" t="s">
        <v>116</v>
      </c>
      <c r="H966" s="1262">
        <v>39836718</v>
      </c>
      <c r="I966" s="1262">
        <v>39836718</v>
      </c>
      <c r="J966" s="1261" t="s">
        <v>111</v>
      </c>
      <c r="K966" s="1261" t="s">
        <v>45</v>
      </c>
      <c r="L966" s="1258" t="s">
        <v>3561</v>
      </c>
      <c r="M966" s="1258" t="s">
        <v>46</v>
      </c>
      <c r="N966" s="1263" t="s">
        <v>3562</v>
      </c>
      <c r="O966" s="1264" t="s">
        <v>3563</v>
      </c>
      <c r="P966" s="1265" t="s">
        <v>3564</v>
      </c>
      <c r="Q966" s="1266" t="s">
        <v>3565</v>
      </c>
      <c r="R966" s="1266" t="s">
        <v>3566</v>
      </c>
      <c r="S966" s="1267" t="s">
        <v>3567</v>
      </c>
      <c r="T966" s="1258" t="s">
        <v>3568</v>
      </c>
      <c r="U966" s="1258" t="s">
        <v>3592</v>
      </c>
      <c r="V966" s="1268">
        <v>7243</v>
      </c>
      <c r="W966" s="1265">
        <v>17920</v>
      </c>
      <c r="X966" s="1269"/>
      <c r="Y966" s="1265"/>
      <c r="Z966" s="1265"/>
      <c r="AA966" s="31">
        <f t="shared" si="14"/>
        <v>0</v>
      </c>
      <c r="AB966" s="1260" t="s">
        <v>3593</v>
      </c>
      <c r="AC966" s="1260" t="s">
        <v>80</v>
      </c>
      <c r="AD966" s="1260"/>
      <c r="AE966" s="1258" t="s">
        <v>3594</v>
      </c>
      <c r="AF966" s="1265" t="s">
        <v>47</v>
      </c>
      <c r="AG966" s="1258" t="s">
        <v>3571</v>
      </c>
    </row>
    <row r="967" spans="1:33" s="33" customFormat="1" ht="63" customHeight="1" x14ac:dyDescent="0.2">
      <c r="A967" s="1256" t="s">
        <v>3559</v>
      </c>
      <c r="B967" s="1270">
        <v>80111504</v>
      </c>
      <c r="C967" s="1270" t="s">
        <v>3595</v>
      </c>
      <c r="D967" s="20">
        <v>43132</v>
      </c>
      <c r="E967" s="22" t="s">
        <v>104</v>
      </c>
      <c r="F967" s="22" t="s">
        <v>117</v>
      </c>
      <c r="G967" s="1271" t="s">
        <v>116</v>
      </c>
      <c r="H967" s="236">
        <v>280000000</v>
      </c>
      <c r="I967" s="236">
        <v>280000000</v>
      </c>
      <c r="J967" s="22" t="s">
        <v>111</v>
      </c>
      <c r="K967" s="22" t="s">
        <v>45</v>
      </c>
      <c r="L967" s="32" t="s">
        <v>3573</v>
      </c>
      <c r="M967" s="32" t="s">
        <v>46</v>
      </c>
      <c r="N967" s="21" t="s">
        <v>3574</v>
      </c>
      <c r="O967" s="56" t="s">
        <v>3575</v>
      </c>
      <c r="P967" s="1272" t="s">
        <v>3596</v>
      </c>
      <c r="Q967" s="1272" t="s">
        <v>3597</v>
      </c>
      <c r="R967" s="1272" t="s">
        <v>3598</v>
      </c>
      <c r="S967" s="1273"/>
      <c r="T967" s="1272" t="s">
        <v>3599</v>
      </c>
      <c r="U967" s="1272" t="s">
        <v>3597</v>
      </c>
      <c r="V967" s="29"/>
      <c r="W967" s="27"/>
      <c r="X967" s="30"/>
      <c r="Y967" s="27"/>
      <c r="Z967" s="27"/>
      <c r="AA967" s="31" t="str">
        <f t="shared" si="14"/>
        <v/>
      </c>
      <c r="AB967" s="32"/>
      <c r="AC967" s="32"/>
      <c r="AD967" s="32"/>
      <c r="AE967" s="1274" t="s">
        <v>3582</v>
      </c>
      <c r="AF967" s="27" t="s">
        <v>47</v>
      </c>
      <c r="AG967" s="1274" t="s">
        <v>3571</v>
      </c>
    </row>
    <row r="968" spans="1:33" s="33" customFormat="1" ht="63" customHeight="1" x14ac:dyDescent="0.2">
      <c r="A968" s="1256" t="s">
        <v>3559</v>
      </c>
      <c r="B968" s="32" t="s">
        <v>3600</v>
      </c>
      <c r="C968" s="22" t="s">
        <v>3601</v>
      </c>
      <c r="D968" s="20">
        <v>43101</v>
      </c>
      <c r="E968" s="22" t="s">
        <v>467</v>
      </c>
      <c r="F968" s="22" t="s">
        <v>585</v>
      </c>
      <c r="G968" s="1271" t="s">
        <v>116</v>
      </c>
      <c r="H968" s="236">
        <v>713286000</v>
      </c>
      <c r="I968" s="236">
        <v>713286000</v>
      </c>
      <c r="J968" s="22" t="s">
        <v>111</v>
      </c>
      <c r="K968" s="22" t="s">
        <v>45</v>
      </c>
      <c r="L968" s="1258" t="s">
        <v>3561</v>
      </c>
      <c r="M968" s="1258" t="s">
        <v>46</v>
      </c>
      <c r="N968" s="1263" t="s">
        <v>3562</v>
      </c>
      <c r="O968" s="1258" t="s">
        <v>46</v>
      </c>
      <c r="P968" s="1265" t="s">
        <v>3564</v>
      </c>
      <c r="Q968" s="1272" t="s">
        <v>3602</v>
      </c>
      <c r="R968" s="1272" t="s">
        <v>3578</v>
      </c>
      <c r="S968" s="1275" t="s">
        <v>3603</v>
      </c>
      <c r="T968" s="1272" t="s">
        <v>3604</v>
      </c>
      <c r="U968" s="1272"/>
      <c r="V968" s="29"/>
      <c r="W968" s="27"/>
      <c r="X968" s="30"/>
      <c r="Y968" s="27"/>
      <c r="Z968" s="27"/>
      <c r="AA968" s="31" t="str">
        <f t="shared" si="14"/>
        <v/>
      </c>
      <c r="AB968" s="32"/>
      <c r="AC968" s="32"/>
      <c r="AD968" s="32"/>
      <c r="AE968" s="1274" t="s">
        <v>3561</v>
      </c>
      <c r="AF968" s="27" t="s">
        <v>47</v>
      </c>
      <c r="AG968" s="1274" t="s">
        <v>3571</v>
      </c>
    </row>
    <row r="969" spans="1:33" s="33" customFormat="1" ht="63" customHeight="1" x14ac:dyDescent="0.2">
      <c r="A969" s="21" t="s">
        <v>3539</v>
      </c>
      <c r="B969" s="32">
        <v>86131504</v>
      </c>
      <c r="C969" s="49" t="s">
        <v>2861</v>
      </c>
      <c r="D969" s="20">
        <v>43122</v>
      </c>
      <c r="E969" s="22" t="s">
        <v>1808</v>
      </c>
      <c r="F969" s="22" t="s">
        <v>117</v>
      </c>
      <c r="G969" s="22" t="s">
        <v>116</v>
      </c>
      <c r="H969" s="728">
        <v>600000000</v>
      </c>
      <c r="I969" s="1276" t="e">
        <f>+[9]!Tabla2[[#This Row],[Valor total estimado]]</f>
        <v>#REF!</v>
      </c>
      <c r="J969" s="22" t="s">
        <v>48</v>
      </c>
      <c r="K969" s="22" t="s">
        <v>110</v>
      </c>
      <c r="L969" s="32" t="s">
        <v>3605</v>
      </c>
      <c r="M969" s="32" t="s">
        <v>46</v>
      </c>
      <c r="N969" s="21" t="s">
        <v>3606</v>
      </c>
      <c r="O969" s="52" t="s">
        <v>3607</v>
      </c>
      <c r="P969" s="22" t="s">
        <v>1814</v>
      </c>
      <c r="Q969" s="22" t="s">
        <v>3608</v>
      </c>
      <c r="R969" s="22" t="s">
        <v>3609</v>
      </c>
      <c r="S969" s="22" t="s">
        <v>3610</v>
      </c>
      <c r="T969" s="22">
        <v>370107000</v>
      </c>
      <c r="U969" s="92" t="s">
        <v>3611</v>
      </c>
      <c r="V969" s="103">
        <v>6359</v>
      </c>
      <c r="W969" s="177">
        <v>16181</v>
      </c>
      <c r="X969" s="1277">
        <v>42767</v>
      </c>
      <c r="Y969" s="1278" t="s">
        <v>3612</v>
      </c>
      <c r="Z969" s="103">
        <v>4600006243</v>
      </c>
      <c r="AA969" s="31">
        <f t="shared" si="14"/>
        <v>1</v>
      </c>
      <c r="AB969" s="32" t="s">
        <v>2866</v>
      </c>
      <c r="AC969" s="32" t="s">
        <v>2876</v>
      </c>
      <c r="AD969" s="50" t="s">
        <v>3613</v>
      </c>
      <c r="AE969" s="92" t="s">
        <v>3545</v>
      </c>
      <c r="AF969" s="22" t="s">
        <v>47</v>
      </c>
      <c r="AG969" s="92" t="s">
        <v>2877</v>
      </c>
    </row>
    <row r="970" spans="1:33" s="33" customFormat="1" ht="63" customHeight="1" x14ac:dyDescent="0.2">
      <c r="A970" s="21" t="s">
        <v>3539</v>
      </c>
      <c r="B970" s="32">
        <v>86131505</v>
      </c>
      <c r="C970" s="49" t="s">
        <v>2861</v>
      </c>
      <c r="D970" s="20">
        <v>43273</v>
      </c>
      <c r="E970" s="22" t="s">
        <v>1808</v>
      </c>
      <c r="F970" s="22" t="s">
        <v>117</v>
      </c>
      <c r="G970" s="22" t="s">
        <v>116</v>
      </c>
      <c r="H970" s="728">
        <v>500000000</v>
      </c>
      <c r="I970" s="1276" t="e">
        <f>+[9]!Tabla2[[#This Row],[Valor total estimado]]</f>
        <v>#REF!</v>
      </c>
      <c r="J970" s="22" t="s">
        <v>111</v>
      </c>
      <c r="K970" s="22" t="s">
        <v>45</v>
      </c>
      <c r="L970" s="32" t="s">
        <v>3605</v>
      </c>
      <c r="M970" s="32" t="s">
        <v>46</v>
      </c>
      <c r="N970" s="21" t="s">
        <v>3614</v>
      </c>
      <c r="O970" s="52" t="s">
        <v>3607</v>
      </c>
      <c r="P970" s="22" t="s">
        <v>1814</v>
      </c>
      <c r="Q970" s="22" t="s">
        <v>3608</v>
      </c>
      <c r="R970" s="22" t="s">
        <v>3609</v>
      </c>
      <c r="S970" s="22" t="s">
        <v>3615</v>
      </c>
      <c r="T970" s="22">
        <v>370107001</v>
      </c>
      <c r="U970" s="92" t="s">
        <v>3611</v>
      </c>
      <c r="V970" s="103"/>
      <c r="W970" s="177"/>
      <c r="X970" s="1277"/>
      <c r="Y970" s="1278"/>
      <c r="Z970" s="103"/>
      <c r="AA970" s="31" t="str">
        <f t="shared" si="14"/>
        <v/>
      </c>
      <c r="AB970" s="32"/>
      <c r="AC970" s="32"/>
      <c r="AD970" s="50" t="s">
        <v>3616</v>
      </c>
      <c r="AE970" s="92"/>
      <c r="AF970" s="22"/>
      <c r="AG970" s="92"/>
    </row>
    <row r="971" spans="1:33" s="33" customFormat="1" ht="63" customHeight="1" x14ac:dyDescent="0.2">
      <c r="A971" s="21" t="s">
        <v>3539</v>
      </c>
      <c r="B971" s="92">
        <v>80141607</v>
      </c>
      <c r="C971" s="49" t="s">
        <v>2869</v>
      </c>
      <c r="D971" s="20">
        <v>43115</v>
      </c>
      <c r="E971" s="22" t="s">
        <v>1808</v>
      </c>
      <c r="F971" s="22" t="s">
        <v>117</v>
      </c>
      <c r="G971" s="22" t="s">
        <v>116</v>
      </c>
      <c r="H971" s="728">
        <v>400000000</v>
      </c>
      <c r="I971" s="1276" t="e">
        <f>+[9]!Tabla2[[#This Row],[Valor total estimado]]</f>
        <v>#REF!</v>
      </c>
      <c r="J971" s="22" t="s">
        <v>48</v>
      </c>
      <c r="K971" s="22" t="s">
        <v>110</v>
      </c>
      <c r="L971" s="32" t="s">
        <v>3605</v>
      </c>
      <c r="M971" s="32" t="s">
        <v>46</v>
      </c>
      <c r="N971" s="21" t="s">
        <v>3606</v>
      </c>
      <c r="O971" s="52" t="s">
        <v>3607</v>
      </c>
      <c r="P971" s="22" t="s">
        <v>3617</v>
      </c>
      <c r="Q971" s="22" t="s">
        <v>3618</v>
      </c>
      <c r="R971" s="22" t="s">
        <v>3619</v>
      </c>
      <c r="S971" s="92" t="s">
        <v>3620</v>
      </c>
      <c r="T971" s="89">
        <v>370107000</v>
      </c>
      <c r="U971" s="89" t="s">
        <v>3621</v>
      </c>
      <c r="V971" s="103">
        <v>6361</v>
      </c>
      <c r="W971" s="177">
        <v>16182</v>
      </c>
      <c r="X971" s="1277">
        <v>42767</v>
      </c>
      <c r="Y971" s="1278">
        <v>2017060039435</v>
      </c>
      <c r="Z971" s="103">
        <v>4600006201</v>
      </c>
      <c r="AA971" s="31">
        <f t="shared" si="14"/>
        <v>1</v>
      </c>
      <c r="AB971" s="32" t="s">
        <v>3622</v>
      </c>
      <c r="AC971" s="32" t="s">
        <v>2876</v>
      </c>
      <c r="AD971" s="50" t="s">
        <v>3613</v>
      </c>
      <c r="AE971" s="92" t="s">
        <v>3545</v>
      </c>
      <c r="AF971" s="22" t="s">
        <v>47</v>
      </c>
      <c r="AG971" s="92" t="s">
        <v>2877</v>
      </c>
    </row>
    <row r="972" spans="1:33" s="33" customFormat="1" ht="63" customHeight="1" x14ac:dyDescent="0.2">
      <c r="A972" s="21" t="s">
        <v>3539</v>
      </c>
      <c r="B972" s="92">
        <v>80141608</v>
      </c>
      <c r="C972" s="49" t="s">
        <v>2869</v>
      </c>
      <c r="D972" s="20">
        <v>43273</v>
      </c>
      <c r="E972" s="22" t="s">
        <v>1808</v>
      </c>
      <c r="F972" s="22" t="s">
        <v>117</v>
      </c>
      <c r="G972" s="22" t="s">
        <v>116</v>
      </c>
      <c r="H972" s="728">
        <v>500000000</v>
      </c>
      <c r="I972" s="1276" t="e">
        <f>+[9]!Tabla2[[#This Row],[Valor total estimado]]</f>
        <v>#REF!</v>
      </c>
      <c r="J972" s="22" t="s">
        <v>111</v>
      </c>
      <c r="K972" s="22" t="s">
        <v>45</v>
      </c>
      <c r="L972" s="32" t="s">
        <v>3605</v>
      </c>
      <c r="M972" s="32" t="s">
        <v>46</v>
      </c>
      <c r="N972" s="21" t="s">
        <v>3614</v>
      </c>
      <c r="O972" s="52" t="s">
        <v>3607</v>
      </c>
      <c r="P972" s="22" t="s">
        <v>3617</v>
      </c>
      <c r="Q972" s="22" t="s">
        <v>3618</v>
      </c>
      <c r="R972" s="22" t="s">
        <v>3619</v>
      </c>
      <c r="S972" s="92" t="s">
        <v>3623</v>
      </c>
      <c r="T972" s="89">
        <v>370107001</v>
      </c>
      <c r="U972" s="89" t="s">
        <v>3621</v>
      </c>
      <c r="V972" s="103"/>
      <c r="W972" s="177"/>
      <c r="X972" s="1277"/>
      <c r="Y972" s="1278"/>
      <c r="Z972" s="103"/>
      <c r="AA972" s="31" t="str">
        <f t="shared" ref="AA972:AA1035" si="16">+IF(AND(W972="",X972="",Y972="",Z972=""),"",IF(AND(W972&lt;&gt;"",X972="",Y972="",Z972=""),0%,IF(AND(W972&lt;&gt;"",X972&lt;&gt;"",Y972="",Z972=""),33%,IF(AND(W972&lt;&gt;"",X972&lt;&gt;"",Y972&lt;&gt;"",Z972=""),66%,IF(AND(W972&lt;&gt;"",X972&lt;&gt;"",Y972&lt;&gt;"",Z972&lt;&gt;""),100%,"Información incompleta")))))</f>
        <v/>
      </c>
      <c r="AB972" s="32"/>
      <c r="AC972" s="32"/>
      <c r="AD972" s="50" t="s">
        <v>3616</v>
      </c>
      <c r="AE972" s="92"/>
      <c r="AF972" s="22"/>
      <c r="AG972" s="92"/>
    </row>
    <row r="973" spans="1:33" s="33" customFormat="1" ht="63" customHeight="1" x14ac:dyDescent="0.2">
      <c r="A973" s="442" t="s">
        <v>3539</v>
      </c>
      <c r="B973" s="1279">
        <v>86131504</v>
      </c>
      <c r="C973" s="735" t="s">
        <v>3624</v>
      </c>
      <c r="D973" s="443">
        <v>43126</v>
      </c>
      <c r="E973" s="737" t="s">
        <v>143</v>
      </c>
      <c r="F973" s="22" t="s">
        <v>161</v>
      </c>
      <c r="G973" s="22" t="s">
        <v>116</v>
      </c>
      <c r="H973" s="728">
        <v>135000000</v>
      </c>
      <c r="I973" s="1276" t="e">
        <f>+[9]!Tabla2[[#This Row],[Valor total estimado]]</f>
        <v>#REF!</v>
      </c>
      <c r="J973" s="22" t="s">
        <v>111</v>
      </c>
      <c r="K973" s="22" t="s">
        <v>45</v>
      </c>
      <c r="L973" s="32" t="s">
        <v>3625</v>
      </c>
      <c r="M973" s="1279" t="s">
        <v>592</v>
      </c>
      <c r="N973" s="743" t="s">
        <v>3626</v>
      </c>
      <c r="O973" s="1280" t="s">
        <v>3627</v>
      </c>
      <c r="P973" s="241" t="s">
        <v>3617</v>
      </c>
      <c r="Q973" s="1281" t="s">
        <v>3628</v>
      </c>
      <c r="R973" s="1281" t="s">
        <v>3629</v>
      </c>
      <c r="S973" s="737" t="s">
        <v>3630</v>
      </c>
      <c r="T973" s="1281">
        <v>370107000</v>
      </c>
      <c r="U973" s="806" t="s">
        <v>3631</v>
      </c>
      <c r="V973" s="1282">
        <v>8045</v>
      </c>
      <c r="W973" s="1283">
        <v>20768</v>
      </c>
      <c r="X973" s="1284">
        <v>43124</v>
      </c>
      <c r="Y973" s="1285"/>
      <c r="Z973" s="1282">
        <v>4600008030</v>
      </c>
      <c r="AA973" s="31" t="str">
        <f t="shared" si="16"/>
        <v>Información incompleta</v>
      </c>
      <c r="AB973" s="1279" t="s">
        <v>3632</v>
      </c>
      <c r="AC973" s="1279" t="s">
        <v>84</v>
      </c>
      <c r="AD973" s="1286" t="s">
        <v>3633</v>
      </c>
      <c r="AE973" s="1279" t="s">
        <v>3634</v>
      </c>
      <c r="AF973" s="1281" t="s">
        <v>47</v>
      </c>
      <c r="AG973" s="1287" t="s">
        <v>2877</v>
      </c>
    </row>
    <row r="974" spans="1:33" s="33" customFormat="1" ht="63" customHeight="1" x14ac:dyDescent="0.2">
      <c r="A974" s="442" t="s">
        <v>3539</v>
      </c>
      <c r="B974" s="1279">
        <v>86131504</v>
      </c>
      <c r="C974" s="735" t="s">
        <v>3635</v>
      </c>
      <c r="D974" s="443">
        <v>43216</v>
      </c>
      <c r="E974" s="737" t="s">
        <v>3636</v>
      </c>
      <c r="F974" s="22"/>
      <c r="G974" s="22" t="s">
        <v>116</v>
      </c>
      <c r="H974" s="728">
        <f>2600000000-2135000000</f>
        <v>465000000</v>
      </c>
      <c r="I974" s="1276" t="e">
        <f>+[9]!Tabla2[[#This Row],[Valor total estimado]]</f>
        <v>#REF!</v>
      </c>
      <c r="J974" s="22" t="s">
        <v>111</v>
      </c>
      <c r="K974" s="22" t="s">
        <v>45</v>
      </c>
      <c r="L974" s="32"/>
      <c r="M974" s="32"/>
      <c r="N974" s="21"/>
      <c r="O974" s="52"/>
      <c r="P974" s="241" t="s">
        <v>3617</v>
      </c>
      <c r="Q974" s="1281" t="s">
        <v>3628</v>
      </c>
      <c r="R974" s="1281" t="s">
        <v>3629</v>
      </c>
      <c r="S974" s="737" t="s">
        <v>3637</v>
      </c>
      <c r="T974" s="1281">
        <v>370107001</v>
      </c>
      <c r="U974" s="806" t="s">
        <v>3631</v>
      </c>
      <c r="V974" s="29"/>
      <c r="W974" s="27"/>
      <c r="X974" s="30"/>
      <c r="Y974" s="1288"/>
      <c r="Z974" s="27"/>
      <c r="AA974" s="31" t="str">
        <f t="shared" si="16"/>
        <v/>
      </c>
      <c r="AB974" s="32"/>
      <c r="AC974" s="32"/>
      <c r="AD974" s="1286" t="s">
        <v>3638</v>
      </c>
      <c r="AE974" s="32"/>
      <c r="AF974" s="27"/>
      <c r="AG974" s="27"/>
    </row>
    <row r="975" spans="1:33" s="33" customFormat="1" ht="63" customHeight="1" x14ac:dyDescent="0.25">
      <c r="A975" s="1289" t="s">
        <v>3539</v>
      </c>
      <c r="B975" s="1290">
        <v>80111504</v>
      </c>
      <c r="C975" s="1095" t="s">
        <v>3639</v>
      </c>
      <c r="D975" s="1291">
        <v>43132</v>
      </c>
      <c r="E975" s="1292" t="s">
        <v>106</v>
      </c>
      <c r="F975" s="22" t="s">
        <v>117</v>
      </c>
      <c r="G975" s="22" t="s">
        <v>116</v>
      </c>
      <c r="H975" s="728">
        <v>22336000</v>
      </c>
      <c r="I975" s="1276" t="e">
        <f>+[9]!Tabla2[[#This Row],[Valor total estimado]]</f>
        <v>#REF!</v>
      </c>
      <c r="J975" s="22" t="s">
        <v>111</v>
      </c>
      <c r="K975" s="22" t="s">
        <v>45</v>
      </c>
      <c r="L975" s="32" t="s">
        <v>3605</v>
      </c>
      <c r="M975" s="1293" t="s">
        <v>46</v>
      </c>
      <c r="N975" s="1289" t="s">
        <v>3606</v>
      </c>
      <c r="O975" s="1294" t="s">
        <v>3607</v>
      </c>
      <c r="P975" s="22" t="s">
        <v>530</v>
      </c>
      <c r="Q975" s="1292" t="s">
        <v>3640</v>
      </c>
      <c r="R975" s="1292" t="s">
        <v>532</v>
      </c>
      <c r="S975" s="1292">
        <v>20130</v>
      </c>
      <c r="T975" s="1292"/>
      <c r="U975" s="1293"/>
      <c r="V975" s="1295"/>
      <c r="W975" s="1296"/>
      <c r="X975" s="1297"/>
      <c r="Y975" s="1295"/>
      <c r="Z975" s="1295"/>
      <c r="AA975" s="31" t="str">
        <f t="shared" si="16"/>
        <v/>
      </c>
      <c r="AB975" s="1293"/>
      <c r="AC975" s="1293"/>
      <c r="AD975" s="1298" t="s">
        <v>3641</v>
      </c>
      <c r="AE975" s="1290"/>
      <c r="AF975" s="1292" t="s">
        <v>47</v>
      </c>
      <c r="AG975" s="1290" t="s">
        <v>2877</v>
      </c>
    </row>
    <row r="976" spans="1:33" s="33" customFormat="1" ht="63" customHeight="1" x14ac:dyDescent="0.2">
      <c r="A976" s="1299" t="s">
        <v>3539</v>
      </c>
      <c r="B976" s="1300">
        <v>5601500</v>
      </c>
      <c r="C976" s="1301" t="s">
        <v>3642</v>
      </c>
      <c r="D976" s="1302">
        <v>43217</v>
      </c>
      <c r="E976" s="1303" t="s">
        <v>143</v>
      </c>
      <c r="F976" s="1303" t="s">
        <v>329</v>
      </c>
      <c r="G976" s="1303" t="s">
        <v>116</v>
      </c>
      <c r="H976" s="1304">
        <v>159800000</v>
      </c>
      <c r="I976" s="1305" t="e">
        <f>+[9]!Tabla2[[#This Row],[Valor total estimado]]</f>
        <v>#REF!</v>
      </c>
      <c r="J976" s="1303" t="s">
        <v>111</v>
      </c>
      <c r="K976" s="1303" t="s">
        <v>45</v>
      </c>
      <c r="L976" s="1306" t="s">
        <v>3643</v>
      </c>
      <c r="M976" s="1306" t="s">
        <v>3644</v>
      </c>
      <c r="N976" s="1299" t="s">
        <v>3645</v>
      </c>
      <c r="O976" s="1307" t="s">
        <v>3646</v>
      </c>
      <c r="P976" s="1303"/>
      <c r="Q976" s="1303"/>
      <c r="R976" s="1303"/>
      <c r="S976" s="500"/>
      <c r="T976" s="1303"/>
      <c r="U976" s="1306"/>
      <c r="V976" s="1306"/>
      <c r="W976" s="1303"/>
      <c r="X976" s="1308"/>
      <c r="Y976" s="1303"/>
      <c r="Z976" s="1303"/>
      <c r="AA976" s="31" t="str">
        <f t="shared" si="16"/>
        <v/>
      </c>
      <c r="AB976" s="1306"/>
      <c r="AC976" s="1306"/>
      <c r="AD976" s="1309" t="s">
        <v>3647</v>
      </c>
      <c r="AE976" s="1303"/>
      <c r="AF976" s="1303"/>
      <c r="AG976" s="1303"/>
    </row>
    <row r="977" spans="1:33" s="33" customFormat="1" ht="63" customHeight="1" x14ac:dyDescent="0.2">
      <c r="A977" s="1343" t="s">
        <v>130</v>
      </c>
      <c r="B977" s="1344">
        <v>781818002</v>
      </c>
      <c r="C977" s="1344" t="s">
        <v>131</v>
      </c>
      <c r="D977" s="1345">
        <v>43102</v>
      </c>
      <c r="E977" s="1346" t="s">
        <v>106</v>
      </c>
      <c r="F977" s="1346" t="s">
        <v>132</v>
      </c>
      <c r="G977" s="1346" t="s">
        <v>116</v>
      </c>
      <c r="H977" s="1336">
        <v>267003243</v>
      </c>
      <c r="I977" s="1336">
        <v>267003243</v>
      </c>
      <c r="J977" s="1346" t="s">
        <v>48</v>
      </c>
      <c r="K977" s="1346" t="s">
        <v>110</v>
      </c>
      <c r="L977" s="1344" t="s">
        <v>133</v>
      </c>
      <c r="M977" s="1344" t="s">
        <v>46</v>
      </c>
      <c r="N977" s="1344" t="s">
        <v>134</v>
      </c>
      <c r="O977" s="1347" t="s">
        <v>135</v>
      </c>
      <c r="P977" s="1348"/>
      <c r="Q977" s="1349"/>
      <c r="R977" s="1333"/>
      <c r="S977" s="1350"/>
      <c r="T977" s="1333"/>
      <c r="U977" s="1334"/>
      <c r="V977" s="1334" t="s">
        <v>136</v>
      </c>
      <c r="W977" s="1333">
        <v>19965</v>
      </c>
      <c r="X977" s="1335">
        <v>43089</v>
      </c>
      <c r="Y977" s="1334" t="s">
        <v>45</v>
      </c>
      <c r="Z977" s="1333">
        <v>4600007039</v>
      </c>
      <c r="AA977" s="31">
        <f t="shared" si="16"/>
        <v>1</v>
      </c>
      <c r="AB977" s="1329"/>
      <c r="AC977" s="1329"/>
      <c r="AD977" s="1352"/>
      <c r="AE977" s="1344" t="s">
        <v>137</v>
      </c>
      <c r="AF977" s="1351" t="s">
        <v>47</v>
      </c>
      <c r="AG977" s="1351" t="s">
        <v>85</v>
      </c>
    </row>
    <row r="978" spans="1:33" s="33" customFormat="1" ht="63" customHeight="1" x14ac:dyDescent="0.2">
      <c r="A978" s="1355" t="s">
        <v>130</v>
      </c>
      <c r="B978" s="1356">
        <v>78111501</v>
      </c>
      <c r="C978" s="1356" t="s">
        <v>138</v>
      </c>
      <c r="D978" s="1357">
        <v>43132</v>
      </c>
      <c r="E978" s="1354" t="s">
        <v>139</v>
      </c>
      <c r="F978" s="1354" t="s">
        <v>140</v>
      </c>
      <c r="G978" s="1354" t="s">
        <v>116</v>
      </c>
      <c r="H978" s="1339">
        <v>78000000</v>
      </c>
      <c r="I978" s="1339">
        <v>78000000</v>
      </c>
      <c r="J978" s="1354" t="s">
        <v>111</v>
      </c>
      <c r="K978" s="1354" t="s">
        <v>45</v>
      </c>
      <c r="L978" s="1356" t="s">
        <v>133</v>
      </c>
      <c r="M978" s="1356" t="s">
        <v>46</v>
      </c>
      <c r="N978" s="1356" t="s">
        <v>134</v>
      </c>
      <c r="O978" s="1358" t="s">
        <v>135</v>
      </c>
      <c r="P978" s="1359"/>
      <c r="Q978" s="1360"/>
      <c r="R978" s="1361"/>
      <c r="S978" s="1362"/>
      <c r="T978" s="1361"/>
      <c r="U978" s="1363"/>
      <c r="V978" s="1364"/>
      <c r="W978" s="1361">
        <v>21177</v>
      </c>
      <c r="X978" s="1365"/>
      <c r="Y978" s="1361"/>
      <c r="Z978" s="1361"/>
      <c r="AA978" s="31">
        <f t="shared" si="16"/>
        <v>0</v>
      </c>
      <c r="AB978" s="1366"/>
      <c r="AC978" s="1366"/>
      <c r="AD978" s="1367"/>
      <c r="AE978" s="1356" t="s">
        <v>137</v>
      </c>
      <c r="AF978" s="1368" t="s">
        <v>47</v>
      </c>
      <c r="AG978" s="1368" t="s">
        <v>85</v>
      </c>
    </row>
    <row r="979" spans="1:33" s="33" customFormat="1" ht="63" customHeight="1" x14ac:dyDescent="0.2">
      <c r="A979" s="1343" t="s">
        <v>130</v>
      </c>
      <c r="B979" s="1344" t="s">
        <v>141</v>
      </c>
      <c r="C979" s="1344" t="s">
        <v>142</v>
      </c>
      <c r="D979" s="1345">
        <v>43102</v>
      </c>
      <c r="E979" s="1346" t="s">
        <v>143</v>
      </c>
      <c r="F979" s="1346" t="s">
        <v>144</v>
      </c>
      <c r="G979" s="1346" t="s">
        <v>116</v>
      </c>
      <c r="H979" s="1336">
        <v>13660972</v>
      </c>
      <c r="I979" s="1336">
        <v>13660972</v>
      </c>
      <c r="J979" s="1346" t="s">
        <v>111</v>
      </c>
      <c r="K979" s="1346" t="s">
        <v>45</v>
      </c>
      <c r="L979" s="1344" t="s">
        <v>133</v>
      </c>
      <c r="M979" s="1344" t="s">
        <v>46</v>
      </c>
      <c r="N979" s="1344" t="s">
        <v>145</v>
      </c>
      <c r="O979" s="1347" t="s">
        <v>135</v>
      </c>
      <c r="P979" s="1348"/>
      <c r="Q979" s="1349"/>
      <c r="R979" s="1333"/>
      <c r="S979" s="1350"/>
      <c r="T979" s="1333"/>
      <c r="U979" s="1334"/>
      <c r="V979" s="1334">
        <v>4600008046</v>
      </c>
      <c r="W979" s="1333">
        <v>20019</v>
      </c>
      <c r="X979" s="1335">
        <v>43126</v>
      </c>
      <c r="Y979" s="1337" t="s">
        <v>79</v>
      </c>
      <c r="Z979" s="1334">
        <v>4600008046</v>
      </c>
      <c r="AA979" s="31">
        <f t="shared" si="16"/>
        <v>1</v>
      </c>
      <c r="AB979" s="1329"/>
      <c r="AC979" s="1329"/>
      <c r="AD979" s="1352" t="s">
        <v>146</v>
      </c>
      <c r="AE979" s="1328" t="s">
        <v>147</v>
      </c>
      <c r="AF979" s="1351" t="s">
        <v>47</v>
      </c>
      <c r="AG979" s="1351" t="s">
        <v>85</v>
      </c>
    </row>
    <row r="980" spans="1:33" s="33" customFormat="1" ht="63" customHeight="1" x14ac:dyDescent="0.2">
      <c r="A980" s="1325" t="s">
        <v>130</v>
      </c>
      <c r="B980" s="1342">
        <v>15101504</v>
      </c>
      <c r="C980" s="1328" t="s">
        <v>148</v>
      </c>
      <c r="D980" s="1327">
        <v>43126</v>
      </c>
      <c r="E980" s="1326" t="s">
        <v>149</v>
      </c>
      <c r="F980" s="1326" t="s">
        <v>144</v>
      </c>
      <c r="G980" s="1326" t="s">
        <v>116</v>
      </c>
      <c r="H980" s="1340">
        <v>260458062</v>
      </c>
      <c r="I980" s="1340">
        <v>260458062</v>
      </c>
      <c r="J980" s="1341" t="s">
        <v>111</v>
      </c>
      <c r="K980" s="1341" t="s">
        <v>45</v>
      </c>
      <c r="L980" s="1328" t="s">
        <v>150</v>
      </c>
      <c r="M980" s="1328" t="s">
        <v>46</v>
      </c>
      <c r="N980" s="1328" t="s">
        <v>151</v>
      </c>
      <c r="O980" s="1347" t="s">
        <v>135</v>
      </c>
      <c r="P980" s="1322"/>
      <c r="Q980" s="1323"/>
      <c r="R980" s="1321"/>
      <c r="S980" s="1332"/>
      <c r="T980" s="1321"/>
      <c r="U980" s="1324"/>
      <c r="V980" s="1337">
        <v>4600007993</v>
      </c>
      <c r="W980" s="1337">
        <v>19937</v>
      </c>
      <c r="X980" s="1335">
        <v>43126</v>
      </c>
      <c r="Y980" s="1337" t="s">
        <v>79</v>
      </c>
      <c r="Z980" s="1337">
        <v>4600007993</v>
      </c>
      <c r="AA980" s="31">
        <f t="shared" si="16"/>
        <v>1</v>
      </c>
      <c r="AB980" s="1338"/>
      <c r="AC980" s="1338"/>
      <c r="AD980" s="1352" t="s">
        <v>146</v>
      </c>
      <c r="AE980" s="1328" t="s">
        <v>147</v>
      </c>
      <c r="AF980" s="1330" t="s">
        <v>47</v>
      </c>
      <c r="AG980" s="1330" t="s">
        <v>85</v>
      </c>
    </row>
    <row r="981" spans="1:33" s="33" customFormat="1" ht="63" customHeight="1" x14ac:dyDescent="0.2">
      <c r="A981" s="1325" t="s">
        <v>130</v>
      </c>
      <c r="B981" s="1341">
        <v>90121502</v>
      </c>
      <c r="C981" s="1326" t="s">
        <v>152</v>
      </c>
      <c r="D981" s="1327">
        <v>42978</v>
      </c>
      <c r="E981" s="1341" t="s">
        <v>153</v>
      </c>
      <c r="F981" s="1326" t="s">
        <v>144</v>
      </c>
      <c r="G981" s="1326" t="s">
        <v>116</v>
      </c>
      <c r="H981" s="1340">
        <v>158625000</v>
      </c>
      <c r="I981" s="1340">
        <v>158625000</v>
      </c>
      <c r="J981" s="1341" t="s">
        <v>48</v>
      </c>
      <c r="K981" s="1341" t="s">
        <v>154</v>
      </c>
      <c r="L981" s="1328" t="s">
        <v>150</v>
      </c>
      <c r="M981" s="1328" t="s">
        <v>46</v>
      </c>
      <c r="N981" s="1328" t="s">
        <v>155</v>
      </c>
      <c r="O981" s="1347" t="s">
        <v>135</v>
      </c>
      <c r="P981" s="1322"/>
      <c r="Q981" s="1323"/>
      <c r="R981" s="1321"/>
      <c r="S981" s="1322"/>
      <c r="T981" s="1321"/>
      <c r="U981" s="1324"/>
      <c r="V981" s="1334">
        <v>7571</v>
      </c>
      <c r="W981" s="1337" t="s">
        <v>156</v>
      </c>
      <c r="X981" s="1335">
        <v>42745</v>
      </c>
      <c r="Y981" s="1321" t="s">
        <v>79</v>
      </c>
      <c r="Z981" s="1321">
        <v>4600007506</v>
      </c>
      <c r="AA981" s="31">
        <f t="shared" si="16"/>
        <v>1</v>
      </c>
      <c r="AB981" s="1329"/>
      <c r="AC981" s="1329"/>
      <c r="AD981" s="1353" t="s">
        <v>157</v>
      </c>
      <c r="AE981" s="1328" t="s">
        <v>158</v>
      </c>
      <c r="AF981" s="1330" t="s">
        <v>47</v>
      </c>
      <c r="AG981" s="1330" t="s">
        <v>85</v>
      </c>
    </row>
    <row r="982" spans="1:33" s="33" customFormat="1" ht="63" customHeight="1" x14ac:dyDescent="0.2">
      <c r="A982" s="1311" t="s">
        <v>3648</v>
      </c>
      <c r="B982" s="1318">
        <v>81112204</v>
      </c>
      <c r="C982" s="1316" t="s">
        <v>3649</v>
      </c>
      <c r="D982" s="1317">
        <v>42842</v>
      </c>
      <c r="E982" s="1318" t="s">
        <v>803</v>
      </c>
      <c r="F982" s="1316" t="s">
        <v>161</v>
      </c>
      <c r="G982" s="1318" t="s">
        <v>116</v>
      </c>
      <c r="H982" s="1310">
        <v>178835618</v>
      </c>
      <c r="I982" s="1315">
        <v>121907618</v>
      </c>
      <c r="J982" s="1318" t="s">
        <v>48</v>
      </c>
      <c r="K982" s="1318" t="s">
        <v>110</v>
      </c>
      <c r="L982" s="1318" t="s">
        <v>3650</v>
      </c>
      <c r="M982" s="1318" t="s">
        <v>3651</v>
      </c>
      <c r="N982" s="1311" t="s">
        <v>3652</v>
      </c>
      <c r="O982" s="1313" t="s">
        <v>3653</v>
      </c>
      <c r="P982" s="1318" t="s">
        <v>3654</v>
      </c>
      <c r="Q982" s="1318" t="s">
        <v>3655</v>
      </c>
      <c r="R982" s="1318" t="s">
        <v>3656</v>
      </c>
      <c r="S982" s="1318" t="s">
        <v>3657</v>
      </c>
      <c r="T982" s="1318" t="s">
        <v>3655</v>
      </c>
      <c r="U982" s="1318" t="s">
        <v>3655</v>
      </c>
      <c r="V982" s="1318">
        <v>6373</v>
      </c>
      <c r="W982" s="1318">
        <v>6373</v>
      </c>
      <c r="X982" s="1312">
        <v>42821</v>
      </c>
      <c r="Y982" s="1316" t="s">
        <v>3658</v>
      </c>
      <c r="Z982" s="1318">
        <v>4600006653</v>
      </c>
      <c r="AA982" s="31">
        <f t="shared" si="16"/>
        <v>1</v>
      </c>
      <c r="AB982" s="1318" t="s">
        <v>3659</v>
      </c>
      <c r="AC982" s="1318" t="s">
        <v>84</v>
      </c>
      <c r="AD982" s="1318"/>
      <c r="AE982" s="1318" t="s">
        <v>3650</v>
      </c>
      <c r="AF982" s="1318" t="s">
        <v>47</v>
      </c>
      <c r="AG982" s="1318" t="s">
        <v>85</v>
      </c>
    </row>
    <row r="983" spans="1:33" s="33" customFormat="1" ht="63" customHeight="1" x14ac:dyDescent="0.2">
      <c r="A983" s="1311" t="s">
        <v>3648</v>
      </c>
      <c r="B983" s="1318">
        <v>78141500</v>
      </c>
      <c r="C983" s="1316" t="s">
        <v>3660</v>
      </c>
      <c r="D983" s="1317">
        <v>42887</v>
      </c>
      <c r="E983" s="1318" t="s">
        <v>104</v>
      </c>
      <c r="F983" s="1316" t="s">
        <v>2162</v>
      </c>
      <c r="G983" s="1318" t="s">
        <v>116</v>
      </c>
      <c r="H983" s="1310">
        <v>30000000</v>
      </c>
      <c r="I983" s="1315">
        <v>30000000</v>
      </c>
      <c r="J983" s="1318" t="s">
        <v>48</v>
      </c>
      <c r="K983" s="1318" t="s">
        <v>110</v>
      </c>
      <c r="L983" s="1318" t="s">
        <v>3661</v>
      </c>
      <c r="M983" s="1318" t="s">
        <v>3662</v>
      </c>
      <c r="N983" s="1311" t="s">
        <v>3663</v>
      </c>
      <c r="O983" s="1313" t="s">
        <v>3664</v>
      </c>
      <c r="P983" s="1318"/>
      <c r="Q983" s="1318" t="s">
        <v>3665</v>
      </c>
      <c r="R983" s="1318" t="s">
        <v>3665</v>
      </c>
      <c r="S983" s="1318" t="s">
        <v>45</v>
      </c>
      <c r="T983" s="1318"/>
      <c r="U983" s="1318"/>
      <c r="V983" s="1318"/>
      <c r="W983" s="1318"/>
      <c r="X983" s="1312"/>
      <c r="Y983" s="1318"/>
      <c r="Z983" s="1318"/>
      <c r="AA983" s="31" t="str">
        <f t="shared" si="16"/>
        <v/>
      </c>
      <c r="AB983" s="1318"/>
      <c r="AC983" s="1318"/>
      <c r="AD983" s="1318" t="s">
        <v>3666</v>
      </c>
      <c r="AE983" s="1318" t="s">
        <v>3661</v>
      </c>
      <c r="AF983" s="1318" t="s">
        <v>47</v>
      </c>
      <c r="AG983" s="1318" t="s">
        <v>85</v>
      </c>
    </row>
    <row r="984" spans="1:33" s="33" customFormat="1" ht="63" customHeight="1" x14ac:dyDescent="0.2">
      <c r="A984" s="1311" t="s">
        <v>3648</v>
      </c>
      <c r="B984" s="1318">
        <v>78141500</v>
      </c>
      <c r="C984" s="1316" t="s">
        <v>3667</v>
      </c>
      <c r="D984" s="1317">
        <v>43252</v>
      </c>
      <c r="E984" s="1318" t="s">
        <v>467</v>
      </c>
      <c r="F984" s="1316" t="s">
        <v>2162</v>
      </c>
      <c r="G984" s="1318" t="s">
        <v>116</v>
      </c>
      <c r="H984" s="1310">
        <v>60000000</v>
      </c>
      <c r="I984" s="1315">
        <v>60000000</v>
      </c>
      <c r="J984" s="1318" t="s">
        <v>111</v>
      </c>
      <c r="K984" s="1318" t="s">
        <v>45</v>
      </c>
      <c r="L984" s="1318" t="s">
        <v>3661</v>
      </c>
      <c r="M984" s="1318" t="s">
        <v>3662</v>
      </c>
      <c r="N984" s="1311" t="s">
        <v>3663</v>
      </c>
      <c r="O984" s="1313" t="s">
        <v>3664</v>
      </c>
      <c r="P984" s="1314"/>
      <c r="Q984" s="1318" t="s">
        <v>3665</v>
      </c>
      <c r="R984" s="1318" t="s">
        <v>3665</v>
      </c>
      <c r="S984" s="1318" t="s">
        <v>45</v>
      </c>
      <c r="T984" s="1314"/>
      <c r="U984" s="1314"/>
      <c r="V984" s="1314"/>
      <c r="W984" s="1314"/>
      <c r="X984" s="1314"/>
      <c r="Y984" s="1314"/>
      <c r="Z984" s="1314"/>
      <c r="AA984" s="31" t="str">
        <f t="shared" si="16"/>
        <v/>
      </c>
      <c r="AB984" s="1314"/>
      <c r="AC984" s="1314"/>
      <c r="AD984" s="1318" t="s">
        <v>3668</v>
      </c>
      <c r="AE984" s="1318" t="s">
        <v>3661</v>
      </c>
      <c r="AF984" s="1318" t="s">
        <v>47</v>
      </c>
      <c r="AG984" s="1318" t="s">
        <v>85</v>
      </c>
    </row>
    <row r="985" spans="1:33" s="33" customFormat="1" ht="63" customHeight="1" x14ac:dyDescent="0.2">
      <c r="A985" s="1311" t="s">
        <v>3648</v>
      </c>
      <c r="B985" s="1318">
        <v>50111500</v>
      </c>
      <c r="C985" s="1316" t="s">
        <v>3669</v>
      </c>
      <c r="D985" s="1317">
        <v>43221</v>
      </c>
      <c r="E985" s="1318" t="s">
        <v>104</v>
      </c>
      <c r="F985" s="1316" t="s">
        <v>140</v>
      </c>
      <c r="G985" s="1318" t="s">
        <v>928</v>
      </c>
      <c r="H985" s="1310">
        <v>70000000</v>
      </c>
      <c r="I985" s="1315">
        <v>20000000</v>
      </c>
      <c r="J985" s="1318" t="s">
        <v>48</v>
      </c>
      <c r="K985" s="1318" t="s">
        <v>110</v>
      </c>
      <c r="L985" s="1318" t="s">
        <v>3661</v>
      </c>
      <c r="M985" s="1318" t="s">
        <v>3662</v>
      </c>
      <c r="N985" s="1311" t="s">
        <v>3670</v>
      </c>
      <c r="O985" s="1313" t="s">
        <v>3664</v>
      </c>
      <c r="P985" s="1318"/>
      <c r="Q985" s="1318" t="s">
        <v>3665</v>
      </c>
      <c r="R985" s="1318" t="s">
        <v>3665</v>
      </c>
      <c r="S985" s="1318" t="s">
        <v>45</v>
      </c>
      <c r="T985" s="1318"/>
      <c r="U985" s="1318"/>
      <c r="V985" s="1318"/>
      <c r="W985" s="1318"/>
      <c r="X985" s="1312"/>
      <c r="Y985" s="1318"/>
      <c r="Z985" s="1318"/>
      <c r="AA985" s="31" t="str">
        <f t="shared" si="16"/>
        <v/>
      </c>
      <c r="AB985" s="1318"/>
      <c r="AC985" s="1318"/>
      <c r="AD985" s="1318" t="s">
        <v>3671</v>
      </c>
      <c r="AE985" s="1318" t="s">
        <v>3661</v>
      </c>
      <c r="AF985" s="1318" t="s">
        <v>47</v>
      </c>
      <c r="AG985" s="1318" t="s">
        <v>85</v>
      </c>
    </row>
    <row r="986" spans="1:33" s="33" customFormat="1" ht="63" customHeight="1" x14ac:dyDescent="0.2">
      <c r="A986" s="1311" t="s">
        <v>3648</v>
      </c>
      <c r="B986" s="1318">
        <v>93151500</v>
      </c>
      <c r="C986" s="1369" t="s">
        <v>3672</v>
      </c>
      <c r="D986" s="1317">
        <v>42917</v>
      </c>
      <c r="E986" s="1318" t="s">
        <v>467</v>
      </c>
      <c r="F986" s="1316" t="s">
        <v>117</v>
      </c>
      <c r="G986" s="1318" t="s">
        <v>928</v>
      </c>
      <c r="H986" s="1310">
        <v>300000000</v>
      </c>
      <c r="I986" s="1315">
        <v>300000000</v>
      </c>
      <c r="J986" s="1318" t="s">
        <v>111</v>
      </c>
      <c r="K986" s="1318" t="s">
        <v>45</v>
      </c>
      <c r="L986" s="1318" t="s">
        <v>3673</v>
      </c>
      <c r="M986" s="1318" t="s">
        <v>3674</v>
      </c>
      <c r="N986" s="1311" t="s">
        <v>3675</v>
      </c>
      <c r="O986" s="1370" t="s">
        <v>3676</v>
      </c>
      <c r="P986" s="1371" t="s">
        <v>3677</v>
      </c>
      <c r="Q986" s="1371" t="s">
        <v>3678</v>
      </c>
      <c r="R986" s="1318"/>
      <c r="S986" s="1318" t="s">
        <v>3679</v>
      </c>
      <c r="T986" s="1318"/>
      <c r="U986" s="1318"/>
      <c r="V986" s="1318"/>
      <c r="W986" s="1318"/>
      <c r="X986" s="1312"/>
      <c r="Y986" s="1318"/>
      <c r="Z986" s="1318"/>
      <c r="AA986" s="31" t="str">
        <f t="shared" si="16"/>
        <v/>
      </c>
      <c r="AB986" s="1318"/>
      <c r="AC986" s="1318"/>
      <c r="AD986" s="1318"/>
      <c r="AE986" s="1318" t="s">
        <v>3673</v>
      </c>
      <c r="AF986" s="1318" t="s">
        <v>47</v>
      </c>
      <c r="AG986" s="1318" t="s">
        <v>85</v>
      </c>
    </row>
    <row r="987" spans="1:33" s="33" customFormat="1" ht="63" customHeight="1" x14ac:dyDescent="0.2">
      <c r="A987" s="1311" t="s">
        <v>3648</v>
      </c>
      <c r="B987" s="1318">
        <v>93151500</v>
      </c>
      <c r="C987" s="1369" t="s">
        <v>3680</v>
      </c>
      <c r="D987" s="1317">
        <v>43282</v>
      </c>
      <c r="E987" s="1318" t="s">
        <v>106</v>
      </c>
      <c r="F987" s="1316" t="s">
        <v>117</v>
      </c>
      <c r="G987" s="1318" t="s">
        <v>928</v>
      </c>
      <c r="H987" s="1310">
        <v>129060293</v>
      </c>
      <c r="I987" s="1315">
        <v>129060293</v>
      </c>
      <c r="J987" s="1318" t="s">
        <v>111</v>
      </c>
      <c r="K987" s="1318" t="s">
        <v>45</v>
      </c>
      <c r="L987" s="1318" t="s">
        <v>3673</v>
      </c>
      <c r="M987" s="1318" t="s">
        <v>3681</v>
      </c>
      <c r="N987" s="1311" t="s">
        <v>3682</v>
      </c>
      <c r="O987" s="1313" t="s">
        <v>3676</v>
      </c>
      <c r="P987" s="1372" t="s">
        <v>3683</v>
      </c>
      <c r="Q987" s="1318" t="s">
        <v>3684</v>
      </c>
      <c r="R987" s="1372" t="s">
        <v>3683</v>
      </c>
      <c r="S987" s="1318" t="s">
        <v>3685</v>
      </c>
      <c r="T987" s="1318"/>
      <c r="U987" s="1318"/>
      <c r="V987" s="1318"/>
      <c r="W987" s="1318"/>
      <c r="X987" s="1312"/>
      <c r="Y987" s="1318"/>
      <c r="Z987" s="1318"/>
      <c r="AA987" s="31" t="str">
        <f t="shared" si="16"/>
        <v/>
      </c>
      <c r="AB987" s="1318"/>
      <c r="AC987" s="1318"/>
      <c r="AD987" s="1318"/>
      <c r="AE987" s="1318" t="s">
        <v>3673</v>
      </c>
      <c r="AF987" s="1318" t="s">
        <v>47</v>
      </c>
      <c r="AG987" s="1318" t="s">
        <v>85</v>
      </c>
    </row>
    <row r="988" spans="1:33" s="33" customFormat="1" ht="63" customHeight="1" x14ac:dyDescent="0.2">
      <c r="A988" s="1311" t="s">
        <v>3648</v>
      </c>
      <c r="B988" s="1318">
        <v>92101500</v>
      </c>
      <c r="C988" s="1316" t="s">
        <v>3686</v>
      </c>
      <c r="D988" s="1317">
        <v>42941</v>
      </c>
      <c r="E988" s="1318" t="s">
        <v>105</v>
      </c>
      <c r="F988" s="1316" t="s">
        <v>122</v>
      </c>
      <c r="G988" s="1318" t="s">
        <v>928</v>
      </c>
      <c r="H988" s="1310">
        <v>469908333</v>
      </c>
      <c r="I988" s="1315">
        <v>156636111</v>
      </c>
      <c r="J988" s="1318" t="s">
        <v>48</v>
      </c>
      <c r="K988" s="1318" t="s">
        <v>110</v>
      </c>
      <c r="L988" s="1318" t="s">
        <v>3650</v>
      </c>
      <c r="M988" s="1318" t="s">
        <v>3651</v>
      </c>
      <c r="N988" s="1311" t="s">
        <v>3687</v>
      </c>
      <c r="O988" s="1370"/>
      <c r="P988" s="1318" t="s">
        <v>3654</v>
      </c>
      <c r="Q988" s="1318" t="s">
        <v>3688</v>
      </c>
      <c r="R988" s="1318" t="s">
        <v>3689</v>
      </c>
      <c r="S988" s="1318" t="s">
        <v>3690</v>
      </c>
      <c r="T988" s="1318" t="s">
        <v>3688</v>
      </c>
      <c r="U988" s="1318" t="s">
        <v>3688</v>
      </c>
      <c r="V988" s="1318">
        <v>6434</v>
      </c>
      <c r="W988" s="1318">
        <v>6434</v>
      </c>
      <c r="X988" s="1312">
        <v>42930</v>
      </c>
      <c r="Y988" s="1316"/>
      <c r="Z988" s="1318">
        <v>4600007048</v>
      </c>
      <c r="AA988" s="31" t="str">
        <f t="shared" si="16"/>
        <v>Información incompleta</v>
      </c>
      <c r="AB988" s="1318" t="s">
        <v>3691</v>
      </c>
      <c r="AC988" s="1318" t="s">
        <v>84</v>
      </c>
      <c r="AD988" s="1318"/>
      <c r="AE988" s="1318" t="s">
        <v>3650</v>
      </c>
      <c r="AF988" s="1318" t="s">
        <v>47</v>
      </c>
      <c r="AG988" s="1318" t="s">
        <v>85</v>
      </c>
    </row>
    <row r="989" spans="1:33" s="33" customFormat="1" ht="63" customHeight="1" x14ac:dyDescent="0.2">
      <c r="A989" s="1311" t="s">
        <v>3648</v>
      </c>
      <c r="B989" s="1373" t="s">
        <v>3692</v>
      </c>
      <c r="C989" s="1316" t="s">
        <v>3693</v>
      </c>
      <c r="D989" s="1317">
        <v>43191</v>
      </c>
      <c r="E989" s="1318" t="s">
        <v>108</v>
      </c>
      <c r="F989" s="1316" t="s">
        <v>329</v>
      </c>
      <c r="G989" s="1318" t="s">
        <v>928</v>
      </c>
      <c r="H989" s="1310">
        <v>2900000000</v>
      </c>
      <c r="I989" s="1315">
        <v>2900000000</v>
      </c>
      <c r="J989" s="1318" t="s">
        <v>111</v>
      </c>
      <c r="K989" s="1318" t="s">
        <v>45</v>
      </c>
      <c r="L989" s="1318" t="s">
        <v>3694</v>
      </c>
      <c r="M989" s="1318" t="s">
        <v>3681</v>
      </c>
      <c r="N989" s="1311" t="s">
        <v>3695</v>
      </c>
      <c r="O989" s="1370" t="s">
        <v>3696</v>
      </c>
      <c r="P989" s="1318" t="s">
        <v>3697</v>
      </c>
      <c r="Q989" s="1318" t="s">
        <v>3698</v>
      </c>
      <c r="R989" s="1318" t="s">
        <v>3699</v>
      </c>
      <c r="S989" s="1318" t="s">
        <v>3700</v>
      </c>
      <c r="T989" s="1318" t="s">
        <v>3698</v>
      </c>
      <c r="U989" s="1318" t="s">
        <v>3701</v>
      </c>
      <c r="V989" s="1318"/>
      <c r="W989" s="1318"/>
      <c r="X989" s="1312"/>
      <c r="Y989" s="1318"/>
      <c r="Z989" s="1318"/>
      <c r="AA989" s="31" t="str">
        <f t="shared" si="16"/>
        <v/>
      </c>
      <c r="AB989" s="1318"/>
      <c r="AC989" s="1318"/>
      <c r="AD989" s="1318"/>
      <c r="AE989" s="1318" t="s">
        <v>3694</v>
      </c>
      <c r="AF989" s="1318" t="s">
        <v>47</v>
      </c>
      <c r="AG989" s="1318" t="s">
        <v>85</v>
      </c>
    </row>
    <row r="990" spans="1:33" s="33" customFormat="1" ht="63" customHeight="1" x14ac:dyDescent="0.2">
      <c r="A990" s="1311" t="s">
        <v>3648</v>
      </c>
      <c r="B990" s="1373" t="s">
        <v>3702</v>
      </c>
      <c r="C990" s="1316" t="s">
        <v>3703</v>
      </c>
      <c r="D990" s="1317">
        <v>43049</v>
      </c>
      <c r="E990" s="1318" t="s">
        <v>104</v>
      </c>
      <c r="F990" s="1316" t="s">
        <v>2162</v>
      </c>
      <c r="G990" s="1318" t="s">
        <v>928</v>
      </c>
      <c r="H990" s="1310">
        <v>1500000000</v>
      </c>
      <c r="I990" s="1315">
        <v>1000000000</v>
      </c>
      <c r="J990" s="1318" t="s">
        <v>48</v>
      </c>
      <c r="K990" s="1318" t="s">
        <v>110</v>
      </c>
      <c r="L990" s="1318" t="s">
        <v>3694</v>
      </c>
      <c r="M990" s="1318" t="s">
        <v>3681</v>
      </c>
      <c r="N990" s="1311" t="s">
        <v>3695</v>
      </c>
      <c r="O990" s="1370" t="s">
        <v>3696</v>
      </c>
      <c r="P990" s="1318" t="s">
        <v>3697</v>
      </c>
      <c r="Q990" s="1318" t="s">
        <v>3704</v>
      </c>
      <c r="R990" s="1318" t="s">
        <v>3705</v>
      </c>
      <c r="S990" s="1318" t="s">
        <v>3706</v>
      </c>
      <c r="T990" s="1318" t="s">
        <v>3704</v>
      </c>
      <c r="U990" s="1318"/>
      <c r="V990" s="1318">
        <v>7730</v>
      </c>
      <c r="W990" s="1318">
        <v>7730</v>
      </c>
      <c r="X990" s="1312">
        <v>43033</v>
      </c>
      <c r="Y990" s="1316" t="s">
        <v>3707</v>
      </c>
      <c r="Z990" s="1318">
        <v>4600007716</v>
      </c>
      <c r="AA990" s="31">
        <f t="shared" si="16"/>
        <v>1</v>
      </c>
      <c r="AB990" s="1318" t="s">
        <v>3708</v>
      </c>
      <c r="AC990" s="1318" t="s">
        <v>84</v>
      </c>
      <c r="AD990" s="1318"/>
      <c r="AE990" s="1318" t="s">
        <v>3694</v>
      </c>
      <c r="AF990" s="1318" t="s">
        <v>47</v>
      </c>
      <c r="AG990" s="1318" t="s">
        <v>85</v>
      </c>
    </row>
    <row r="991" spans="1:33" s="33" customFormat="1" ht="63" customHeight="1" x14ac:dyDescent="0.2">
      <c r="A991" s="1311" t="s">
        <v>3648</v>
      </c>
      <c r="B991" s="1373" t="s">
        <v>3702</v>
      </c>
      <c r="C991" s="1316" t="s">
        <v>3709</v>
      </c>
      <c r="D991" s="1317">
        <v>43282</v>
      </c>
      <c r="E991" s="1318" t="s">
        <v>467</v>
      </c>
      <c r="F991" s="1316" t="s">
        <v>2162</v>
      </c>
      <c r="G991" s="1318" t="s">
        <v>928</v>
      </c>
      <c r="H991" s="1310">
        <v>500000000</v>
      </c>
      <c r="I991" s="1315">
        <v>500000000</v>
      </c>
      <c r="J991" s="1318" t="s">
        <v>111</v>
      </c>
      <c r="K991" s="1318" t="s">
        <v>45</v>
      </c>
      <c r="L991" s="1318" t="s">
        <v>3694</v>
      </c>
      <c r="M991" s="1318" t="s">
        <v>3681</v>
      </c>
      <c r="N991" s="1311" t="s">
        <v>3695</v>
      </c>
      <c r="O991" s="1370" t="s">
        <v>3696</v>
      </c>
      <c r="P991" s="1318" t="s">
        <v>3697</v>
      </c>
      <c r="Q991" s="1318" t="s">
        <v>3704</v>
      </c>
      <c r="R991" s="1318" t="s">
        <v>3705</v>
      </c>
      <c r="S991" s="1318" t="s">
        <v>3706</v>
      </c>
      <c r="T991" s="1318" t="s">
        <v>3704</v>
      </c>
      <c r="U991" s="1318"/>
      <c r="V991" s="1318"/>
      <c r="W991" s="1318"/>
      <c r="X991" s="1312"/>
      <c r="Y991" s="1318"/>
      <c r="Z991" s="1318"/>
      <c r="AA991" s="31" t="str">
        <f t="shared" si="16"/>
        <v/>
      </c>
      <c r="AB991" s="1318"/>
      <c r="AC991" s="1318"/>
      <c r="AD991" s="1318"/>
      <c r="AE991" s="1318" t="s">
        <v>3694</v>
      </c>
      <c r="AF991" s="1318" t="s">
        <v>47</v>
      </c>
      <c r="AG991" s="1318" t="s">
        <v>85</v>
      </c>
    </row>
    <row r="992" spans="1:33" s="33" customFormat="1" ht="63" customHeight="1" x14ac:dyDescent="0.2">
      <c r="A992" s="1311" t="s">
        <v>3648</v>
      </c>
      <c r="B992" s="1318">
        <v>92111800</v>
      </c>
      <c r="C992" s="1316" t="s">
        <v>3710</v>
      </c>
      <c r="D992" s="1317">
        <v>43049</v>
      </c>
      <c r="E992" s="1318" t="s">
        <v>104</v>
      </c>
      <c r="F992" s="1316" t="s">
        <v>2162</v>
      </c>
      <c r="G992" s="1318" t="s">
        <v>928</v>
      </c>
      <c r="H992" s="1310">
        <v>240000000</v>
      </c>
      <c r="I992" s="1315">
        <v>200000000</v>
      </c>
      <c r="J992" s="1318" t="s">
        <v>48</v>
      </c>
      <c r="K992" s="1318" t="s">
        <v>110</v>
      </c>
      <c r="L992" s="1318" t="s">
        <v>3694</v>
      </c>
      <c r="M992" s="1318" t="s">
        <v>3681</v>
      </c>
      <c r="N992" s="1311" t="s">
        <v>3695</v>
      </c>
      <c r="O992" s="1370" t="s">
        <v>3696</v>
      </c>
      <c r="P992" s="1318" t="s">
        <v>3697</v>
      </c>
      <c r="Q992" s="1318" t="s">
        <v>3704</v>
      </c>
      <c r="R992" s="1318" t="s">
        <v>3705</v>
      </c>
      <c r="S992" s="1318" t="s">
        <v>3711</v>
      </c>
      <c r="T992" s="1318" t="s">
        <v>3704</v>
      </c>
      <c r="U992" s="1318"/>
      <c r="V992" s="1318">
        <v>7751</v>
      </c>
      <c r="W992" s="1318">
        <v>7751</v>
      </c>
      <c r="X992" s="1312">
        <v>43033</v>
      </c>
      <c r="Y992" s="1316" t="s">
        <v>3712</v>
      </c>
      <c r="Z992" s="1318">
        <v>4600007830</v>
      </c>
      <c r="AA992" s="31">
        <f t="shared" si="16"/>
        <v>1</v>
      </c>
      <c r="AB992" s="1318" t="s">
        <v>3713</v>
      </c>
      <c r="AC992" s="1318" t="s">
        <v>84</v>
      </c>
      <c r="AD992" s="1318"/>
      <c r="AE992" s="1318" t="s">
        <v>3694</v>
      </c>
      <c r="AF992" s="1318" t="s">
        <v>47</v>
      </c>
      <c r="AG992" s="1318" t="s">
        <v>85</v>
      </c>
    </row>
    <row r="993" spans="1:33" s="33" customFormat="1" ht="63" customHeight="1" x14ac:dyDescent="0.2">
      <c r="A993" s="1311" t="s">
        <v>3648</v>
      </c>
      <c r="B993" s="1318">
        <v>92111800</v>
      </c>
      <c r="C993" s="1316" t="s">
        <v>3710</v>
      </c>
      <c r="D993" s="1317">
        <v>43313</v>
      </c>
      <c r="E993" s="1318" t="s">
        <v>106</v>
      </c>
      <c r="F993" s="1316" t="s">
        <v>2162</v>
      </c>
      <c r="G993" s="1318" t="s">
        <v>928</v>
      </c>
      <c r="H993" s="1310">
        <v>100000000</v>
      </c>
      <c r="I993" s="1315">
        <v>100000000</v>
      </c>
      <c r="J993" s="1318" t="s">
        <v>111</v>
      </c>
      <c r="K993" s="1318" t="s">
        <v>45</v>
      </c>
      <c r="L993" s="1318" t="s">
        <v>3694</v>
      </c>
      <c r="M993" s="1318" t="s">
        <v>3681</v>
      </c>
      <c r="N993" s="1311" t="s">
        <v>3695</v>
      </c>
      <c r="O993" s="1370" t="s">
        <v>3696</v>
      </c>
      <c r="P993" s="1318" t="s">
        <v>3697</v>
      </c>
      <c r="Q993" s="1318" t="s">
        <v>3704</v>
      </c>
      <c r="R993" s="1318" t="s">
        <v>3705</v>
      </c>
      <c r="S993" s="1318" t="s">
        <v>3711</v>
      </c>
      <c r="T993" s="1318" t="s">
        <v>3704</v>
      </c>
      <c r="U993" s="1318"/>
      <c r="V993" s="1318"/>
      <c r="W993" s="1318"/>
      <c r="X993" s="1312"/>
      <c r="Y993" s="1318"/>
      <c r="Z993" s="1318"/>
      <c r="AA993" s="31" t="str">
        <f t="shared" si="16"/>
        <v/>
      </c>
      <c r="AB993" s="1318"/>
      <c r="AC993" s="1318"/>
      <c r="AD993" s="1318"/>
      <c r="AE993" s="1318" t="s">
        <v>3694</v>
      </c>
      <c r="AF993" s="1318" t="s">
        <v>47</v>
      </c>
      <c r="AG993" s="1318" t="s">
        <v>85</v>
      </c>
    </row>
    <row r="994" spans="1:33" s="33" customFormat="1" ht="63" customHeight="1" x14ac:dyDescent="0.2">
      <c r="A994" s="1311" t="s">
        <v>3648</v>
      </c>
      <c r="B994" s="1318"/>
      <c r="C994" s="1316" t="s">
        <v>3714</v>
      </c>
      <c r="D994" s="1317">
        <v>43132</v>
      </c>
      <c r="E994" s="1318" t="s">
        <v>104</v>
      </c>
      <c r="F994" s="1316" t="s">
        <v>3715</v>
      </c>
      <c r="G994" s="1318" t="s">
        <v>928</v>
      </c>
      <c r="H994" s="1310">
        <v>173000000</v>
      </c>
      <c r="I994" s="1315">
        <v>173000000</v>
      </c>
      <c r="J994" s="1318" t="s">
        <v>111</v>
      </c>
      <c r="K994" s="1318" t="s">
        <v>45</v>
      </c>
      <c r="L994" s="1318" t="s">
        <v>3694</v>
      </c>
      <c r="M994" s="1318" t="s">
        <v>3681</v>
      </c>
      <c r="N994" s="1311" t="s">
        <v>3695</v>
      </c>
      <c r="O994" s="1370" t="s">
        <v>3696</v>
      </c>
      <c r="P994" s="1318" t="s">
        <v>3697</v>
      </c>
      <c r="Q994" s="1318" t="s">
        <v>3704</v>
      </c>
      <c r="R994" s="1318" t="s">
        <v>3705</v>
      </c>
      <c r="S994" s="1318" t="s">
        <v>3711</v>
      </c>
      <c r="T994" s="1318" t="s">
        <v>3704</v>
      </c>
      <c r="U994" s="1318"/>
      <c r="V994" s="1318"/>
      <c r="W994" s="1318"/>
      <c r="X994" s="1312"/>
      <c r="Y994" s="1316"/>
      <c r="Z994" s="1318"/>
      <c r="AA994" s="31" t="str">
        <f t="shared" si="16"/>
        <v/>
      </c>
      <c r="AB994" s="1318"/>
      <c r="AC994" s="1318"/>
      <c r="AD994" s="1318"/>
      <c r="AE994" s="1318" t="s">
        <v>3694</v>
      </c>
      <c r="AF994" s="1318" t="s">
        <v>47</v>
      </c>
      <c r="AG994" s="1318" t="s">
        <v>85</v>
      </c>
    </row>
    <row r="995" spans="1:33" s="33" customFormat="1" ht="63" customHeight="1" x14ac:dyDescent="0.2">
      <c r="A995" s="1311" t="s">
        <v>3648</v>
      </c>
      <c r="B995" s="1373" t="s">
        <v>3692</v>
      </c>
      <c r="C995" s="1318" t="s">
        <v>3716</v>
      </c>
      <c r="D995" s="1317">
        <v>42859</v>
      </c>
      <c r="E995" s="1318" t="s">
        <v>826</v>
      </c>
      <c r="F995" s="1316" t="s">
        <v>117</v>
      </c>
      <c r="G995" s="1318" t="s">
        <v>928</v>
      </c>
      <c r="H995" s="1310">
        <v>9019927066</v>
      </c>
      <c r="I995" s="1315">
        <v>1000000000</v>
      </c>
      <c r="J995" s="1318" t="s">
        <v>48</v>
      </c>
      <c r="K995" s="1318" t="s">
        <v>110</v>
      </c>
      <c r="L995" s="1318" t="s">
        <v>3694</v>
      </c>
      <c r="M995" s="1318" t="s">
        <v>3681</v>
      </c>
      <c r="N995" s="1311" t="s">
        <v>3695</v>
      </c>
      <c r="O995" s="1370" t="s">
        <v>3696</v>
      </c>
      <c r="P995" s="1318" t="s">
        <v>3697</v>
      </c>
      <c r="Q995" s="1318" t="s">
        <v>3698</v>
      </c>
      <c r="R995" s="1318" t="s">
        <v>3699</v>
      </c>
      <c r="S995" s="1318" t="s">
        <v>3711</v>
      </c>
      <c r="T995" s="1318" t="s">
        <v>3698</v>
      </c>
      <c r="U995" s="1318" t="s">
        <v>3701</v>
      </c>
      <c r="V995" s="1318">
        <v>6718</v>
      </c>
      <c r="W995" s="1318">
        <v>6718</v>
      </c>
      <c r="X995" s="1312">
        <v>42821</v>
      </c>
      <c r="Y995" s="1316" t="s">
        <v>3717</v>
      </c>
      <c r="Z995" s="1318">
        <v>4600006649</v>
      </c>
      <c r="AA995" s="31">
        <f t="shared" si="16"/>
        <v>1</v>
      </c>
      <c r="AB995" s="1318" t="s">
        <v>3718</v>
      </c>
      <c r="AC995" s="1318" t="s">
        <v>84</v>
      </c>
      <c r="AD995" s="1318"/>
      <c r="AE995" s="1318" t="s">
        <v>3694</v>
      </c>
      <c r="AF995" s="1318" t="s">
        <v>47</v>
      </c>
      <c r="AG995" s="1318" t="s">
        <v>85</v>
      </c>
    </row>
    <row r="996" spans="1:33" s="33" customFormat="1" ht="63" customHeight="1" x14ac:dyDescent="0.2">
      <c r="A996" s="1311" t="s">
        <v>3648</v>
      </c>
      <c r="B996" s="1318">
        <v>15101500</v>
      </c>
      <c r="C996" s="1316" t="s">
        <v>3719</v>
      </c>
      <c r="D996" s="1317">
        <v>42902</v>
      </c>
      <c r="E996" s="1318" t="s">
        <v>109</v>
      </c>
      <c r="F996" s="1316" t="s">
        <v>112</v>
      </c>
      <c r="G996" s="1318" t="s">
        <v>928</v>
      </c>
      <c r="H996" s="1310">
        <v>1420000000</v>
      </c>
      <c r="I996" s="1315">
        <v>200000000</v>
      </c>
      <c r="J996" s="1318" t="s">
        <v>48</v>
      </c>
      <c r="K996" s="1318" t="s">
        <v>110</v>
      </c>
      <c r="L996" s="1318" t="s">
        <v>3694</v>
      </c>
      <c r="M996" s="1318" t="s">
        <v>3681</v>
      </c>
      <c r="N996" s="1311" t="s">
        <v>3695</v>
      </c>
      <c r="O996" s="1370" t="s">
        <v>3696</v>
      </c>
      <c r="P996" s="1318" t="s">
        <v>3697</v>
      </c>
      <c r="Q996" s="1318" t="s">
        <v>3704</v>
      </c>
      <c r="R996" s="1318" t="s">
        <v>3705</v>
      </c>
      <c r="S996" s="1318" t="s">
        <v>3706</v>
      </c>
      <c r="T996" s="1318" t="s">
        <v>3704</v>
      </c>
      <c r="U996" s="1318" t="s">
        <v>3720</v>
      </c>
      <c r="V996" s="1318">
        <v>7032</v>
      </c>
      <c r="W996" s="1318">
        <v>7032</v>
      </c>
      <c r="X996" s="1312">
        <v>42902</v>
      </c>
      <c r="Y996" s="1316" t="s">
        <v>3721</v>
      </c>
      <c r="Z996" s="1318">
        <v>4600006924</v>
      </c>
      <c r="AA996" s="31">
        <f t="shared" si="16"/>
        <v>1</v>
      </c>
      <c r="AB996" s="1318" t="s">
        <v>3722</v>
      </c>
      <c r="AC996" s="1318" t="s">
        <v>84</v>
      </c>
      <c r="AD996" s="1318"/>
      <c r="AE996" s="1318" t="s">
        <v>3694</v>
      </c>
      <c r="AF996" s="1318" t="s">
        <v>47</v>
      </c>
      <c r="AG996" s="1318" t="s">
        <v>85</v>
      </c>
    </row>
    <row r="997" spans="1:33" s="33" customFormat="1" ht="63" customHeight="1" x14ac:dyDescent="0.2">
      <c r="A997" s="1311" t="s">
        <v>3648</v>
      </c>
      <c r="B997" s="1318">
        <v>15101500</v>
      </c>
      <c r="C997" s="1316" t="s">
        <v>3723</v>
      </c>
      <c r="D997" s="1317">
        <v>43132</v>
      </c>
      <c r="E997" s="1318" t="s">
        <v>104</v>
      </c>
      <c r="F997" s="1316" t="s">
        <v>112</v>
      </c>
      <c r="G997" s="1318" t="s">
        <v>928</v>
      </c>
      <c r="H997" s="1310">
        <v>1000000000</v>
      </c>
      <c r="I997" s="1315">
        <v>1000000000</v>
      </c>
      <c r="J997" s="1318" t="s">
        <v>111</v>
      </c>
      <c r="K997" s="1318" t="s">
        <v>45</v>
      </c>
      <c r="L997" s="1318" t="s">
        <v>3694</v>
      </c>
      <c r="M997" s="1318" t="s">
        <v>3681</v>
      </c>
      <c r="N997" s="1311" t="s">
        <v>3695</v>
      </c>
      <c r="O997" s="1370" t="s">
        <v>3696</v>
      </c>
      <c r="P997" s="1318" t="s">
        <v>3697</v>
      </c>
      <c r="Q997" s="1318" t="s">
        <v>3704</v>
      </c>
      <c r="R997" s="1318" t="s">
        <v>3705</v>
      </c>
      <c r="S997" s="1318" t="s">
        <v>3711</v>
      </c>
      <c r="T997" s="1318" t="s">
        <v>3704</v>
      </c>
      <c r="U997" s="1318" t="s">
        <v>3720</v>
      </c>
      <c r="V997" s="1318"/>
      <c r="W997" s="1318"/>
      <c r="X997" s="1312"/>
      <c r="Y997" s="1318"/>
      <c r="Z997" s="1318"/>
      <c r="AA997" s="31" t="str">
        <f t="shared" si="16"/>
        <v/>
      </c>
      <c r="AB997" s="1318"/>
      <c r="AC997" s="1318"/>
      <c r="AD997" s="1318"/>
      <c r="AE997" s="1318" t="s">
        <v>3694</v>
      </c>
      <c r="AF997" s="1318" t="s">
        <v>47</v>
      </c>
      <c r="AG997" s="1318" t="s">
        <v>85</v>
      </c>
    </row>
    <row r="998" spans="1:33" s="33" customFormat="1" ht="63" customHeight="1" x14ac:dyDescent="0.2">
      <c r="A998" s="1311" t="s">
        <v>3648</v>
      </c>
      <c r="B998" s="1318">
        <v>25101500</v>
      </c>
      <c r="C998" s="1316" t="s">
        <v>3724</v>
      </c>
      <c r="D998" s="1317">
        <v>43160</v>
      </c>
      <c r="E998" s="1318" t="s">
        <v>109</v>
      </c>
      <c r="F998" s="1316" t="s">
        <v>113</v>
      </c>
      <c r="G998" s="1318" t="s">
        <v>928</v>
      </c>
      <c r="H998" s="1310">
        <v>2052971138</v>
      </c>
      <c r="I998" s="1310">
        <v>2052971138</v>
      </c>
      <c r="J998" s="1318" t="s">
        <v>111</v>
      </c>
      <c r="K998" s="1318" t="s">
        <v>45</v>
      </c>
      <c r="L998" s="1318" t="s">
        <v>3694</v>
      </c>
      <c r="M998" s="1318" t="s">
        <v>3681</v>
      </c>
      <c r="N998" s="1311" t="s">
        <v>3695</v>
      </c>
      <c r="O998" s="1370" t="s">
        <v>3696</v>
      </c>
      <c r="P998" s="1318" t="s">
        <v>3697</v>
      </c>
      <c r="Q998" s="1318" t="s">
        <v>3704</v>
      </c>
      <c r="R998" s="1318" t="s">
        <v>3705</v>
      </c>
      <c r="S998" s="1318" t="s">
        <v>3711</v>
      </c>
      <c r="T998" s="1318" t="s">
        <v>3725</v>
      </c>
      <c r="U998" s="1318" t="s">
        <v>3726</v>
      </c>
      <c r="V998" s="1318"/>
      <c r="W998" s="1318"/>
      <c r="X998" s="1312"/>
      <c r="Y998" s="1316"/>
      <c r="Z998" s="1318"/>
      <c r="AA998" s="31" t="str">
        <f t="shared" si="16"/>
        <v/>
      </c>
      <c r="AB998" s="1318"/>
      <c r="AC998" s="1318"/>
      <c r="AD998" s="1318"/>
      <c r="AE998" s="1318" t="s">
        <v>3694</v>
      </c>
      <c r="AF998" s="1318" t="s">
        <v>47</v>
      </c>
      <c r="AG998" s="1318" t="s">
        <v>85</v>
      </c>
    </row>
    <row r="999" spans="1:33" s="33" customFormat="1" ht="63" customHeight="1" x14ac:dyDescent="0.2">
      <c r="A999" s="1311" t="s">
        <v>3648</v>
      </c>
      <c r="B999" s="1318">
        <v>92101700</v>
      </c>
      <c r="C999" s="1316" t="s">
        <v>3727</v>
      </c>
      <c r="D999" s="1317">
        <v>43221</v>
      </c>
      <c r="E999" s="1318" t="s">
        <v>105</v>
      </c>
      <c r="F999" s="1316" t="s">
        <v>3728</v>
      </c>
      <c r="G999" s="1318" t="s">
        <v>928</v>
      </c>
      <c r="H999" s="1310">
        <v>685763241</v>
      </c>
      <c r="I999" s="1310">
        <v>228000000</v>
      </c>
      <c r="J999" s="1318" t="s">
        <v>48</v>
      </c>
      <c r="K999" s="1318" t="s">
        <v>110</v>
      </c>
      <c r="L999" s="1318" t="s">
        <v>3729</v>
      </c>
      <c r="M999" s="1318" t="s">
        <v>3730</v>
      </c>
      <c r="N999" s="1311" t="s">
        <v>3731</v>
      </c>
      <c r="O999" s="1370" t="s">
        <v>3732</v>
      </c>
      <c r="P999" s="1318" t="s">
        <v>3733</v>
      </c>
      <c r="Q999" s="1372" t="s">
        <v>3734</v>
      </c>
      <c r="R999" s="1318" t="s">
        <v>3733</v>
      </c>
      <c r="S999" s="1318" t="s">
        <v>3735</v>
      </c>
      <c r="T999" s="1372" t="s">
        <v>3734</v>
      </c>
      <c r="U999" s="1318"/>
      <c r="V999" s="1318">
        <v>6863</v>
      </c>
      <c r="W999" s="1318">
        <v>6863</v>
      </c>
      <c r="X999" s="1312"/>
      <c r="Y999" s="1369" t="s">
        <v>3736</v>
      </c>
      <c r="Z999" s="1318">
        <v>4600006749</v>
      </c>
      <c r="AA999" s="31" t="str">
        <f t="shared" si="16"/>
        <v>Información incompleta</v>
      </c>
      <c r="AB999" s="1318" t="s">
        <v>3737</v>
      </c>
      <c r="AC999" s="1318" t="s">
        <v>84</v>
      </c>
      <c r="AD999" s="1318"/>
      <c r="AE999" s="1318" t="s">
        <v>3729</v>
      </c>
      <c r="AF999" s="1318" t="s">
        <v>47</v>
      </c>
      <c r="AG999" s="1318" t="s">
        <v>85</v>
      </c>
    </row>
    <row r="1000" spans="1:33" s="33" customFormat="1" ht="63" customHeight="1" x14ac:dyDescent="0.2">
      <c r="A1000" s="1311" t="s">
        <v>3648</v>
      </c>
      <c r="B1000" s="1318">
        <v>83111600</v>
      </c>
      <c r="C1000" s="1316" t="s">
        <v>3738</v>
      </c>
      <c r="D1000" s="1317">
        <v>43049</v>
      </c>
      <c r="E1000" s="1318" t="s">
        <v>104</v>
      </c>
      <c r="F1000" s="1316" t="s">
        <v>486</v>
      </c>
      <c r="G1000" s="1318" t="s">
        <v>928</v>
      </c>
      <c r="H1000" s="1310">
        <v>23500000</v>
      </c>
      <c r="I1000" s="1310">
        <v>19000000</v>
      </c>
      <c r="J1000" s="1318" t="s">
        <v>48</v>
      </c>
      <c r="K1000" s="1318" t="s">
        <v>110</v>
      </c>
      <c r="L1000" s="1318" t="s">
        <v>3694</v>
      </c>
      <c r="M1000" s="1318" t="s">
        <v>3681</v>
      </c>
      <c r="N1000" s="1311" t="s">
        <v>3695</v>
      </c>
      <c r="O1000" s="1370" t="s">
        <v>3696</v>
      </c>
      <c r="P1000" s="1318" t="s">
        <v>3697</v>
      </c>
      <c r="Q1000" s="1318" t="s">
        <v>3739</v>
      </c>
      <c r="R1000" s="1318" t="s">
        <v>3740</v>
      </c>
      <c r="S1000" s="1318" t="s">
        <v>3706</v>
      </c>
      <c r="T1000" s="1318" t="s">
        <v>3741</v>
      </c>
      <c r="U1000" s="1318"/>
      <c r="V1000" s="1318">
        <v>7729</v>
      </c>
      <c r="W1000" s="1318">
        <v>7729</v>
      </c>
      <c r="X1000" s="1312">
        <v>43033</v>
      </c>
      <c r="Y1000" s="1316" t="s">
        <v>3742</v>
      </c>
      <c r="Z1000" s="1318">
        <v>4600007647</v>
      </c>
      <c r="AA1000" s="31">
        <f t="shared" si="16"/>
        <v>1</v>
      </c>
      <c r="AB1000" s="1318" t="s">
        <v>3743</v>
      </c>
      <c r="AC1000" s="1318" t="s">
        <v>84</v>
      </c>
      <c r="AD1000" s="1318"/>
      <c r="AE1000" s="1318" t="s">
        <v>3694</v>
      </c>
      <c r="AF1000" s="1318" t="s">
        <v>47</v>
      </c>
      <c r="AG1000" s="1318" t="s">
        <v>85</v>
      </c>
    </row>
    <row r="1001" spans="1:33" s="33" customFormat="1" ht="63" customHeight="1" x14ac:dyDescent="0.2">
      <c r="A1001" s="1311" t="s">
        <v>3648</v>
      </c>
      <c r="B1001" s="1318">
        <v>50111500</v>
      </c>
      <c r="C1001" s="1316" t="s">
        <v>3744</v>
      </c>
      <c r="D1001" s="1317">
        <v>43252</v>
      </c>
      <c r="E1001" s="1318" t="s">
        <v>2473</v>
      </c>
      <c r="F1001" s="1316" t="s">
        <v>140</v>
      </c>
      <c r="G1001" s="1318" t="s">
        <v>928</v>
      </c>
      <c r="H1001" s="1310">
        <v>70000000</v>
      </c>
      <c r="I1001" s="1315">
        <v>70000000</v>
      </c>
      <c r="J1001" s="1318" t="s">
        <v>111</v>
      </c>
      <c r="K1001" s="1318" t="s">
        <v>45</v>
      </c>
      <c r="L1001" s="1318" t="s">
        <v>3661</v>
      </c>
      <c r="M1001" s="1318" t="s">
        <v>3662</v>
      </c>
      <c r="N1001" s="1311" t="s">
        <v>3670</v>
      </c>
      <c r="O1001" s="1313" t="s">
        <v>3664</v>
      </c>
      <c r="P1001" s="1318"/>
      <c r="Q1001" s="1318" t="s">
        <v>3665</v>
      </c>
      <c r="R1001" s="1318" t="s">
        <v>3665</v>
      </c>
      <c r="S1001" s="1318" t="s">
        <v>45</v>
      </c>
      <c r="T1001" s="1318"/>
      <c r="U1001" s="1318"/>
      <c r="V1001" s="1318"/>
      <c r="W1001" s="1318"/>
      <c r="X1001" s="1312"/>
      <c r="Y1001" s="1318"/>
      <c r="Z1001" s="1318"/>
      <c r="AA1001" s="31" t="str">
        <f t="shared" si="16"/>
        <v/>
      </c>
      <c r="AB1001" s="1318"/>
      <c r="AC1001" s="1318"/>
      <c r="AD1001" s="1318" t="s">
        <v>3671</v>
      </c>
      <c r="AE1001" s="1318" t="s">
        <v>3661</v>
      </c>
      <c r="AF1001" s="1318" t="s">
        <v>47</v>
      </c>
      <c r="AG1001" s="1318" t="s">
        <v>85</v>
      </c>
    </row>
    <row r="1002" spans="1:33" s="33" customFormat="1" ht="63" customHeight="1" x14ac:dyDescent="0.2">
      <c r="A1002" s="1311" t="s">
        <v>3648</v>
      </c>
      <c r="B1002" s="1318">
        <v>86101700</v>
      </c>
      <c r="C1002" s="1316" t="s">
        <v>3745</v>
      </c>
      <c r="D1002" s="1317">
        <v>43132</v>
      </c>
      <c r="E1002" s="1318" t="s">
        <v>108</v>
      </c>
      <c r="F1002" s="1316" t="s">
        <v>190</v>
      </c>
      <c r="G1002" s="1318" t="s">
        <v>928</v>
      </c>
      <c r="H1002" s="1310">
        <v>282921422</v>
      </c>
      <c r="I1002" s="1310">
        <v>282921422</v>
      </c>
      <c r="J1002" s="1318" t="s">
        <v>111</v>
      </c>
      <c r="K1002" s="1318" t="s">
        <v>45</v>
      </c>
      <c r="L1002" s="1318" t="s">
        <v>3729</v>
      </c>
      <c r="M1002" s="1318" t="s">
        <v>3730</v>
      </c>
      <c r="N1002" s="1311" t="s">
        <v>3731</v>
      </c>
      <c r="O1002" s="1370" t="s">
        <v>3732</v>
      </c>
      <c r="P1002" s="1318" t="s">
        <v>3746</v>
      </c>
      <c r="Q1002" s="1372" t="s">
        <v>3747</v>
      </c>
      <c r="R1002" s="1318" t="s">
        <v>3746</v>
      </c>
      <c r="S1002" s="1318" t="s">
        <v>3748</v>
      </c>
      <c r="T1002" s="1372" t="s">
        <v>3747</v>
      </c>
      <c r="U1002" s="1318"/>
      <c r="V1002" s="1318"/>
      <c r="W1002" s="1318"/>
      <c r="X1002" s="1312"/>
      <c r="Y1002" s="1316"/>
      <c r="Z1002" s="1318"/>
      <c r="AA1002" s="31" t="str">
        <f t="shared" si="16"/>
        <v/>
      </c>
      <c r="AB1002" s="1318"/>
      <c r="AC1002" s="1318"/>
      <c r="AD1002" s="1318"/>
      <c r="AE1002" s="1318" t="s">
        <v>3729</v>
      </c>
      <c r="AF1002" s="1318" t="s">
        <v>47</v>
      </c>
      <c r="AG1002" s="1318" t="s">
        <v>85</v>
      </c>
    </row>
    <row r="1003" spans="1:33" s="33" customFormat="1" ht="63" customHeight="1" x14ac:dyDescent="0.2">
      <c r="A1003" s="1311" t="s">
        <v>3648</v>
      </c>
      <c r="B1003" s="1318">
        <v>44100000</v>
      </c>
      <c r="C1003" s="1316" t="s">
        <v>3749</v>
      </c>
      <c r="D1003" s="1317">
        <v>43132</v>
      </c>
      <c r="E1003" s="1318" t="s">
        <v>3750</v>
      </c>
      <c r="F1003" s="1316" t="s">
        <v>112</v>
      </c>
      <c r="G1003" s="1318" t="s">
        <v>928</v>
      </c>
      <c r="H1003" s="1310">
        <v>481949000</v>
      </c>
      <c r="I1003" s="1310">
        <v>481949000</v>
      </c>
      <c r="J1003" s="1318" t="s">
        <v>111</v>
      </c>
      <c r="K1003" s="1318" t="s">
        <v>45</v>
      </c>
      <c r="L1003" s="1318" t="s">
        <v>3650</v>
      </c>
      <c r="M1003" s="1318" t="s">
        <v>3651</v>
      </c>
      <c r="N1003" s="1311" t="s">
        <v>3687</v>
      </c>
      <c r="O1003" s="1313" t="s">
        <v>3653</v>
      </c>
      <c r="P1003" s="1318" t="s">
        <v>3751</v>
      </c>
      <c r="Q1003" s="1318" t="s">
        <v>3752</v>
      </c>
      <c r="R1003" s="1318" t="s">
        <v>3656</v>
      </c>
      <c r="S1003" s="1318" t="s">
        <v>3753</v>
      </c>
      <c r="T1003" s="1318" t="s">
        <v>3688</v>
      </c>
      <c r="U1003" s="1318" t="s">
        <v>3688</v>
      </c>
      <c r="V1003" s="1318"/>
      <c r="W1003" s="1318"/>
      <c r="X1003" s="1312"/>
      <c r="Y1003" s="1316"/>
      <c r="Z1003" s="1318"/>
      <c r="AA1003" s="31" t="str">
        <f t="shared" si="16"/>
        <v/>
      </c>
      <c r="AB1003" s="1318"/>
      <c r="AC1003" s="1318"/>
      <c r="AD1003" s="1318"/>
      <c r="AE1003" s="1318" t="s">
        <v>3650</v>
      </c>
      <c r="AF1003" s="1318" t="s">
        <v>47</v>
      </c>
      <c r="AG1003" s="1318" t="s">
        <v>85</v>
      </c>
    </row>
    <row r="1004" spans="1:33" s="33" customFormat="1" ht="63" customHeight="1" x14ac:dyDescent="0.2">
      <c r="A1004" s="1311" t="s">
        <v>3648</v>
      </c>
      <c r="B1004" s="1318">
        <v>83111600</v>
      </c>
      <c r="C1004" s="1316" t="s">
        <v>3754</v>
      </c>
      <c r="D1004" s="1317">
        <v>43344</v>
      </c>
      <c r="E1004" s="1318" t="s">
        <v>153</v>
      </c>
      <c r="F1004" s="1316" t="s">
        <v>486</v>
      </c>
      <c r="G1004" s="1318" t="s">
        <v>928</v>
      </c>
      <c r="H1004" s="1310">
        <v>10000000</v>
      </c>
      <c r="I1004" s="1310">
        <v>10000000</v>
      </c>
      <c r="J1004" s="1318" t="s">
        <v>111</v>
      </c>
      <c r="K1004" s="1318" t="s">
        <v>45</v>
      </c>
      <c r="L1004" s="1318" t="s">
        <v>3694</v>
      </c>
      <c r="M1004" s="1318" t="s">
        <v>3681</v>
      </c>
      <c r="N1004" s="1311" t="s">
        <v>3695</v>
      </c>
      <c r="O1004" s="1370" t="s">
        <v>3696</v>
      </c>
      <c r="P1004" s="1318" t="s">
        <v>3697</v>
      </c>
      <c r="Q1004" s="1318" t="s">
        <v>3755</v>
      </c>
      <c r="R1004" s="1318" t="s">
        <v>3705</v>
      </c>
      <c r="S1004" s="1318" t="s">
        <v>3706</v>
      </c>
      <c r="T1004" s="1318" t="s">
        <v>3755</v>
      </c>
      <c r="U1004" s="1318"/>
      <c r="V1004" s="1318"/>
      <c r="W1004" s="1318"/>
      <c r="X1004" s="1312"/>
      <c r="Y1004" s="1318"/>
      <c r="Z1004" s="1318"/>
      <c r="AA1004" s="31" t="str">
        <f t="shared" si="16"/>
        <v/>
      </c>
      <c r="AB1004" s="1318"/>
      <c r="AC1004" s="1318"/>
      <c r="AD1004" s="1318"/>
      <c r="AE1004" s="1318" t="s">
        <v>3694</v>
      </c>
      <c r="AF1004" s="1318" t="s">
        <v>47</v>
      </c>
      <c r="AG1004" s="1318" t="s">
        <v>85</v>
      </c>
    </row>
    <row r="1005" spans="1:33" s="33" customFormat="1" ht="63" customHeight="1" x14ac:dyDescent="0.2">
      <c r="A1005" s="1316" t="s">
        <v>3648</v>
      </c>
      <c r="B1005" s="1316">
        <v>92121900</v>
      </c>
      <c r="C1005" s="1316" t="s">
        <v>3756</v>
      </c>
      <c r="D1005" s="1374"/>
      <c r="E1005" s="1316" t="s">
        <v>106</v>
      </c>
      <c r="F1005" s="1316" t="s">
        <v>112</v>
      </c>
      <c r="G1005" s="1316" t="s">
        <v>928</v>
      </c>
      <c r="H1005" s="1375">
        <v>400000000</v>
      </c>
      <c r="I1005" s="1375">
        <v>400000000</v>
      </c>
      <c r="J1005" s="1318" t="s">
        <v>111</v>
      </c>
      <c r="K1005" s="1318" t="s">
        <v>45</v>
      </c>
      <c r="L1005" s="1318" t="s">
        <v>3694</v>
      </c>
      <c r="M1005" s="1318" t="s">
        <v>3681</v>
      </c>
      <c r="N1005" s="1311" t="s">
        <v>3695</v>
      </c>
      <c r="O1005" s="1370" t="s">
        <v>3696</v>
      </c>
      <c r="P1005" s="1318" t="s">
        <v>3697</v>
      </c>
      <c r="Q1005" s="1318" t="s">
        <v>3704</v>
      </c>
      <c r="R1005" s="1318" t="s">
        <v>3705</v>
      </c>
      <c r="S1005" s="1318" t="s">
        <v>3711</v>
      </c>
      <c r="T1005" s="1318" t="s">
        <v>3704</v>
      </c>
      <c r="U1005" s="1318"/>
      <c r="V1005" s="1318"/>
      <c r="W1005" s="1318"/>
      <c r="X1005" s="1312"/>
      <c r="Y1005" s="1316"/>
      <c r="Z1005" s="1318"/>
      <c r="AA1005" s="31" t="str">
        <f t="shared" si="16"/>
        <v/>
      </c>
      <c r="AB1005" s="1318"/>
      <c r="AC1005" s="1318"/>
      <c r="AD1005" s="1318"/>
      <c r="AE1005" s="1318" t="s">
        <v>3694</v>
      </c>
      <c r="AF1005" s="1318" t="s">
        <v>47</v>
      </c>
      <c r="AG1005" s="1318" t="s">
        <v>85</v>
      </c>
    </row>
    <row r="1006" spans="1:33" s="33" customFormat="1" ht="63" customHeight="1" x14ac:dyDescent="0.2">
      <c r="A1006" s="1311" t="s">
        <v>3648</v>
      </c>
      <c r="B1006" s="1318">
        <v>93151500</v>
      </c>
      <c r="C1006" s="1316" t="s">
        <v>3757</v>
      </c>
      <c r="D1006" s="1317">
        <v>42908</v>
      </c>
      <c r="E1006" s="1318" t="s">
        <v>3758</v>
      </c>
      <c r="F1006" s="1316" t="s">
        <v>117</v>
      </c>
      <c r="G1006" s="1318" t="s">
        <v>928</v>
      </c>
      <c r="H1006" s="1310">
        <v>1639500000</v>
      </c>
      <c r="I1006" s="1315">
        <v>350000000</v>
      </c>
      <c r="J1006" s="1318" t="s">
        <v>48</v>
      </c>
      <c r="K1006" s="1318" t="s">
        <v>110</v>
      </c>
      <c r="L1006" s="1318" t="s">
        <v>3673</v>
      </c>
      <c r="M1006" s="1318" t="s">
        <v>3674</v>
      </c>
      <c r="N1006" s="1311" t="s">
        <v>3675</v>
      </c>
      <c r="O1006" s="1370" t="s">
        <v>3676</v>
      </c>
      <c r="P1006" s="1318"/>
      <c r="Q1006" s="1318"/>
      <c r="R1006" s="1318"/>
      <c r="S1006" s="1318" t="s">
        <v>3759</v>
      </c>
      <c r="T1006" s="1318"/>
      <c r="U1006" s="1318"/>
      <c r="V1006" s="1318">
        <v>7158</v>
      </c>
      <c r="W1006" s="1318">
        <v>7158</v>
      </c>
      <c r="X1006" s="1312">
        <v>42906</v>
      </c>
      <c r="Y1006" s="1316" t="s">
        <v>3760</v>
      </c>
      <c r="Z1006" s="1318">
        <v>46000006932</v>
      </c>
      <c r="AA1006" s="31">
        <f t="shared" si="16"/>
        <v>1</v>
      </c>
      <c r="AB1006" s="1318" t="s">
        <v>2858</v>
      </c>
      <c r="AC1006" s="1318" t="s">
        <v>84</v>
      </c>
      <c r="AD1006" s="1318"/>
      <c r="AE1006" s="1318" t="s">
        <v>3673</v>
      </c>
      <c r="AF1006" s="1318" t="s">
        <v>47</v>
      </c>
      <c r="AG1006" s="1318" t="s">
        <v>85</v>
      </c>
    </row>
    <row r="1007" spans="1:33" s="33" customFormat="1" ht="63" customHeight="1" x14ac:dyDescent="0.2">
      <c r="A1007" s="1311" t="s">
        <v>3648</v>
      </c>
      <c r="B1007" s="1318">
        <v>93151500</v>
      </c>
      <c r="C1007" s="1316" t="s">
        <v>3761</v>
      </c>
      <c r="D1007" s="1317">
        <v>42908</v>
      </c>
      <c r="E1007" s="1318" t="s">
        <v>3758</v>
      </c>
      <c r="F1007" s="1316" t="s">
        <v>117</v>
      </c>
      <c r="G1007" s="1318" t="s">
        <v>928</v>
      </c>
      <c r="H1007" s="1310">
        <v>1639500000</v>
      </c>
      <c r="I1007" s="1315">
        <v>187500000</v>
      </c>
      <c r="J1007" s="1318" t="s">
        <v>48</v>
      </c>
      <c r="K1007" s="1318" t="s">
        <v>110</v>
      </c>
      <c r="L1007" s="1318" t="s">
        <v>3673</v>
      </c>
      <c r="M1007" s="1318" t="s">
        <v>3674</v>
      </c>
      <c r="N1007" s="1311" t="s">
        <v>3675</v>
      </c>
      <c r="O1007" s="1370" t="s">
        <v>3676</v>
      </c>
      <c r="P1007" s="1318"/>
      <c r="Q1007" s="1318"/>
      <c r="R1007" s="1318"/>
      <c r="S1007" s="1318" t="s">
        <v>3762</v>
      </c>
      <c r="T1007" s="1318"/>
      <c r="U1007" s="1318"/>
      <c r="V1007" s="1318">
        <v>7158</v>
      </c>
      <c r="W1007" s="1318">
        <v>7158</v>
      </c>
      <c r="X1007" s="1312">
        <v>42906</v>
      </c>
      <c r="Y1007" s="1316" t="s">
        <v>3760</v>
      </c>
      <c r="Z1007" s="1318">
        <v>46000006932</v>
      </c>
      <c r="AA1007" s="31">
        <f t="shared" si="16"/>
        <v>1</v>
      </c>
      <c r="AB1007" s="1318" t="s">
        <v>2858</v>
      </c>
      <c r="AC1007" s="1318" t="s">
        <v>84</v>
      </c>
      <c r="AD1007" s="1318"/>
      <c r="AE1007" s="1318" t="s">
        <v>3673</v>
      </c>
      <c r="AF1007" s="1318" t="s">
        <v>47</v>
      </c>
      <c r="AG1007" s="1318" t="s">
        <v>85</v>
      </c>
    </row>
    <row r="1008" spans="1:33" s="33" customFormat="1" ht="63" customHeight="1" x14ac:dyDescent="0.2">
      <c r="A1008" s="1311" t="s">
        <v>3648</v>
      </c>
      <c r="B1008" s="1318">
        <v>93151500</v>
      </c>
      <c r="C1008" s="1316" t="s">
        <v>3763</v>
      </c>
      <c r="D1008" s="1317">
        <v>42917</v>
      </c>
      <c r="E1008" s="1318" t="s">
        <v>467</v>
      </c>
      <c r="F1008" s="1316" t="s">
        <v>117</v>
      </c>
      <c r="G1008" s="1318" t="s">
        <v>928</v>
      </c>
      <c r="H1008" s="1310">
        <v>212500000</v>
      </c>
      <c r="I1008" s="1315">
        <v>212500000</v>
      </c>
      <c r="J1008" s="1318" t="s">
        <v>111</v>
      </c>
      <c r="K1008" s="1318" t="s">
        <v>45</v>
      </c>
      <c r="L1008" s="1318" t="s">
        <v>3673</v>
      </c>
      <c r="M1008" s="1318" t="s">
        <v>3674</v>
      </c>
      <c r="N1008" s="1311" t="s">
        <v>3675</v>
      </c>
      <c r="O1008" s="1370" t="s">
        <v>3676</v>
      </c>
      <c r="P1008" s="1318"/>
      <c r="Q1008" s="1318"/>
      <c r="R1008" s="1318"/>
      <c r="S1008" s="1318" t="s">
        <v>3762</v>
      </c>
      <c r="T1008" s="1318"/>
      <c r="U1008" s="1318"/>
      <c r="V1008" s="1318"/>
      <c r="W1008" s="1318"/>
      <c r="X1008" s="1312"/>
      <c r="Y1008" s="1318"/>
      <c r="Z1008" s="1318"/>
      <c r="AA1008" s="31" t="str">
        <f t="shared" si="16"/>
        <v/>
      </c>
      <c r="AB1008" s="1318"/>
      <c r="AC1008" s="1318"/>
      <c r="AD1008" s="1318"/>
      <c r="AE1008" s="1318" t="s">
        <v>3673</v>
      </c>
      <c r="AF1008" s="1318" t="s">
        <v>47</v>
      </c>
      <c r="AG1008" s="1318" t="s">
        <v>85</v>
      </c>
    </row>
    <row r="1009" spans="1:33" s="33" customFormat="1" ht="63" customHeight="1" x14ac:dyDescent="0.2">
      <c r="A1009" s="1311" t="s">
        <v>3648</v>
      </c>
      <c r="B1009" s="1318">
        <v>93151500</v>
      </c>
      <c r="C1009" s="1316" t="s">
        <v>3764</v>
      </c>
      <c r="D1009" s="1317">
        <v>42917</v>
      </c>
      <c r="E1009" s="1318" t="s">
        <v>467</v>
      </c>
      <c r="F1009" s="1316" t="s">
        <v>117</v>
      </c>
      <c r="G1009" s="1318" t="s">
        <v>928</v>
      </c>
      <c r="H1009" s="1310">
        <v>250000000</v>
      </c>
      <c r="I1009" s="1315">
        <v>250000000</v>
      </c>
      <c r="J1009" s="1318" t="s">
        <v>111</v>
      </c>
      <c r="K1009" s="1318" t="s">
        <v>45</v>
      </c>
      <c r="L1009" s="1318" t="s">
        <v>3673</v>
      </c>
      <c r="M1009" s="1318" t="s">
        <v>3674</v>
      </c>
      <c r="N1009" s="1311" t="s">
        <v>3675</v>
      </c>
      <c r="O1009" s="1370" t="s">
        <v>3676</v>
      </c>
      <c r="P1009" s="1318" t="s">
        <v>3765</v>
      </c>
      <c r="Q1009" s="1318" t="s">
        <v>3766</v>
      </c>
      <c r="R1009" s="1318"/>
      <c r="S1009" s="1318" t="s">
        <v>3767</v>
      </c>
      <c r="T1009" s="1318"/>
      <c r="U1009" s="1318"/>
      <c r="V1009" s="1318"/>
      <c r="W1009" s="1318"/>
      <c r="X1009" s="1312"/>
      <c r="Y1009" s="1318"/>
      <c r="Z1009" s="1318"/>
      <c r="AA1009" s="31" t="str">
        <f t="shared" si="16"/>
        <v/>
      </c>
      <c r="AB1009" s="1318"/>
      <c r="AC1009" s="1318"/>
      <c r="AD1009" s="1318"/>
      <c r="AE1009" s="1318" t="s">
        <v>3673</v>
      </c>
      <c r="AF1009" s="1318" t="s">
        <v>47</v>
      </c>
      <c r="AG1009" s="1318" t="s">
        <v>85</v>
      </c>
    </row>
    <row r="1010" spans="1:33" s="33" customFormat="1" ht="63" customHeight="1" x14ac:dyDescent="0.2">
      <c r="A1010" s="1311" t="s">
        <v>3648</v>
      </c>
      <c r="B1010" s="1318">
        <v>80101500</v>
      </c>
      <c r="C1010" s="1316" t="s">
        <v>3768</v>
      </c>
      <c r="D1010" s="1317">
        <v>43132</v>
      </c>
      <c r="E1010" s="1318" t="s">
        <v>104</v>
      </c>
      <c r="F1010" s="1316" t="s">
        <v>329</v>
      </c>
      <c r="G1010" s="1318" t="s">
        <v>928</v>
      </c>
      <c r="H1010" s="1310">
        <v>4000000000</v>
      </c>
      <c r="I1010" s="1315">
        <v>4000000000</v>
      </c>
      <c r="J1010" s="1318" t="s">
        <v>111</v>
      </c>
      <c r="K1010" s="1318" t="s">
        <v>45</v>
      </c>
      <c r="L1010" s="1318" t="s">
        <v>3694</v>
      </c>
      <c r="M1010" s="1318" t="s">
        <v>3681</v>
      </c>
      <c r="N1010" s="1311" t="s">
        <v>3695</v>
      </c>
      <c r="O1010" s="1370" t="s">
        <v>3696</v>
      </c>
      <c r="P1010" s="1318" t="s">
        <v>3697</v>
      </c>
      <c r="Q1010" s="1318" t="s">
        <v>3755</v>
      </c>
      <c r="R1010" s="1318" t="s">
        <v>3740</v>
      </c>
      <c r="S1010" s="1318" t="s">
        <v>3769</v>
      </c>
      <c r="T1010" s="1318" t="s">
        <v>3755</v>
      </c>
      <c r="U1010" s="1318"/>
      <c r="V1010" s="1318"/>
      <c r="W1010" s="1318"/>
      <c r="X1010" s="1312"/>
      <c r="Y1010" s="1316"/>
      <c r="Z1010" s="1318"/>
      <c r="AA1010" s="31" t="str">
        <f t="shared" si="16"/>
        <v/>
      </c>
      <c r="AB1010" s="1318"/>
      <c r="AC1010" s="1318"/>
      <c r="AD1010" s="1318"/>
      <c r="AE1010" s="1318" t="s">
        <v>3694</v>
      </c>
      <c r="AF1010" s="1318" t="s">
        <v>47</v>
      </c>
      <c r="AG1010" s="1318" t="s">
        <v>85</v>
      </c>
    </row>
    <row r="1011" spans="1:33" s="33" customFormat="1" ht="63" customHeight="1" x14ac:dyDescent="0.2">
      <c r="A1011" s="1311" t="s">
        <v>3648</v>
      </c>
      <c r="B1011" s="1318">
        <v>93141500</v>
      </c>
      <c r="C1011" s="1316" t="s">
        <v>3770</v>
      </c>
      <c r="D1011" s="1317">
        <v>43132</v>
      </c>
      <c r="E1011" s="1318" t="s">
        <v>104</v>
      </c>
      <c r="F1011" s="1316" t="s">
        <v>140</v>
      </c>
      <c r="G1011" s="1318" t="s">
        <v>928</v>
      </c>
      <c r="H1011" s="1310">
        <v>70000000</v>
      </c>
      <c r="I1011" s="1315">
        <v>70000000</v>
      </c>
      <c r="J1011" s="1318" t="s">
        <v>111</v>
      </c>
      <c r="K1011" s="1318" t="s">
        <v>45</v>
      </c>
      <c r="L1011" s="1318" t="s">
        <v>3694</v>
      </c>
      <c r="M1011" s="1318" t="s">
        <v>3681</v>
      </c>
      <c r="N1011" s="1311" t="s">
        <v>3695</v>
      </c>
      <c r="O1011" s="1370" t="s">
        <v>3696</v>
      </c>
      <c r="P1011" s="1318" t="s">
        <v>3697</v>
      </c>
      <c r="Q1011" s="1318" t="s">
        <v>3771</v>
      </c>
      <c r="R1011" s="1318" t="s">
        <v>3705</v>
      </c>
      <c r="S1011" s="1318" t="s">
        <v>3711</v>
      </c>
      <c r="T1011" s="1318" t="s">
        <v>3771</v>
      </c>
      <c r="U1011" s="1318"/>
      <c r="V1011" s="1318"/>
      <c r="W1011" s="1318"/>
      <c r="X1011" s="1312"/>
      <c r="Y1011" s="1316"/>
      <c r="Z1011" s="1318"/>
      <c r="AA1011" s="31" t="str">
        <f t="shared" si="16"/>
        <v/>
      </c>
      <c r="AB1011" s="1318"/>
      <c r="AC1011" s="1318"/>
      <c r="AD1011" s="1318"/>
      <c r="AE1011" s="1318" t="s">
        <v>3694</v>
      </c>
      <c r="AF1011" s="1318" t="s">
        <v>47</v>
      </c>
      <c r="AG1011" s="1318" t="s">
        <v>85</v>
      </c>
    </row>
    <row r="1012" spans="1:33" s="33" customFormat="1" ht="63" customHeight="1" x14ac:dyDescent="0.2">
      <c r="A1012" s="1311" t="s">
        <v>3648</v>
      </c>
      <c r="B1012" s="1318">
        <v>92101700</v>
      </c>
      <c r="C1012" s="1316" t="s">
        <v>3772</v>
      </c>
      <c r="D1012" s="1317">
        <v>43282</v>
      </c>
      <c r="E1012" s="1318" t="s">
        <v>467</v>
      </c>
      <c r="F1012" s="1316" t="s">
        <v>120</v>
      </c>
      <c r="G1012" s="1318" t="s">
        <v>928</v>
      </c>
      <c r="H1012" s="1310">
        <v>267096431</v>
      </c>
      <c r="I1012" s="1315">
        <v>267096431</v>
      </c>
      <c r="J1012" s="1318" t="s">
        <v>111</v>
      </c>
      <c r="K1012" s="1318" t="s">
        <v>45</v>
      </c>
      <c r="L1012" s="1318" t="s">
        <v>3729</v>
      </c>
      <c r="M1012" s="1318" t="s">
        <v>3730</v>
      </c>
      <c r="N1012" s="1311" t="s">
        <v>3731</v>
      </c>
      <c r="O1012" s="1370" t="s">
        <v>3732</v>
      </c>
      <c r="P1012" s="1318" t="s">
        <v>3733</v>
      </c>
      <c r="Q1012" s="1372" t="s">
        <v>3734</v>
      </c>
      <c r="R1012" s="1318" t="s">
        <v>3733</v>
      </c>
      <c r="S1012" s="1318" t="s">
        <v>3735</v>
      </c>
      <c r="T1012" s="1372" t="s">
        <v>3734</v>
      </c>
      <c r="U1012" s="1318"/>
      <c r="V1012" s="1318"/>
      <c r="W1012" s="1318"/>
      <c r="X1012" s="1312"/>
      <c r="Y1012" s="1316"/>
      <c r="Z1012" s="1318"/>
      <c r="AA1012" s="31" t="str">
        <f t="shared" si="16"/>
        <v/>
      </c>
      <c r="AB1012" s="1318"/>
      <c r="AC1012" s="1318"/>
      <c r="AD1012" s="1318"/>
      <c r="AE1012" s="1318" t="s">
        <v>3729</v>
      </c>
      <c r="AF1012" s="1318" t="s">
        <v>47</v>
      </c>
      <c r="AG1012" s="1318" t="s">
        <v>85</v>
      </c>
    </row>
    <row r="1013" spans="1:33" s="33" customFormat="1" ht="63" customHeight="1" x14ac:dyDescent="0.2">
      <c r="A1013" s="1311" t="s">
        <v>3648</v>
      </c>
      <c r="B1013" s="1318">
        <v>93141500</v>
      </c>
      <c r="C1013" s="1316" t="s">
        <v>3773</v>
      </c>
      <c r="D1013" s="1317">
        <v>43191</v>
      </c>
      <c r="E1013" s="1318" t="s">
        <v>1064</v>
      </c>
      <c r="F1013" s="1316" t="s">
        <v>117</v>
      </c>
      <c r="G1013" s="1318" t="s">
        <v>928</v>
      </c>
      <c r="H1013" s="1310">
        <v>472500000</v>
      </c>
      <c r="I1013" s="1315">
        <v>52500000</v>
      </c>
      <c r="J1013" s="1318" t="s">
        <v>48</v>
      </c>
      <c r="K1013" s="1318" t="s">
        <v>110</v>
      </c>
      <c r="L1013" s="1318" t="s">
        <v>3729</v>
      </c>
      <c r="M1013" s="1318" t="s">
        <v>3730</v>
      </c>
      <c r="N1013" s="1311" t="s">
        <v>3731</v>
      </c>
      <c r="O1013" s="1370" t="s">
        <v>3732</v>
      </c>
      <c r="P1013" s="1318"/>
      <c r="Q1013" s="1318"/>
      <c r="R1013" s="1318"/>
      <c r="S1013" s="1318" t="s">
        <v>3774</v>
      </c>
      <c r="T1013" s="1318"/>
      <c r="U1013" s="1318"/>
      <c r="V1013" s="1318"/>
      <c r="W1013" s="1318"/>
      <c r="X1013" s="1312"/>
      <c r="Y1013" s="1316"/>
      <c r="Z1013" s="1318"/>
      <c r="AA1013" s="31" t="str">
        <f t="shared" si="16"/>
        <v/>
      </c>
      <c r="AB1013" s="1318"/>
      <c r="AC1013" s="1318"/>
      <c r="AD1013" s="1318" t="s">
        <v>3775</v>
      </c>
      <c r="AE1013" s="1318" t="s">
        <v>3729</v>
      </c>
      <c r="AF1013" s="1318" t="s">
        <v>47</v>
      </c>
      <c r="AG1013" s="1318" t="s">
        <v>85</v>
      </c>
    </row>
    <row r="1014" spans="1:33" s="33" customFormat="1" ht="63" customHeight="1" x14ac:dyDescent="0.2">
      <c r="A1014" s="1311" t="s">
        <v>3648</v>
      </c>
      <c r="B1014" s="1318">
        <v>43211500</v>
      </c>
      <c r="C1014" s="1316" t="s">
        <v>3776</v>
      </c>
      <c r="D1014" s="1317">
        <v>43160</v>
      </c>
      <c r="E1014" s="1318" t="s">
        <v>108</v>
      </c>
      <c r="F1014" s="1316" t="s">
        <v>112</v>
      </c>
      <c r="G1014" s="1318" t="s">
        <v>928</v>
      </c>
      <c r="H1014" s="1310">
        <v>547500000</v>
      </c>
      <c r="I1014" s="1315">
        <v>547500000</v>
      </c>
      <c r="J1014" s="1318" t="s">
        <v>111</v>
      </c>
      <c r="K1014" s="1318" t="s">
        <v>45</v>
      </c>
      <c r="L1014" s="1318" t="s">
        <v>3729</v>
      </c>
      <c r="M1014" s="1318" t="s">
        <v>3730</v>
      </c>
      <c r="N1014" s="1311" t="s">
        <v>3731</v>
      </c>
      <c r="O1014" s="1370" t="s">
        <v>3732</v>
      </c>
      <c r="P1014" s="1318" t="s">
        <v>3733</v>
      </c>
      <c r="Q1014" s="1372" t="s">
        <v>3777</v>
      </c>
      <c r="R1014" s="1318" t="s">
        <v>3733</v>
      </c>
      <c r="S1014" s="1318" t="s">
        <v>3778</v>
      </c>
      <c r="T1014" s="1372" t="s">
        <v>3777</v>
      </c>
      <c r="U1014" s="1318"/>
      <c r="V1014" s="1318"/>
      <c r="W1014" s="1318"/>
      <c r="X1014" s="1312"/>
      <c r="Y1014" s="1316"/>
      <c r="Z1014" s="1318"/>
      <c r="AA1014" s="31" t="str">
        <f t="shared" si="16"/>
        <v/>
      </c>
      <c r="AB1014" s="1318"/>
      <c r="AC1014" s="1318"/>
      <c r="AD1014" s="1318"/>
      <c r="AE1014" s="1318" t="s">
        <v>3729</v>
      </c>
      <c r="AF1014" s="1318" t="s">
        <v>47</v>
      </c>
      <c r="AG1014" s="1318" t="s">
        <v>85</v>
      </c>
    </row>
    <row r="1015" spans="1:33" s="33" customFormat="1" ht="63" customHeight="1" x14ac:dyDescent="0.2">
      <c r="A1015" s="1311" t="s">
        <v>3648</v>
      </c>
      <c r="B1015" s="1318">
        <v>93141500</v>
      </c>
      <c r="C1015" s="1316" t="s">
        <v>3779</v>
      </c>
      <c r="D1015" s="1317">
        <v>43191</v>
      </c>
      <c r="E1015" s="1318" t="s">
        <v>1064</v>
      </c>
      <c r="F1015" s="1316" t="s">
        <v>117</v>
      </c>
      <c r="G1015" s="1318" t="s">
        <v>928</v>
      </c>
      <c r="H1015" s="1310">
        <v>472500000</v>
      </c>
      <c r="I1015" s="1315">
        <v>52500000</v>
      </c>
      <c r="J1015" s="1318" t="s">
        <v>48</v>
      </c>
      <c r="K1015" s="1318" t="s">
        <v>110</v>
      </c>
      <c r="L1015" s="1318" t="s">
        <v>3694</v>
      </c>
      <c r="M1015" s="1318" t="s">
        <v>3681</v>
      </c>
      <c r="N1015" s="1311" t="s">
        <v>3695</v>
      </c>
      <c r="O1015" s="1370" t="s">
        <v>3696</v>
      </c>
      <c r="P1015" s="1318" t="s">
        <v>3697</v>
      </c>
      <c r="Q1015" s="1318" t="s">
        <v>3771</v>
      </c>
      <c r="R1015" s="1318" t="s">
        <v>3705</v>
      </c>
      <c r="S1015" s="1318" t="s">
        <v>3706</v>
      </c>
      <c r="T1015" s="1318" t="s">
        <v>3771</v>
      </c>
      <c r="U1015" s="1318"/>
      <c r="V1015" s="1318"/>
      <c r="W1015" s="1318"/>
      <c r="X1015" s="1312"/>
      <c r="Y1015" s="1316"/>
      <c r="Z1015" s="1318"/>
      <c r="AA1015" s="31" t="str">
        <f t="shared" si="16"/>
        <v/>
      </c>
      <c r="AB1015" s="1318"/>
      <c r="AC1015" s="1318"/>
      <c r="AD1015" s="1318" t="s">
        <v>3775</v>
      </c>
      <c r="AE1015" s="1318" t="s">
        <v>3694</v>
      </c>
      <c r="AF1015" s="1318" t="s">
        <v>47</v>
      </c>
      <c r="AG1015" s="1318" t="s">
        <v>85</v>
      </c>
    </row>
    <row r="1016" spans="1:33" s="33" customFormat="1" ht="63" customHeight="1" x14ac:dyDescent="0.2">
      <c r="A1016" s="1311" t="s">
        <v>3648</v>
      </c>
      <c r="B1016" s="1318">
        <v>93141500</v>
      </c>
      <c r="C1016" s="1316" t="s">
        <v>3780</v>
      </c>
      <c r="D1016" s="1317">
        <v>43282</v>
      </c>
      <c r="E1016" s="1318" t="s">
        <v>467</v>
      </c>
      <c r="F1016" s="1316" t="s">
        <v>117</v>
      </c>
      <c r="G1016" s="1318" t="s">
        <v>928</v>
      </c>
      <c r="H1016" s="1310">
        <v>60000000</v>
      </c>
      <c r="I1016" s="1315">
        <v>60000000</v>
      </c>
      <c r="J1016" s="1318" t="s">
        <v>111</v>
      </c>
      <c r="K1016" s="1318" t="s">
        <v>45</v>
      </c>
      <c r="L1016" s="1318" t="s">
        <v>3694</v>
      </c>
      <c r="M1016" s="1318" t="s">
        <v>3681</v>
      </c>
      <c r="N1016" s="1311" t="s">
        <v>3695</v>
      </c>
      <c r="O1016" s="1370" t="s">
        <v>3696</v>
      </c>
      <c r="P1016" s="1318" t="s">
        <v>3697</v>
      </c>
      <c r="Q1016" s="1318" t="s">
        <v>3781</v>
      </c>
      <c r="R1016" s="1318" t="s">
        <v>3705</v>
      </c>
      <c r="S1016" s="1318" t="s">
        <v>3706</v>
      </c>
      <c r="T1016" s="1318" t="s">
        <v>3771</v>
      </c>
      <c r="U1016" s="1318"/>
      <c r="V1016" s="1318"/>
      <c r="W1016" s="1318"/>
      <c r="X1016" s="1312"/>
      <c r="Y1016" s="1318"/>
      <c r="Z1016" s="1318"/>
      <c r="AA1016" s="31" t="str">
        <f t="shared" si="16"/>
        <v/>
      </c>
      <c r="AB1016" s="1318"/>
      <c r="AC1016" s="1318"/>
      <c r="AD1016" s="1318" t="s">
        <v>3775</v>
      </c>
      <c r="AE1016" s="1318" t="s">
        <v>3694</v>
      </c>
      <c r="AF1016" s="1318" t="s">
        <v>47</v>
      </c>
      <c r="AG1016" s="1318" t="s">
        <v>85</v>
      </c>
    </row>
    <row r="1017" spans="1:33" s="33" customFormat="1" ht="63" customHeight="1" x14ac:dyDescent="0.2">
      <c r="A1017" s="1311" t="s">
        <v>3648</v>
      </c>
      <c r="B1017" s="1318">
        <v>93141500</v>
      </c>
      <c r="C1017" s="1316" t="s">
        <v>3782</v>
      </c>
      <c r="D1017" s="1317">
        <v>43191</v>
      </c>
      <c r="E1017" s="1318" t="s">
        <v>1064</v>
      </c>
      <c r="F1017" s="1316" t="s">
        <v>117</v>
      </c>
      <c r="G1017" s="1318" t="s">
        <v>928</v>
      </c>
      <c r="H1017" s="1310">
        <v>472500000</v>
      </c>
      <c r="I1017" s="1315">
        <v>68750000</v>
      </c>
      <c r="J1017" s="1318" t="s">
        <v>48</v>
      </c>
      <c r="K1017" s="1318" t="s">
        <v>110</v>
      </c>
      <c r="L1017" s="1318" t="s">
        <v>3694</v>
      </c>
      <c r="M1017" s="1318" t="s">
        <v>3681</v>
      </c>
      <c r="N1017" s="1311" t="s">
        <v>3695</v>
      </c>
      <c r="O1017" s="1370" t="s">
        <v>3696</v>
      </c>
      <c r="P1017" s="1318" t="s">
        <v>3697</v>
      </c>
      <c r="Q1017" s="1318" t="s">
        <v>3771</v>
      </c>
      <c r="R1017" s="1318" t="s">
        <v>3705</v>
      </c>
      <c r="S1017" s="1318" t="s">
        <v>3706</v>
      </c>
      <c r="T1017" s="1318" t="s">
        <v>3771</v>
      </c>
      <c r="U1017" s="1318"/>
      <c r="V1017" s="1318"/>
      <c r="W1017" s="1318"/>
      <c r="X1017" s="1312"/>
      <c r="Y1017" s="1316"/>
      <c r="Z1017" s="1318"/>
      <c r="AA1017" s="31" t="str">
        <f t="shared" si="16"/>
        <v/>
      </c>
      <c r="AB1017" s="1318"/>
      <c r="AC1017" s="1318"/>
      <c r="AD1017" s="1318" t="s">
        <v>3783</v>
      </c>
      <c r="AE1017" s="1318" t="s">
        <v>3694</v>
      </c>
      <c r="AF1017" s="1318" t="s">
        <v>47</v>
      </c>
      <c r="AG1017" s="1318" t="s">
        <v>85</v>
      </c>
    </row>
    <row r="1018" spans="1:33" s="33" customFormat="1" ht="63" customHeight="1" x14ac:dyDescent="0.2">
      <c r="A1018" s="1311" t="s">
        <v>3648</v>
      </c>
      <c r="B1018" s="1318">
        <v>83111600</v>
      </c>
      <c r="C1018" s="1316" t="s">
        <v>3784</v>
      </c>
      <c r="D1018" s="1317">
        <v>43049</v>
      </c>
      <c r="E1018" s="1318" t="s">
        <v>104</v>
      </c>
      <c r="F1018" s="1316" t="s">
        <v>161</v>
      </c>
      <c r="G1018" s="1318" t="s">
        <v>928</v>
      </c>
      <c r="H1018" s="1310">
        <v>116000000</v>
      </c>
      <c r="I1018" s="1315">
        <v>80000000</v>
      </c>
      <c r="J1018" s="1318" t="s">
        <v>48</v>
      </c>
      <c r="K1018" s="1318" t="s">
        <v>110</v>
      </c>
      <c r="L1018" s="1318" t="s">
        <v>3694</v>
      </c>
      <c r="M1018" s="1318" t="s">
        <v>3681</v>
      </c>
      <c r="N1018" s="1311" t="s">
        <v>3695</v>
      </c>
      <c r="O1018" s="1370" t="s">
        <v>3696</v>
      </c>
      <c r="P1018" s="1318" t="s">
        <v>3697</v>
      </c>
      <c r="Q1018" s="1318" t="s">
        <v>3785</v>
      </c>
      <c r="R1018" s="1318" t="s">
        <v>3705</v>
      </c>
      <c r="S1018" s="1318" t="s">
        <v>3711</v>
      </c>
      <c r="T1018" s="1318" t="s">
        <v>3785</v>
      </c>
      <c r="U1018" s="1318"/>
      <c r="V1018" s="1318">
        <v>7731</v>
      </c>
      <c r="W1018" s="1318">
        <v>7731</v>
      </c>
      <c r="X1018" s="1312">
        <v>43033</v>
      </c>
      <c r="Y1018" s="1316" t="s">
        <v>3786</v>
      </c>
      <c r="Z1018" s="1318">
        <v>4600007667</v>
      </c>
      <c r="AA1018" s="31">
        <f t="shared" si="16"/>
        <v>1</v>
      </c>
      <c r="AB1018" s="1318" t="s">
        <v>3787</v>
      </c>
      <c r="AC1018" s="1318" t="s">
        <v>84</v>
      </c>
      <c r="AD1018" s="1318"/>
      <c r="AE1018" s="1318" t="s">
        <v>3694</v>
      </c>
      <c r="AF1018" s="1318" t="s">
        <v>47</v>
      </c>
      <c r="AG1018" s="1318" t="s">
        <v>85</v>
      </c>
    </row>
    <row r="1019" spans="1:33" s="33" customFormat="1" ht="63" customHeight="1" x14ac:dyDescent="0.2">
      <c r="A1019" s="1311" t="s">
        <v>3648</v>
      </c>
      <c r="B1019" s="1318">
        <v>83111600</v>
      </c>
      <c r="C1019" s="1316" t="s">
        <v>3788</v>
      </c>
      <c r="D1019" s="1317">
        <v>43313</v>
      </c>
      <c r="E1019" s="1318" t="s">
        <v>3789</v>
      </c>
      <c r="F1019" s="1316" t="s">
        <v>2162</v>
      </c>
      <c r="G1019" s="1318" t="s">
        <v>928</v>
      </c>
      <c r="H1019" s="1310">
        <v>80000000</v>
      </c>
      <c r="I1019" s="1315">
        <v>80000000</v>
      </c>
      <c r="J1019" s="1318" t="s">
        <v>111</v>
      </c>
      <c r="K1019" s="1318" t="s">
        <v>45</v>
      </c>
      <c r="L1019" s="1318" t="s">
        <v>3694</v>
      </c>
      <c r="M1019" s="1318" t="s">
        <v>3681</v>
      </c>
      <c r="N1019" s="1311" t="s">
        <v>3695</v>
      </c>
      <c r="O1019" s="1370" t="s">
        <v>3696</v>
      </c>
      <c r="P1019" s="1318" t="s">
        <v>3697</v>
      </c>
      <c r="Q1019" s="1318" t="s">
        <v>3781</v>
      </c>
      <c r="R1019" s="1318" t="s">
        <v>3705</v>
      </c>
      <c r="S1019" s="1318" t="s">
        <v>3706</v>
      </c>
      <c r="T1019" s="1318" t="s">
        <v>3781</v>
      </c>
      <c r="U1019" s="1318"/>
      <c r="V1019" s="1318"/>
      <c r="W1019" s="1318"/>
      <c r="X1019" s="1312"/>
      <c r="Y1019" s="1318"/>
      <c r="Z1019" s="1318"/>
      <c r="AA1019" s="31" t="str">
        <f t="shared" si="16"/>
        <v/>
      </c>
      <c r="AB1019" s="1318"/>
      <c r="AC1019" s="1318"/>
      <c r="AD1019" s="1318"/>
      <c r="AE1019" s="1318" t="s">
        <v>3694</v>
      </c>
      <c r="AF1019" s="1318" t="s">
        <v>47</v>
      </c>
      <c r="AG1019" s="1318" t="s">
        <v>85</v>
      </c>
    </row>
    <row r="1020" spans="1:33" s="33" customFormat="1" ht="63" customHeight="1" x14ac:dyDescent="0.2">
      <c r="A1020" s="1311" t="s">
        <v>3648</v>
      </c>
      <c r="B1020" s="1318">
        <v>16111500</v>
      </c>
      <c r="C1020" s="1316" t="s">
        <v>3790</v>
      </c>
      <c r="D1020" s="1317">
        <v>42826</v>
      </c>
      <c r="E1020" s="1318" t="s">
        <v>108</v>
      </c>
      <c r="F1020" s="1316" t="s">
        <v>112</v>
      </c>
      <c r="G1020" s="1318" t="s">
        <v>928</v>
      </c>
      <c r="H1020" s="1310">
        <v>300000000</v>
      </c>
      <c r="I1020" s="1315">
        <v>300000000</v>
      </c>
      <c r="J1020" s="1318" t="s">
        <v>111</v>
      </c>
      <c r="K1020" s="1318" t="s">
        <v>45</v>
      </c>
      <c r="L1020" s="1318" t="s">
        <v>3694</v>
      </c>
      <c r="M1020" s="1318" t="s">
        <v>3681</v>
      </c>
      <c r="N1020" s="1311" t="s">
        <v>3695</v>
      </c>
      <c r="O1020" s="1370" t="s">
        <v>3696</v>
      </c>
      <c r="P1020" s="1318" t="s">
        <v>3697</v>
      </c>
      <c r="Q1020" s="1318" t="s">
        <v>3781</v>
      </c>
      <c r="R1020" s="1318" t="s">
        <v>3705</v>
      </c>
      <c r="S1020" s="1318" t="s">
        <v>3706</v>
      </c>
      <c r="T1020" s="1318" t="s">
        <v>3781</v>
      </c>
      <c r="U1020" s="1318"/>
      <c r="V1020" s="1318"/>
      <c r="W1020" s="1318"/>
      <c r="X1020" s="1312"/>
      <c r="Y1020" s="1316"/>
      <c r="Z1020" s="1318"/>
      <c r="AA1020" s="31" t="str">
        <f t="shared" si="16"/>
        <v/>
      </c>
      <c r="AB1020" s="1318"/>
      <c r="AC1020" s="1318"/>
      <c r="AD1020" s="1318"/>
      <c r="AE1020" s="1318" t="s">
        <v>3694</v>
      </c>
      <c r="AF1020" s="1318" t="s">
        <v>47</v>
      </c>
      <c r="AG1020" s="1318" t="s">
        <v>85</v>
      </c>
    </row>
    <row r="1021" spans="1:33" s="33" customFormat="1" ht="63" customHeight="1" x14ac:dyDescent="0.2">
      <c r="A1021" s="1311" t="s">
        <v>3648</v>
      </c>
      <c r="B1021" s="1318">
        <v>93141500</v>
      </c>
      <c r="C1021" s="1316" t="s">
        <v>3791</v>
      </c>
      <c r="D1021" s="1317">
        <v>43191</v>
      </c>
      <c r="E1021" s="1318" t="s">
        <v>1064</v>
      </c>
      <c r="F1021" s="1316" t="s">
        <v>117</v>
      </c>
      <c r="G1021" s="1318" t="s">
        <v>928</v>
      </c>
      <c r="H1021" s="1310">
        <v>472500000</v>
      </c>
      <c r="I1021" s="1315">
        <v>52500000</v>
      </c>
      <c r="J1021" s="1318" t="s">
        <v>48</v>
      </c>
      <c r="K1021" s="1318" t="s">
        <v>110</v>
      </c>
      <c r="L1021" s="1318" t="s">
        <v>3650</v>
      </c>
      <c r="M1021" s="1318" t="s">
        <v>3651</v>
      </c>
      <c r="N1021" s="1311" t="s">
        <v>3687</v>
      </c>
      <c r="O1021" s="1313" t="s">
        <v>3653</v>
      </c>
      <c r="P1021" s="1318"/>
      <c r="Q1021" s="1318"/>
      <c r="R1021" s="1318"/>
      <c r="S1021" s="1318" t="s">
        <v>3792</v>
      </c>
      <c r="T1021" s="1318"/>
      <c r="U1021" s="1318"/>
      <c r="V1021" s="1318"/>
      <c r="W1021" s="1318"/>
      <c r="X1021" s="1312"/>
      <c r="Y1021" s="1316"/>
      <c r="Z1021" s="1318"/>
      <c r="AA1021" s="31" t="str">
        <f t="shared" si="16"/>
        <v/>
      </c>
      <c r="AB1021" s="1318"/>
      <c r="AC1021" s="1318"/>
      <c r="AD1021" s="1318" t="s">
        <v>3775</v>
      </c>
      <c r="AE1021" s="1318" t="s">
        <v>3650</v>
      </c>
      <c r="AF1021" s="1318" t="s">
        <v>47</v>
      </c>
      <c r="AG1021" s="1318" t="s">
        <v>85</v>
      </c>
    </row>
    <row r="1022" spans="1:33" s="33" customFormat="1" ht="63" customHeight="1" x14ac:dyDescent="0.2">
      <c r="A1022" s="1311" t="s">
        <v>3648</v>
      </c>
      <c r="B1022" s="1318"/>
      <c r="C1022" s="1316" t="s">
        <v>3793</v>
      </c>
      <c r="D1022" s="1317">
        <v>43132</v>
      </c>
      <c r="E1022" s="1318">
        <v>10</v>
      </c>
      <c r="F1022" s="1316" t="s">
        <v>117</v>
      </c>
      <c r="G1022" s="1318" t="s">
        <v>928</v>
      </c>
      <c r="H1022" s="1310">
        <v>68750000</v>
      </c>
      <c r="I1022" s="1315">
        <v>68750000</v>
      </c>
      <c r="J1022" s="1318" t="s">
        <v>111</v>
      </c>
      <c r="K1022" s="1318" t="s">
        <v>45</v>
      </c>
      <c r="L1022" s="1318" t="s">
        <v>3650</v>
      </c>
      <c r="M1022" s="1318" t="s">
        <v>3651</v>
      </c>
      <c r="N1022" s="1311" t="s">
        <v>3687</v>
      </c>
      <c r="O1022" s="1313" t="s">
        <v>3653</v>
      </c>
      <c r="P1022" s="1318"/>
      <c r="Q1022" s="1318"/>
      <c r="R1022" s="1318"/>
      <c r="S1022" s="1318" t="s">
        <v>3657</v>
      </c>
      <c r="T1022" s="1318"/>
      <c r="U1022" s="1318"/>
      <c r="V1022" s="1318"/>
      <c r="W1022" s="1318"/>
      <c r="X1022" s="1312"/>
      <c r="Y1022" s="1316"/>
      <c r="Z1022" s="1318"/>
      <c r="AA1022" s="31" t="str">
        <f t="shared" si="16"/>
        <v/>
      </c>
      <c r="AB1022" s="1318"/>
      <c r="AC1022" s="1318"/>
      <c r="AD1022" s="1318" t="s">
        <v>3783</v>
      </c>
      <c r="AE1022" s="1318" t="s">
        <v>3650</v>
      </c>
      <c r="AF1022" s="1318" t="s">
        <v>47</v>
      </c>
      <c r="AG1022" s="1318" t="s">
        <v>85</v>
      </c>
    </row>
    <row r="1023" spans="1:33" s="33" customFormat="1" ht="63" customHeight="1" x14ac:dyDescent="0.2">
      <c r="A1023" s="1311" t="s">
        <v>3648</v>
      </c>
      <c r="B1023" s="1318">
        <v>81161700</v>
      </c>
      <c r="C1023" s="1316" t="s">
        <v>3794</v>
      </c>
      <c r="D1023" s="1317">
        <v>42724</v>
      </c>
      <c r="E1023" s="1318" t="s">
        <v>817</v>
      </c>
      <c r="F1023" s="1316" t="s">
        <v>486</v>
      </c>
      <c r="G1023" s="1318" t="s">
        <v>928</v>
      </c>
      <c r="H1023" s="1310">
        <v>436720000</v>
      </c>
      <c r="I1023" s="1315">
        <v>143000000</v>
      </c>
      <c r="J1023" s="1318" t="s">
        <v>48</v>
      </c>
      <c r="K1023" s="1318" t="s">
        <v>110</v>
      </c>
      <c r="L1023" s="1318" t="s">
        <v>3694</v>
      </c>
      <c r="M1023" s="1318" t="s">
        <v>3681</v>
      </c>
      <c r="N1023" s="1311" t="s">
        <v>3695</v>
      </c>
      <c r="O1023" s="1370" t="s">
        <v>3696</v>
      </c>
      <c r="P1023" s="1318" t="s">
        <v>3697</v>
      </c>
      <c r="Q1023" s="1318" t="s">
        <v>3755</v>
      </c>
      <c r="R1023" s="1376" t="s">
        <v>3740</v>
      </c>
      <c r="S1023" s="1318" t="s">
        <v>3769</v>
      </c>
      <c r="T1023" s="1318" t="s">
        <v>3755</v>
      </c>
      <c r="U1023" s="1318"/>
      <c r="V1023" s="1318">
        <v>6280</v>
      </c>
      <c r="W1023" s="1318">
        <v>6280</v>
      </c>
      <c r="X1023" s="1312">
        <v>42720</v>
      </c>
      <c r="Y1023" s="1316" t="s">
        <v>3795</v>
      </c>
      <c r="Z1023" s="1318">
        <v>4600006147</v>
      </c>
      <c r="AA1023" s="31">
        <f t="shared" si="16"/>
        <v>1</v>
      </c>
      <c r="AB1023" s="1318" t="s">
        <v>3743</v>
      </c>
      <c r="AC1023" s="1318" t="s">
        <v>84</v>
      </c>
      <c r="AD1023" s="1318"/>
      <c r="AE1023" s="1318" t="s">
        <v>3694</v>
      </c>
      <c r="AF1023" s="1318" t="s">
        <v>47</v>
      </c>
      <c r="AG1023" s="1318" t="s">
        <v>85</v>
      </c>
    </row>
    <row r="1024" spans="1:33" s="33" customFormat="1" ht="63" customHeight="1" x14ac:dyDescent="0.2">
      <c r="A1024" s="1311" t="s">
        <v>3648</v>
      </c>
      <c r="B1024" s="1318">
        <v>81161700</v>
      </c>
      <c r="C1024" s="1316" t="s">
        <v>3796</v>
      </c>
      <c r="D1024" s="1317">
        <v>43235</v>
      </c>
      <c r="E1024" s="1318" t="s">
        <v>3797</v>
      </c>
      <c r="F1024" s="1316" t="s">
        <v>486</v>
      </c>
      <c r="G1024" s="1318" t="s">
        <v>928</v>
      </c>
      <c r="H1024" s="1310">
        <v>350000000</v>
      </c>
      <c r="I1024" s="1315">
        <v>350000000</v>
      </c>
      <c r="J1024" s="1318" t="s">
        <v>111</v>
      </c>
      <c r="K1024" s="1318" t="s">
        <v>45</v>
      </c>
      <c r="L1024" s="1318" t="s">
        <v>3694</v>
      </c>
      <c r="M1024" s="1318" t="s">
        <v>3681</v>
      </c>
      <c r="N1024" s="1311" t="s">
        <v>3695</v>
      </c>
      <c r="O1024" s="1370" t="s">
        <v>3696</v>
      </c>
      <c r="P1024" s="1318" t="s">
        <v>3697</v>
      </c>
      <c r="Q1024" s="1318" t="s">
        <v>3755</v>
      </c>
      <c r="R1024" s="1376" t="s">
        <v>3740</v>
      </c>
      <c r="S1024" s="1318" t="s">
        <v>3769</v>
      </c>
      <c r="T1024" s="1318" t="s">
        <v>3755</v>
      </c>
      <c r="U1024" s="1318"/>
      <c r="V1024" s="1318"/>
      <c r="W1024" s="1318"/>
      <c r="X1024" s="1312"/>
      <c r="Y1024" s="1316"/>
      <c r="Z1024" s="1318"/>
      <c r="AA1024" s="31" t="str">
        <f t="shared" si="16"/>
        <v/>
      </c>
      <c r="AB1024" s="1318"/>
      <c r="AC1024" s="1318"/>
      <c r="AD1024" s="1318"/>
      <c r="AE1024" s="1318" t="s">
        <v>3694</v>
      </c>
      <c r="AF1024" s="1318" t="s">
        <v>47</v>
      </c>
      <c r="AG1024" s="1318" t="s">
        <v>85</v>
      </c>
    </row>
    <row r="1025" spans="1:34" s="33" customFormat="1" ht="63" customHeight="1" x14ac:dyDescent="0.2">
      <c r="A1025" s="1311" t="s">
        <v>3648</v>
      </c>
      <c r="B1025" s="1318">
        <v>86101700</v>
      </c>
      <c r="C1025" s="1316" t="s">
        <v>3798</v>
      </c>
      <c r="D1025" s="1317">
        <v>43132</v>
      </c>
      <c r="E1025" s="1318" t="s">
        <v>104</v>
      </c>
      <c r="F1025" s="1316" t="s">
        <v>190</v>
      </c>
      <c r="G1025" s="1318" t="s">
        <v>928</v>
      </c>
      <c r="H1025" s="1310">
        <v>187000000</v>
      </c>
      <c r="I1025" s="1315">
        <v>187000000</v>
      </c>
      <c r="J1025" s="1318" t="s">
        <v>111</v>
      </c>
      <c r="K1025" s="1318" t="s">
        <v>45</v>
      </c>
      <c r="L1025" s="1318" t="s">
        <v>3694</v>
      </c>
      <c r="M1025" s="1318" t="s">
        <v>3681</v>
      </c>
      <c r="N1025" s="1311" t="s">
        <v>3695</v>
      </c>
      <c r="O1025" s="1370" t="s">
        <v>3696</v>
      </c>
      <c r="P1025" s="1318" t="s">
        <v>3697</v>
      </c>
      <c r="Q1025" s="1318" t="s">
        <v>3704</v>
      </c>
      <c r="R1025" s="1318" t="s">
        <v>3705</v>
      </c>
      <c r="S1025" s="1318" t="s">
        <v>3711</v>
      </c>
      <c r="T1025" s="1318" t="s">
        <v>3704</v>
      </c>
      <c r="U1025" s="1318"/>
      <c r="V1025" s="1318"/>
      <c r="W1025" s="1318"/>
      <c r="X1025" s="1312"/>
      <c r="Y1025" s="1316"/>
      <c r="Z1025" s="1318"/>
      <c r="AA1025" s="31" t="str">
        <f t="shared" si="16"/>
        <v/>
      </c>
      <c r="AB1025" s="1318"/>
      <c r="AC1025" s="1318"/>
      <c r="AD1025" s="1318"/>
      <c r="AE1025" s="1318" t="s">
        <v>3694</v>
      </c>
      <c r="AF1025" s="1318" t="s">
        <v>47</v>
      </c>
      <c r="AG1025" s="1318" t="s">
        <v>85</v>
      </c>
    </row>
    <row r="1026" spans="1:34" s="33" customFormat="1" ht="63" customHeight="1" x14ac:dyDescent="0.2">
      <c r="A1026" s="1311" t="s">
        <v>3648</v>
      </c>
      <c r="B1026" s="1318">
        <v>500000000</v>
      </c>
      <c r="C1026" s="1316" t="s">
        <v>3799</v>
      </c>
      <c r="D1026" s="1317">
        <v>43132</v>
      </c>
      <c r="E1026" s="1318" t="s">
        <v>104</v>
      </c>
      <c r="F1026" s="1316" t="s">
        <v>112</v>
      </c>
      <c r="G1026" s="1318" t="s">
        <v>928</v>
      </c>
      <c r="H1026" s="1310">
        <v>400000000</v>
      </c>
      <c r="I1026" s="1315">
        <v>400000000</v>
      </c>
      <c r="J1026" s="1318" t="s">
        <v>111</v>
      </c>
      <c r="K1026" s="1318" t="s">
        <v>45</v>
      </c>
      <c r="L1026" s="1318" t="s">
        <v>3694</v>
      </c>
      <c r="M1026" s="1318" t="s">
        <v>3681</v>
      </c>
      <c r="N1026" s="1311" t="s">
        <v>3695</v>
      </c>
      <c r="O1026" s="1370" t="s">
        <v>3696</v>
      </c>
      <c r="P1026" s="1318" t="s">
        <v>3697</v>
      </c>
      <c r="Q1026" s="1318" t="s">
        <v>3771</v>
      </c>
      <c r="R1026" s="1376" t="s">
        <v>3705</v>
      </c>
      <c r="S1026" s="1318" t="s">
        <v>3711</v>
      </c>
      <c r="T1026" s="1318" t="s">
        <v>3771</v>
      </c>
      <c r="U1026" s="1318"/>
      <c r="V1026" s="1318"/>
      <c r="W1026" s="1318"/>
      <c r="X1026" s="1312"/>
      <c r="Y1026" s="1316"/>
      <c r="Z1026" s="1318"/>
      <c r="AA1026" s="31" t="str">
        <f t="shared" si="16"/>
        <v/>
      </c>
      <c r="AB1026" s="1318"/>
      <c r="AC1026" s="1318"/>
      <c r="AD1026" s="1318"/>
      <c r="AE1026" s="1318" t="s">
        <v>3694</v>
      </c>
      <c r="AF1026" s="1318" t="s">
        <v>47</v>
      </c>
      <c r="AG1026" s="1318" t="s">
        <v>85</v>
      </c>
    </row>
    <row r="1027" spans="1:34" s="33" customFormat="1" ht="63" customHeight="1" x14ac:dyDescent="0.2">
      <c r="A1027" s="1377" t="s">
        <v>3648</v>
      </c>
      <c r="B1027" s="1378" t="s">
        <v>3800</v>
      </c>
      <c r="C1027" s="1379" t="s">
        <v>3801</v>
      </c>
      <c r="D1027" s="1380">
        <v>43831</v>
      </c>
      <c r="E1027" s="148" t="s">
        <v>104</v>
      </c>
      <c r="F1027" s="1381" t="s">
        <v>112</v>
      </c>
      <c r="G1027" s="148" t="s">
        <v>928</v>
      </c>
      <c r="H1027" s="1382">
        <v>300000000</v>
      </c>
      <c r="I1027" s="1382">
        <v>300000000</v>
      </c>
      <c r="J1027" s="148" t="s">
        <v>111</v>
      </c>
      <c r="K1027" s="148" t="s">
        <v>45</v>
      </c>
      <c r="L1027" s="148" t="s">
        <v>3729</v>
      </c>
      <c r="M1027" s="148" t="s">
        <v>3730</v>
      </c>
      <c r="N1027" s="1377" t="s">
        <v>3731</v>
      </c>
      <c r="O1027" s="1383" t="s">
        <v>3732</v>
      </c>
      <c r="P1027" s="148"/>
      <c r="Q1027" s="148" t="s">
        <v>3665</v>
      </c>
      <c r="R1027" s="148" t="s">
        <v>3665</v>
      </c>
      <c r="S1027" s="148" t="s">
        <v>3748</v>
      </c>
      <c r="T1027" s="148"/>
      <c r="U1027" s="148"/>
      <c r="V1027" s="148">
        <v>8029</v>
      </c>
      <c r="W1027" s="148">
        <v>20281</v>
      </c>
      <c r="X1027" s="1384">
        <v>43129</v>
      </c>
      <c r="Y1027" s="1381"/>
      <c r="Z1027" s="148"/>
      <c r="AA1027" s="31">
        <f t="shared" si="16"/>
        <v>0.33</v>
      </c>
      <c r="AB1027" s="148"/>
      <c r="AC1027" s="1318"/>
      <c r="AD1027" s="1318" t="s">
        <v>3671</v>
      </c>
      <c r="AE1027" s="1318" t="s">
        <v>3729</v>
      </c>
      <c r="AF1027" s="148" t="s">
        <v>47</v>
      </c>
      <c r="AG1027" s="148" t="s">
        <v>85</v>
      </c>
    </row>
    <row r="1028" spans="1:34" s="33" customFormat="1" ht="63" customHeight="1" x14ac:dyDescent="0.2">
      <c r="A1028" s="1377" t="s">
        <v>3648</v>
      </c>
      <c r="B1028" s="1378" t="s">
        <v>3802</v>
      </c>
      <c r="C1028" s="1379" t="s">
        <v>3803</v>
      </c>
      <c r="D1028" s="1380">
        <v>43132</v>
      </c>
      <c r="E1028" s="148" t="s">
        <v>139</v>
      </c>
      <c r="F1028" s="1381" t="s">
        <v>276</v>
      </c>
      <c r="G1028" s="148" t="s">
        <v>928</v>
      </c>
      <c r="H1028" s="1382">
        <v>35000000</v>
      </c>
      <c r="I1028" s="1382">
        <v>35000000</v>
      </c>
      <c r="J1028" s="148" t="s">
        <v>111</v>
      </c>
      <c r="K1028" s="148" t="s">
        <v>45</v>
      </c>
      <c r="L1028" s="148" t="s">
        <v>3661</v>
      </c>
      <c r="M1028" s="148" t="s">
        <v>3662</v>
      </c>
      <c r="N1028" s="1377" t="s">
        <v>3670</v>
      </c>
      <c r="O1028" s="1383"/>
      <c r="P1028" s="148"/>
      <c r="Q1028" s="148"/>
      <c r="R1028" s="148"/>
      <c r="S1028" s="148"/>
      <c r="T1028" s="148"/>
      <c r="U1028" s="148"/>
      <c r="V1028" s="148">
        <v>8050</v>
      </c>
      <c r="W1028" s="148">
        <v>20612</v>
      </c>
      <c r="X1028" s="1384"/>
      <c r="Y1028" s="1381"/>
      <c r="Z1028" s="148"/>
      <c r="AA1028" s="31">
        <f t="shared" si="16"/>
        <v>0</v>
      </c>
      <c r="AB1028" s="148"/>
      <c r="AC1028" s="1318"/>
      <c r="AD1028" s="1318"/>
      <c r="AE1028" s="1318" t="s">
        <v>3661</v>
      </c>
      <c r="AF1028" s="148" t="s">
        <v>47</v>
      </c>
      <c r="AG1028" s="148" t="s">
        <v>85</v>
      </c>
    </row>
    <row r="1029" spans="1:34" s="33" customFormat="1" ht="63" customHeight="1" x14ac:dyDescent="0.2">
      <c r="A1029" s="1377" t="s">
        <v>3648</v>
      </c>
      <c r="B1029" s="1378" t="s">
        <v>3804</v>
      </c>
      <c r="C1029" s="1379" t="s">
        <v>3805</v>
      </c>
      <c r="D1029" s="1380">
        <v>43891</v>
      </c>
      <c r="E1029" s="148" t="s">
        <v>109</v>
      </c>
      <c r="F1029" s="1381" t="s">
        <v>112</v>
      </c>
      <c r="G1029" s="148" t="s">
        <v>928</v>
      </c>
      <c r="H1029" s="1382">
        <v>300000000</v>
      </c>
      <c r="I1029" s="1382">
        <v>300000000</v>
      </c>
      <c r="J1029" s="148" t="s">
        <v>111</v>
      </c>
      <c r="K1029" s="148" t="s">
        <v>45</v>
      </c>
      <c r="L1029" s="148" t="s">
        <v>3729</v>
      </c>
      <c r="M1029" s="148" t="s">
        <v>3730</v>
      </c>
      <c r="N1029" s="1377" t="s">
        <v>3731</v>
      </c>
      <c r="O1029" s="1383" t="s">
        <v>3732</v>
      </c>
      <c r="P1029" s="148"/>
      <c r="Q1029" s="148" t="s">
        <v>3665</v>
      </c>
      <c r="R1029" s="148" t="s">
        <v>3665</v>
      </c>
      <c r="S1029" s="148" t="s">
        <v>3748</v>
      </c>
      <c r="T1029" s="148"/>
      <c r="U1029" s="148"/>
      <c r="V1029" s="148">
        <v>8029</v>
      </c>
      <c r="W1029" s="148">
        <v>20281</v>
      </c>
      <c r="X1029" s="1384">
        <v>43129</v>
      </c>
      <c r="Y1029" s="1381"/>
      <c r="Z1029" s="148"/>
      <c r="AA1029" s="31">
        <f t="shared" si="16"/>
        <v>0.33</v>
      </c>
      <c r="AB1029" s="148"/>
      <c r="AC1029" s="1318"/>
      <c r="AD1029" s="1318" t="s">
        <v>3671</v>
      </c>
      <c r="AE1029" s="1318" t="s">
        <v>3729</v>
      </c>
      <c r="AF1029" s="148" t="s">
        <v>47</v>
      </c>
      <c r="AG1029" s="148" t="s">
        <v>85</v>
      </c>
    </row>
    <row r="1030" spans="1:34" s="33" customFormat="1" ht="63" customHeight="1" x14ac:dyDescent="0.2">
      <c r="A1030" s="1377" t="s">
        <v>3648</v>
      </c>
      <c r="B1030" s="1378" t="s">
        <v>3804</v>
      </c>
      <c r="C1030" s="1379" t="s">
        <v>3806</v>
      </c>
      <c r="D1030" s="1380">
        <v>43891</v>
      </c>
      <c r="E1030" s="148" t="s">
        <v>104</v>
      </c>
      <c r="F1030" s="1381" t="s">
        <v>112</v>
      </c>
      <c r="G1030" s="148" t="s">
        <v>928</v>
      </c>
      <c r="H1030" s="1382">
        <v>150000000</v>
      </c>
      <c r="I1030" s="1382">
        <v>150000000</v>
      </c>
      <c r="J1030" s="148" t="s">
        <v>111</v>
      </c>
      <c r="K1030" s="148" t="s">
        <v>45</v>
      </c>
      <c r="L1030" s="148" t="s">
        <v>3694</v>
      </c>
      <c r="M1030" s="148" t="s">
        <v>3681</v>
      </c>
      <c r="N1030" s="1377" t="s">
        <v>3695</v>
      </c>
      <c r="O1030" s="1383" t="s">
        <v>3696</v>
      </c>
      <c r="P1030" s="148" t="s">
        <v>3697</v>
      </c>
      <c r="Q1030" s="148" t="s">
        <v>3771</v>
      </c>
      <c r="R1030" s="148" t="s">
        <v>3705</v>
      </c>
      <c r="S1030" s="148" t="s">
        <v>3711</v>
      </c>
      <c r="T1030" s="148" t="s">
        <v>3771</v>
      </c>
      <c r="U1030" s="148"/>
      <c r="V1030" s="148"/>
      <c r="W1030" s="148"/>
      <c r="X1030" s="1384"/>
      <c r="Y1030" s="1381"/>
      <c r="Z1030" s="148"/>
      <c r="AA1030" s="31" t="str">
        <f t="shared" si="16"/>
        <v/>
      </c>
      <c r="AB1030" s="148"/>
      <c r="AC1030" s="1318"/>
      <c r="AD1030" s="1318"/>
      <c r="AE1030" s="1318" t="s">
        <v>3694</v>
      </c>
      <c r="AF1030" s="148" t="s">
        <v>47</v>
      </c>
      <c r="AG1030" s="148" t="s">
        <v>85</v>
      </c>
    </row>
    <row r="1031" spans="1:34" s="33" customFormat="1" ht="63" customHeight="1" x14ac:dyDescent="0.2">
      <c r="A1031" s="1377" t="s">
        <v>3648</v>
      </c>
      <c r="B1031" s="1378" t="s">
        <v>3807</v>
      </c>
      <c r="C1031" s="1379" t="s">
        <v>3808</v>
      </c>
      <c r="D1031" s="1385">
        <v>43191</v>
      </c>
      <c r="E1031" s="148" t="s">
        <v>3809</v>
      </c>
      <c r="F1031" s="1381" t="s">
        <v>112</v>
      </c>
      <c r="G1031" s="148" t="s">
        <v>928</v>
      </c>
      <c r="H1031" s="1382">
        <v>315444000</v>
      </c>
      <c r="I1031" s="1382">
        <v>350444000</v>
      </c>
      <c r="J1031" s="148" t="s">
        <v>111</v>
      </c>
      <c r="K1031" s="148" t="s">
        <v>45</v>
      </c>
      <c r="L1031" s="148" t="s">
        <v>3729</v>
      </c>
      <c r="M1031" s="148" t="s">
        <v>3730</v>
      </c>
      <c r="N1031" s="1377" t="s">
        <v>3731</v>
      </c>
      <c r="O1031" s="1383" t="s">
        <v>3732</v>
      </c>
      <c r="P1031" s="148"/>
      <c r="Q1031" s="148" t="s">
        <v>3665</v>
      </c>
      <c r="R1031" s="148" t="s">
        <v>3665</v>
      </c>
      <c r="S1031" s="148" t="s">
        <v>3748</v>
      </c>
      <c r="T1031" s="148"/>
      <c r="U1031" s="148"/>
      <c r="V1031" s="148"/>
      <c r="W1031" s="148"/>
      <c r="X1031" s="1384"/>
      <c r="Y1031" s="1381"/>
      <c r="Z1031" s="148"/>
      <c r="AA1031" s="31" t="str">
        <f t="shared" si="16"/>
        <v/>
      </c>
      <c r="AB1031" s="148"/>
      <c r="AC1031" s="1318"/>
      <c r="AD1031" s="1318" t="s">
        <v>3671</v>
      </c>
      <c r="AE1031" s="1318" t="s">
        <v>3729</v>
      </c>
      <c r="AF1031" s="148" t="s">
        <v>47</v>
      </c>
      <c r="AG1031" s="148" t="s">
        <v>85</v>
      </c>
    </row>
    <row r="1032" spans="1:34" s="33" customFormat="1" ht="63" customHeight="1" x14ac:dyDescent="0.2">
      <c r="A1032" s="1386" t="s">
        <v>3810</v>
      </c>
      <c r="B1032" s="1387">
        <v>93141506</v>
      </c>
      <c r="C1032" s="1388" t="s">
        <v>3811</v>
      </c>
      <c r="D1032" s="1389">
        <v>43050</v>
      </c>
      <c r="E1032" s="1390" t="s">
        <v>108</v>
      </c>
      <c r="F1032" s="1388" t="s">
        <v>122</v>
      </c>
      <c r="G1032" s="1388" t="s">
        <v>3812</v>
      </c>
      <c r="H1032" s="1391">
        <v>248286785</v>
      </c>
      <c r="I1032" s="1391">
        <v>230538530</v>
      </c>
      <c r="J1032" s="1388" t="s">
        <v>48</v>
      </c>
      <c r="K1032" s="1388" t="s">
        <v>110</v>
      </c>
      <c r="L1032" s="134" t="s">
        <v>3813</v>
      </c>
      <c r="M1032" s="134" t="s">
        <v>3814</v>
      </c>
      <c r="N1032" s="1392" t="s">
        <v>3815</v>
      </c>
      <c r="O1032" s="1393" t="s">
        <v>3816</v>
      </c>
      <c r="P1032" s="1387" t="s">
        <v>3817</v>
      </c>
      <c r="Q1032" s="1394" t="s">
        <v>3818</v>
      </c>
      <c r="R1032" s="1394" t="s">
        <v>3819</v>
      </c>
      <c r="S1032" s="1387" t="s">
        <v>3820</v>
      </c>
      <c r="T1032" s="1394" t="s">
        <v>3821</v>
      </c>
      <c r="U1032" s="1394" t="s">
        <v>3822</v>
      </c>
      <c r="V1032" s="157">
        <v>7861</v>
      </c>
      <c r="W1032" s="1388">
        <v>19492</v>
      </c>
      <c r="X1032" s="1395">
        <v>43049</v>
      </c>
      <c r="Y1032" s="1388" t="s">
        <v>45</v>
      </c>
      <c r="Z1032" s="1388">
        <v>4600007820</v>
      </c>
      <c r="AA1032" s="1396">
        <f t="shared" si="16"/>
        <v>1</v>
      </c>
      <c r="AB1032" s="157" t="s">
        <v>3823</v>
      </c>
      <c r="AC1032" s="157" t="s">
        <v>84</v>
      </c>
      <c r="AD1032" s="157"/>
      <c r="AE1032" s="157" t="s">
        <v>3824</v>
      </c>
      <c r="AF1032" s="1388" t="s">
        <v>47</v>
      </c>
      <c r="AG1032" s="1388" t="s">
        <v>584</v>
      </c>
      <c r="AH1032" s="1331"/>
    </row>
    <row r="1033" spans="1:34" s="33" customFormat="1" ht="63" customHeight="1" x14ac:dyDescent="0.2">
      <c r="A1033" s="1386" t="s">
        <v>3810</v>
      </c>
      <c r="B1033" s="1387">
        <v>93141506</v>
      </c>
      <c r="C1033" s="1388" t="s">
        <v>3825</v>
      </c>
      <c r="D1033" s="1389">
        <v>43050</v>
      </c>
      <c r="E1033" s="1390" t="s">
        <v>108</v>
      </c>
      <c r="F1033" s="1388" t="s">
        <v>122</v>
      </c>
      <c r="G1033" s="1388" t="s">
        <v>3812</v>
      </c>
      <c r="H1033" s="1391">
        <v>1385931651</v>
      </c>
      <c r="I1033" s="1391">
        <v>1286243057</v>
      </c>
      <c r="J1033" s="1388" t="s">
        <v>48</v>
      </c>
      <c r="K1033" s="1388" t="s">
        <v>110</v>
      </c>
      <c r="L1033" s="134" t="s">
        <v>3813</v>
      </c>
      <c r="M1033" s="134" t="s">
        <v>3814</v>
      </c>
      <c r="N1033" s="1392" t="s">
        <v>3815</v>
      </c>
      <c r="O1033" s="1393" t="s">
        <v>3816</v>
      </c>
      <c r="P1033" s="1387" t="s">
        <v>3817</v>
      </c>
      <c r="Q1033" s="1394" t="s">
        <v>3818</v>
      </c>
      <c r="R1033" s="1394" t="s">
        <v>3819</v>
      </c>
      <c r="S1033" s="1387" t="s">
        <v>3820</v>
      </c>
      <c r="T1033" s="1394" t="s">
        <v>3821</v>
      </c>
      <c r="U1033" s="1394" t="s">
        <v>3822</v>
      </c>
      <c r="V1033" s="157">
        <v>7862</v>
      </c>
      <c r="W1033" s="1388">
        <v>19493</v>
      </c>
      <c r="X1033" s="1395">
        <v>43049</v>
      </c>
      <c r="Y1033" s="1388" t="s">
        <v>45</v>
      </c>
      <c r="Z1033" s="1388">
        <v>4600007891</v>
      </c>
      <c r="AA1033" s="1396">
        <f t="shared" si="16"/>
        <v>1</v>
      </c>
      <c r="AB1033" s="157" t="s">
        <v>3826</v>
      </c>
      <c r="AC1033" s="157" t="s">
        <v>84</v>
      </c>
      <c r="AD1033" s="157"/>
      <c r="AE1033" s="157" t="s">
        <v>3827</v>
      </c>
      <c r="AF1033" s="1388" t="s">
        <v>47</v>
      </c>
      <c r="AG1033" s="1388" t="s">
        <v>584</v>
      </c>
      <c r="AH1033" s="1331"/>
    </row>
    <row r="1034" spans="1:34" s="33" customFormat="1" ht="63" customHeight="1" x14ac:dyDescent="0.2">
      <c r="A1034" s="1386" t="s">
        <v>3810</v>
      </c>
      <c r="B1034" s="1387">
        <v>93141506</v>
      </c>
      <c r="C1034" s="1388" t="s">
        <v>3828</v>
      </c>
      <c r="D1034" s="1389">
        <v>43050</v>
      </c>
      <c r="E1034" s="1390" t="s">
        <v>108</v>
      </c>
      <c r="F1034" s="1388" t="s">
        <v>122</v>
      </c>
      <c r="G1034" s="1388" t="s">
        <v>3812</v>
      </c>
      <c r="H1034" s="1391">
        <v>296483632</v>
      </c>
      <c r="I1034" s="1391">
        <v>275290127</v>
      </c>
      <c r="J1034" s="1388" t="s">
        <v>48</v>
      </c>
      <c r="K1034" s="1388" t="s">
        <v>110</v>
      </c>
      <c r="L1034" s="134" t="s">
        <v>3813</v>
      </c>
      <c r="M1034" s="134" t="s">
        <v>3814</v>
      </c>
      <c r="N1034" s="1392" t="s">
        <v>3815</v>
      </c>
      <c r="O1034" s="1393" t="s">
        <v>3816</v>
      </c>
      <c r="P1034" s="1387" t="s">
        <v>3817</v>
      </c>
      <c r="Q1034" s="1394" t="s">
        <v>3818</v>
      </c>
      <c r="R1034" s="1394" t="s">
        <v>3819</v>
      </c>
      <c r="S1034" s="1387" t="s">
        <v>3820</v>
      </c>
      <c r="T1034" s="1394" t="s">
        <v>3821</v>
      </c>
      <c r="U1034" s="1394" t="s">
        <v>3822</v>
      </c>
      <c r="V1034" s="157">
        <v>7864</v>
      </c>
      <c r="W1034" s="1388">
        <v>19494</v>
      </c>
      <c r="X1034" s="1395">
        <v>43049</v>
      </c>
      <c r="Y1034" s="1388" t="s">
        <v>45</v>
      </c>
      <c r="Z1034" s="1388">
        <v>4600007800</v>
      </c>
      <c r="AA1034" s="1396">
        <f t="shared" si="16"/>
        <v>1</v>
      </c>
      <c r="AB1034" s="157" t="s">
        <v>3829</v>
      </c>
      <c r="AC1034" s="157" t="s">
        <v>84</v>
      </c>
      <c r="AD1034" s="157"/>
      <c r="AE1034" s="157" t="s">
        <v>3824</v>
      </c>
      <c r="AF1034" s="1388" t="s">
        <v>47</v>
      </c>
      <c r="AG1034" s="1388" t="s">
        <v>584</v>
      </c>
      <c r="AH1034" s="1331"/>
    </row>
    <row r="1035" spans="1:34" s="33" customFormat="1" ht="63" customHeight="1" x14ac:dyDescent="0.2">
      <c r="A1035" s="1386" t="s">
        <v>3810</v>
      </c>
      <c r="B1035" s="1387">
        <v>93141506</v>
      </c>
      <c r="C1035" s="1388" t="s">
        <v>3830</v>
      </c>
      <c r="D1035" s="1389">
        <v>43050</v>
      </c>
      <c r="E1035" s="1390" t="s">
        <v>108</v>
      </c>
      <c r="F1035" s="1388" t="s">
        <v>122</v>
      </c>
      <c r="G1035" s="1388" t="s">
        <v>3812</v>
      </c>
      <c r="H1035" s="1391">
        <v>4438492807</v>
      </c>
      <c r="I1035" s="1391">
        <v>4120547485</v>
      </c>
      <c r="J1035" s="1388" t="s">
        <v>48</v>
      </c>
      <c r="K1035" s="1388" t="s">
        <v>110</v>
      </c>
      <c r="L1035" s="134" t="s">
        <v>3813</v>
      </c>
      <c r="M1035" s="134" t="s">
        <v>3814</v>
      </c>
      <c r="N1035" s="1392" t="s">
        <v>3815</v>
      </c>
      <c r="O1035" s="1393" t="s">
        <v>3816</v>
      </c>
      <c r="P1035" s="1387" t="s">
        <v>3817</v>
      </c>
      <c r="Q1035" s="1394" t="s">
        <v>3818</v>
      </c>
      <c r="R1035" s="1394" t="s">
        <v>3819</v>
      </c>
      <c r="S1035" s="1387" t="s">
        <v>3820</v>
      </c>
      <c r="T1035" s="1394" t="s">
        <v>3821</v>
      </c>
      <c r="U1035" s="1394" t="s">
        <v>3822</v>
      </c>
      <c r="V1035" s="157">
        <v>7865</v>
      </c>
      <c r="W1035" s="1388">
        <v>19496</v>
      </c>
      <c r="X1035" s="1395">
        <v>43049</v>
      </c>
      <c r="Y1035" s="1388" t="s">
        <v>45</v>
      </c>
      <c r="Z1035" s="1388">
        <v>4600007888</v>
      </c>
      <c r="AA1035" s="1396">
        <f t="shared" si="16"/>
        <v>1</v>
      </c>
      <c r="AB1035" s="157" t="s">
        <v>3831</v>
      </c>
      <c r="AC1035" s="157" t="s">
        <v>84</v>
      </c>
      <c r="AD1035" s="157"/>
      <c r="AE1035" s="157" t="s">
        <v>3827</v>
      </c>
      <c r="AF1035" s="1388" t="s">
        <v>47</v>
      </c>
      <c r="AG1035" s="1388" t="s">
        <v>584</v>
      </c>
      <c r="AH1035" s="1331"/>
    </row>
    <row r="1036" spans="1:34" s="33" customFormat="1" ht="63" customHeight="1" x14ac:dyDescent="0.2">
      <c r="A1036" s="1386" t="s">
        <v>3810</v>
      </c>
      <c r="B1036" s="1387">
        <v>93141506</v>
      </c>
      <c r="C1036" s="1388" t="s">
        <v>3832</v>
      </c>
      <c r="D1036" s="1389">
        <v>43050</v>
      </c>
      <c r="E1036" s="1390" t="s">
        <v>108</v>
      </c>
      <c r="F1036" s="1388" t="s">
        <v>122</v>
      </c>
      <c r="G1036" s="1388" t="s">
        <v>3812</v>
      </c>
      <c r="H1036" s="1391">
        <v>430850598</v>
      </c>
      <c r="I1036" s="1391">
        <v>400052155</v>
      </c>
      <c r="J1036" s="1388" t="s">
        <v>48</v>
      </c>
      <c r="K1036" s="1388" t="s">
        <v>110</v>
      </c>
      <c r="L1036" s="134" t="s">
        <v>3813</v>
      </c>
      <c r="M1036" s="134" t="s">
        <v>3814</v>
      </c>
      <c r="N1036" s="1392" t="s">
        <v>3815</v>
      </c>
      <c r="O1036" s="1393" t="s">
        <v>3816</v>
      </c>
      <c r="P1036" s="1387" t="s">
        <v>3817</v>
      </c>
      <c r="Q1036" s="1394" t="s">
        <v>3818</v>
      </c>
      <c r="R1036" s="1394" t="s">
        <v>3819</v>
      </c>
      <c r="S1036" s="1387" t="s">
        <v>3820</v>
      </c>
      <c r="T1036" s="1394" t="s">
        <v>3821</v>
      </c>
      <c r="U1036" s="1394" t="s">
        <v>3822</v>
      </c>
      <c r="V1036" s="157">
        <v>7868</v>
      </c>
      <c r="W1036" s="1388">
        <v>19497</v>
      </c>
      <c r="X1036" s="1395">
        <v>43049</v>
      </c>
      <c r="Y1036" s="1388" t="s">
        <v>45</v>
      </c>
      <c r="Z1036" s="1388">
        <v>4600007810</v>
      </c>
      <c r="AA1036" s="1396">
        <f t="shared" ref="AA1036:AA1099" si="17">+IF(AND(W1036="",X1036="",Y1036="",Z1036=""),"",IF(AND(W1036&lt;&gt;"",X1036="",Y1036="",Z1036=""),0%,IF(AND(W1036&lt;&gt;"",X1036&lt;&gt;"",Y1036="",Z1036=""),33%,IF(AND(W1036&lt;&gt;"",X1036&lt;&gt;"",Y1036&lt;&gt;"",Z1036=""),66%,IF(AND(W1036&lt;&gt;"",X1036&lt;&gt;"",Y1036&lt;&gt;"",Z1036&lt;&gt;""),100%,"Información incompleta")))))</f>
        <v>1</v>
      </c>
      <c r="AB1036" s="157" t="s">
        <v>3833</v>
      </c>
      <c r="AC1036" s="157" t="s">
        <v>84</v>
      </c>
      <c r="AD1036" s="157"/>
      <c r="AE1036" s="157" t="s">
        <v>3824</v>
      </c>
      <c r="AF1036" s="1388" t="s">
        <v>47</v>
      </c>
      <c r="AG1036" s="1388" t="s">
        <v>584</v>
      </c>
      <c r="AH1036" s="1331"/>
    </row>
    <row r="1037" spans="1:34" s="33" customFormat="1" ht="63" customHeight="1" x14ac:dyDescent="0.2">
      <c r="A1037" s="1386" t="s">
        <v>3810</v>
      </c>
      <c r="B1037" s="1387">
        <v>93141506</v>
      </c>
      <c r="C1037" s="1388" t="s">
        <v>3834</v>
      </c>
      <c r="D1037" s="1389">
        <v>43050</v>
      </c>
      <c r="E1037" s="1390" t="s">
        <v>108</v>
      </c>
      <c r="F1037" s="1388" t="s">
        <v>122</v>
      </c>
      <c r="G1037" s="1388" t="s">
        <v>3812</v>
      </c>
      <c r="H1037" s="1391">
        <v>774070565</v>
      </c>
      <c r="I1037" s="1391">
        <v>718737770</v>
      </c>
      <c r="J1037" s="1388" t="s">
        <v>48</v>
      </c>
      <c r="K1037" s="1388" t="s">
        <v>110</v>
      </c>
      <c r="L1037" s="134" t="s">
        <v>3813</v>
      </c>
      <c r="M1037" s="134" t="s">
        <v>3814</v>
      </c>
      <c r="N1037" s="1392" t="s">
        <v>3815</v>
      </c>
      <c r="O1037" s="1393" t="s">
        <v>3816</v>
      </c>
      <c r="P1037" s="1387" t="s">
        <v>3817</v>
      </c>
      <c r="Q1037" s="1394" t="s">
        <v>3818</v>
      </c>
      <c r="R1037" s="1394" t="s">
        <v>3819</v>
      </c>
      <c r="S1037" s="1387" t="s">
        <v>3820</v>
      </c>
      <c r="T1037" s="1394" t="s">
        <v>3821</v>
      </c>
      <c r="U1037" s="1394" t="s">
        <v>3822</v>
      </c>
      <c r="V1037" s="157">
        <v>7869</v>
      </c>
      <c r="W1037" s="1388">
        <v>19498</v>
      </c>
      <c r="X1037" s="1395">
        <v>43049</v>
      </c>
      <c r="Y1037" s="1388" t="s">
        <v>45</v>
      </c>
      <c r="Z1037" s="1388">
        <v>4600007808</v>
      </c>
      <c r="AA1037" s="1396">
        <f t="shared" si="17"/>
        <v>1</v>
      </c>
      <c r="AB1037" s="157" t="s">
        <v>3835</v>
      </c>
      <c r="AC1037" s="157" t="s">
        <v>84</v>
      </c>
      <c r="AD1037" s="157"/>
      <c r="AE1037" s="157" t="s">
        <v>3813</v>
      </c>
      <c r="AF1037" s="1388" t="s">
        <v>47</v>
      </c>
      <c r="AG1037" s="1388" t="s">
        <v>584</v>
      </c>
      <c r="AH1037" s="1331"/>
    </row>
    <row r="1038" spans="1:34" s="33" customFormat="1" ht="63" customHeight="1" x14ac:dyDescent="0.2">
      <c r="A1038" s="1386" t="s">
        <v>3810</v>
      </c>
      <c r="B1038" s="1387">
        <v>93141506</v>
      </c>
      <c r="C1038" s="1388" t="s">
        <v>3836</v>
      </c>
      <c r="D1038" s="1389">
        <v>43050</v>
      </c>
      <c r="E1038" s="1390" t="s">
        <v>108</v>
      </c>
      <c r="F1038" s="1388" t="s">
        <v>122</v>
      </c>
      <c r="G1038" s="1388" t="s">
        <v>3812</v>
      </c>
      <c r="H1038" s="1391">
        <v>657229725</v>
      </c>
      <c r="I1038" s="1391">
        <v>610249050</v>
      </c>
      <c r="J1038" s="1388" t="s">
        <v>48</v>
      </c>
      <c r="K1038" s="1388" t="s">
        <v>110</v>
      </c>
      <c r="L1038" s="134" t="s">
        <v>3813</v>
      </c>
      <c r="M1038" s="134" t="s">
        <v>3814</v>
      </c>
      <c r="N1038" s="1392" t="s">
        <v>3815</v>
      </c>
      <c r="O1038" s="1393" t="s">
        <v>3816</v>
      </c>
      <c r="P1038" s="1387" t="s">
        <v>3817</v>
      </c>
      <c r="Q1038" s="1394" t="s">
        <v>3818</v>
      </c>
      <c r="R1038" s="1394" t="s">
        <v>3819</v>
      </c>
      <c r="S1038" s="1387" t="s">
        <v>3820</v>
      </c>
      <c r="T1038" s="1394" t="s">
        <v>3821</v>
      </c>
      <c r="U1038" s="1394" t="s">
        <v>3822</v>
      </c>
      <c r="V1038" s="157">
        <v>7872</v>
      </c>
      <c r="W1038" s="1388">
        <v>19499</v>
      </c>
      <c r="X1038" s="1395">
        <v>43049</v>
      </c>
      <c r="Y1038" s="1388" t="s">
        <v>45</v>
      </c>
      <c r="Z1038" s="1388">
        <v>4600007825</v>
      </c>
      <c r="AA1038" s="1396">
        <f t="shared" si="17"/>
        <v>1</v>
      </c>
      <c r="AB1038" s="157" t="s">
        <v>3837</v>
      </c>
      <c r="AC1038" s="157" t="s">
        <v>84</v>
      </c>
      <c r="AD1038" s="157"/>
      <c r="AE1038" s="157" t="s">
        <v>3827</v>
      </c>
      <c r="AF1038" s="1388" t="s">
        <v>47</v>
      </c>
      <c r="AG1038" s="1388" t="s">
        <v>584</v>
      </c>
      <c r="AH1038" s="1331"/>
    </row>
    <row r="1039" spans="1:34" s="33" customFormat="1" ht="63" customHeight="1" x14ac:dyDescent="0.2">
      <c r="A1039" s="1386" t="s">
        <v>3810</v>
      </c>
      <c r="B1039" s="1387">
        <v>93141506</v>
      </c>
      <c r="C1039" s="1388" t="s">
        <v>3838</v>
      </c>
      <c r="D1039" s="1389">
        <v>43050</v>
      </c>
      <c r="E1039" s="1390" t="s">
        <v>108</v>
      </c>
      <c r="F1039" s="1388" t="s">
        <v>122</v>
      </c>
      <c r="G1039" s="1388" t="s">
        <v>3812</v>
      </c>
      <c r="H1039" s="1391">
        <v>438153150</v>
      </c>
      <c r="I1039" s="1391">
        <v>406832700</v>
      </c>
      <c r="J1039" s="1388" t="s">
        <v>48</v>
      </c>
      <c r="K1039" s="1388" t="s">
        <v>110</v>
      </c>
      <c r="L1039" s="134" t="s">
        <v>3813</v>
      </c>
      <c r="M1039" s="134" t="s">
        <v>3814</v>
      </c>
      <c r="N1039" s="1392" t="s">
        <v>3815</v>
      </c>
      <c r="O1039" s="1393" t="s">
        <v>3816</v>
      </c>
      <c r="P1039" s="1387" t="s">
        <v>3817</v>
      </c>
      <c r="Q1039" s="1394" t="s">
        <v>3818</v>
      </c>
      <c r="R1039" s="1394" t="s">
        <v>3819</v>
      </c>
      <c r="S1039" s="1387" t="s">
        <v>3820</v>
      </c>
      <c r="T1039" s="1394" t="s">
        <v>3821</v>
      </c>
      <c r="U1039" s="1394" t="s">
        <v>3822</v>
      </c>
      <c r="V1039" s="157">
        <v>7874</v>
      </c>
      <c r="W1039" s="1388">
        <v>19500</v>
      </c>
      <c r="X1039" s="1395">
        <v>43049</v>
      </c>
      <c r="Y1039" s="1388" t="s">
        <v>45</v>
      </c>
      <c r="Z1039" s="1388">
        <v>4600007798</v>
      </c>
      <c r="AA1039" s="1396">
        <f t="shared" si="17"/>
        <v>1</v>
      </c>
      <c r="AB1039" s="157" t="s">
        <v>3839</v>
      </c>
      <c r="AC1039" s="157" t="s">
        <v>84</v>
      </c>
      <c r="AD1039" s="157"/>
      <c r="AE1039" s="157" t="s">
        <v>3824</v>
      </c>
      <c r="AF1039" s="1388" t="s">
        <v>47</v>
      </c>
      <c r="AG1039" s="1388" t="s">
        <v>584</v>
      </c>
      <c r="AH1039" s="1331"/>
    </row>
    <row r="1040" spans="1:34" s="33" customFormat="1" ht="63" customHeight="1" x14ac:dyDescent="0.2">
      <c r="A1040" s="1386" t="s">
        <v>3810</v>
      </c>
      <c r="B1040" s="1387">
        <v>93141506</v>
      </c>
      <c r="C1040" s="1388" t="s">
        <v>3840</v>
      </c>
      <c r="D1040" s="1389">
        <v>43050</v>
      </c>
      <c r="E1040" s="1390" t="s">
        <v>108</v>
      </c>
      <c r="F1040" s="1388" t="s">
        <v>122</v>
      </c>
      <c r="G1040" s="1388" t="s">
        <v>3812</v>
      </c>
      <c r="H1040" s="1391">
        <v>572520116</v>
      </c>
      <c r="I1040" s="1391">
        <v>531594728</v>
      </c>
      <c r="J1040" s="1388" t="s">
        <v>48</v>
      </c>
      <c r="K1040" s="1388" t="s">
        <v>110</v>
      </c>
      <c r="L1040" s="134" t="s">
        <v>3813</v>
      </c>
      <c r="M1040" s="134" t="s">
        <v>3814</v>
      </c>
      <c r="N1040" s="1392" t="s">
        <v>3815</v>
      </c>
      <c r="O1040" s="1393" t="s">
        <v>3816</v>
      </c>
      <c r="P1040" s="1387" t="s">
        <v>3817</v>
      </c>
      <c r="Q1040" s="1394" t="s">
        <v>3818</v>
      </c>
      <c r="R1040" s="1394" t="s">
        <v>3819</v>
      </c>
      <c r="S1040" s="1387" t="s">
        <v>3820</v>
      </c>
      <c r="T1040" s="1394" t="s">
        <v>3821</v>
      </c>
      <c r="U1040" s="1394" t="s">
        <v>3822</v>
      </c>
      <c r="V1040" s="157">
        <v>7875</v>
      </c>
      <c r="W1040" s="1388">
        <v>19501</v>
      </c>
      <c r="X1040" s="1395">
        <v>43049</v>
      </c>
      <c r="Y1040" s="1388" t="s">
        <v>45</v>
      </c>
      <c r="Z1040" s="1388">
        <v>4600007823</v>
      </c>
      <c r="AA1040" s="1396">
        <f t="shared" si="17"/>
        <v>1</v>
      </c>
      <c r="AB1040" s="157" t="s">
        <v>3841</v>
      </c>
      <c r="AC1040" s="157" t="s">
        <v>84</v>
      </c>
      <c r="AD1040" s="157"/>
      <c r="AE1040" s="157" t="s">
        <v>3824</v>
      </c>
      <c r="AF1040" s="1388" t="s">
        <v>47</v>
      </c>
      <c r="AG1040" s="1388" t="s">
        <v>584</v>
      </c>
      <c r="AH1040" s="1331"/>
    </row>
    <row r="1041" spans="1:34" s="33" customFormat="1" ht="63" customHeight="1" x14ac:dyDescent="0.2">
      <c r="A1041" s="1386" t="s">
        <v>3810</v>
      </c>
      <c r="B1041" s="1387">
        <v>93141506</v>
      </c>
      <c r="C1041" s="1388" t="s">
        <v>3842</v>
      </c>
      <c r="D1041" s="1389">
        <v>43050</v>
      </c>
      <c r="E1041" s="1390" t="s">
        <v>108</v>
      </c>
      <c r="F1041" s="1388" t="s">
        <v>122</v>
      </c>
      <c r="G1041" s="1388" t="s">
        <v>3812</v>
      </c>
      <c r="H1041" s="1391">
        <v>962476420</v>
      </c>
      <c r="I1041" s="1391">
        <v>893675831</v>
      </c>
      <c r="J1041" s="1388" t="s">
        <v>48</v>
      </c>
      <c r="K1041" s="1388" t="s">
        <v>110</v>
      </c>
      <c r="L1041" s="134" t="s">
        <v>3813</v>
      </c>
      <c r="M1041" s="134" t="s">
        <v>3814</v>
      </c>
      <c r="N1041" s="1392" t="s">
        <v>3815</v>
      </c>
      <c r="O1041" s="1393" t="s">
        <v>3816</v>
      </c>
      <c r="P1041" s="1387" t="s">
        <v>3817</v>
      </c>
      <c r="Q1041" s="1394" t="s">
        <v>3818</v>
      </c>
      <c r="R1041" s="1394" t="s">
        <v>3819</v>
      </c>
      <c r="S1041" s="1387" t="s">
        <v>3820</v>
      </c>
      <c r="T1041" s="1394" t="s">
        <v>3821</v>
      </c>
      <c r="U1041" s="1394" t="s">
        <v>3822</v>
      </c>
      <c r="V1041" s="157">
        <v>7876</v>
      </c>
      <c r="W1041" s="1388">
        <v>19502</v>
      </c>
      <c r="X1041" s="1395">
        <v>43049</v>
      </c>
      <c r="Y1041" s="1388" t="s">
        <v>45</v>
      </c>
      <c r="Z1041" s="1388">
        <v>4600007829</v>
      </c>
      <c r="AA1041" s="1396">
        <f t="shared" si="17"/>
        <v>1</v>
      </c>
      <c r="AB1041" s="157" t="s">
        <v>3843</v>
      </c>
      <c r="AC1041" s="157" t="s">
        <v>84</v>
      </c>
      <c r="AD1041" s="157"/>
      <c r="AE1041" s="157" t="s">
        <v>3813</v>
      </c>
      <c r="AF1041" s="1388" t="s">
        <v>47</v>
      </c>
      <c r="AG1041" s="1388" t="s">
        <v>584</v>
      </c>
      <c r="AH1041" s="1331"/>
    </row>
    <row r="1042" spans="1:34" s="33" customFormat="1" ht="63" customHeight="1" x14ac:dyDescent="0.2">
      <c r="A1042" s="1386" t="s">
        <v>3810</v>
      </c>
      <c r="B1042" s="1387">
        <v>93141506</v>
      </c>
      <c r="C1042" s="1388" t="s">
        <v>3844</v>
      </c>
      <c r="D1042" s="1389">
        <v>43050</v>
      </c>
      <c r="E1042" s="1390" t="s">
        <v>108</v>
      </c>
      <c r="F1042" s="1388" t="s">
        <v>122</v>
      </c>
      <c r="G1042" s="1388" t="s">
        <v>3812</v>
      </c>
      <c r="H1042" s="1391">
        <v>1431694485</v>
      </c>
      <c r="I1042" s="1391">
        <v>1329629880</v>
      </c>
      <c r="J1042" s="1388" t="s">
        <v>48</v>
      </c>
      <c r="K1042" s="1388" t="s">
        <v>110</v>
      </c>
      <c r="L1042" s="134" t="s">
        <v>3813</v>
      </c>
      <c r="M1042" s="134" t="s">
        <v>3814</v>
      </c>
      <c r="N1042" s="1392" t="s">
        <v>3815</v>
      </c>
      <c r="O1042" s="1393" t="s">
        <v>3816</v>
      </c>
      <c r="P1042" s="1387" t="s">
        <v>3817</v>
      </c>
      <c r="Q1042" s="1394" t="s">
        <v>3818</v>
      </c>
      <c r="R1042" s="1394" t="s">
        <v>3819</v>
      </c>
      <c r="S1042" s="1387" t="s">
        <v>3820</v>
      </c>
      <c r="T1042" s="1394" t="s">
        <v>3821</v>
      </c>
      <c r="U1042" s="1394" t="s">
        <v>3822</v>
      </c>
      <c r="V1042" s="157">
        <v>7878</v>
      </c>
      <c r="W1042" s="1388">
        <v>19503</v>
      </c>
      <c r="X1042" s="1395">
        <v>43049</v>
      </c>
      <c r="Y1042" s="1388" t="s">
        <v>45</v>
      </c>
      <c r="Z1042" s="1388">
        <v>4600007784</v>
      </c>
      <c r="AA1042" s="1396">
        <f t="shared" si="17"/>
        <v>1</v>
      </c>
      <c r="AB1042" s="157" t="s">
        <v>3845</v>
      </c>
      <c r="AC1042" s="157" t="s">
        <v>84</v>
      </c>
      <c r="AD1042" s="157"/>
      <c r="AE1042" s="157" t="s">
        <v>3827</v>
      </c>
      <c r="AF1042" s="1388" t="s">
        <v>47</v>
      </c>
      <c r="AG1042" s="1388" t="s">
        <v>584</v>
      </c>
      <c r="AH1042" s="1331"/>
    </row>
    <row r="1043" spans="1:34" s="33" customFormat="1" ht="63" customHeight="1" x14ac:dyDescent="0.2">
      <c r="A1043" s="1386" t="s">
        <v>3810</v>
      </c>
      <c r="B1043" s="1387">
        <v>93141506</v>
      </c>
      <c r="C1043" s="1388" t="s">
        <v>3846</v>
      </c>
      <c r="D1043" s="1389">
        <v>43050</v>
      </c>
      <c r="E1043" s="1390" t="s">
        <v>108</v>
      </c>
      <c r="F1043" s="1388" t="s">
        <v>122</v>
      </c>
      <c r="G1043" s="1388" t="s">
        <v>3812</v>
      </c>
      <c r="H1043" s="1391">
        <v>949331825</v>
      </c>
      <c r="I1043" s="1391">
        <v>881470850</v>
      </c>
      <c r="J1043" s="1388" t="s">
        <v>48</v>
      </c>
      <c r="K1043" s="1388" t="s">
        <v>110</v>
      </c>
      <c r="L1043" s="134" t="s">
        <v>3813</v>
      </c>
      <c r="M1043" s="134" t="s">
        <v>3814</v>
      </c>
      <c r="N1043" s="1392" t="s">
        <v>3815</v>
      </c>
      <c r="O1043" s="1393" t="s">
        <v>3816</v>
      </c>
      <c r="P1043" s="1387" t="s">
        <v>3817</v>
      </c>
      <c r="Q1043" s="1394" t="s">
        <v>3818</v>
      </c>
      <c r="R1043" s="1394" t="s">
        <v>3819</v>
      </c>
      <c r="S1043" s="1387" t="s">
        <v>3820</v>
      </c>
      <c r="T1043" s="1394" t="s">
        <v>3821</v>
      </c>
      <c r="U1043" s="1394" t="s">
        <v>3822</v>
      </c>
      <c r="V1043" s="157">
        <v>7879</v>
      </c>
      <c r="W1043" s="1388">
        <v>19504</v>
      </c>
      <c r="X1043" s="1395">
        <v>43049</v>
      </c>
      <c r="Y1043" s="1388" t="s">
        <v>45</v>
      </c>
      <c r="Z1043" s="1388">
        <v>4600007879</v>
      </c>
      <c r="AA1043" s="1396">
        <f t="shared" si="17"/>
        <v>1</v>
      </c>
      <c r="AB1043" s="157" t="s">
        <v>3847</v>
      </c>
      <c r="AC1043" s="157" t="s">
        <v>84</v>
      </c>
      <c r="AD1043" s="157"/>
      <c r="AE1043" s="157" t="s">
        <v>3824</v>
      </c>
      <c r="AF1043" s="1388" t="s">
        <v>47</v>
      </c>
      <c r="AG1043" s="1388" t="s">
        <v>584</v>
      </c>
      <c r="AH1043" s="1331"/>
    </row>
    <row r="1044" spans="1:34" s="33" customFormat="1" ht="63" customHeight="1" x14ac:dyDescent="0.2">
      <c r="A1044" s="1386" t="s">
        <v>3810</v>
      </c>
      <c r="B1044" s="1387">
        <v>93141506</v>
      </c>
      <c r="C1044" s="1388" t="s">
        <v>3848</v>
      </c>
      <c r="D1044" s="1389">
        <v>43050</v>
      </c>
      <c r="E1044" s="1390" t="s">
        <v>108</v>
      </c>
      <c r="F1044" s="1388" t="s">
        <v>122</v>
      </c>
      <c r="G1044" s="1388" t="s">
        <v>3812</v>
      </c>
      <c r="H1044" s="1391">
        <v>306707205</v>
      </c>
      <c r="I1044" s="1391">
        <v>284782890</v>
      </c>
      <c r="J1044" s="1388" t="s">
        <v>48</v>
      </c>
      <c r="K1044" s="1388" t="s">
        <v>110</v>
      </c>
      <c r="L1044" s="134" t="s">
        <v>3813</v>
      </c>
      <c r="M1044" s="134" t="s">
        <v>3814</v>
      </c>
      <c r="N1044" s="1392" t="s">
        <v>3815</v>
      </c>
      <c r="O1044" s="1393" t="s">
        <v>3816</v>
      </c>
      <c r="P1044" s="1387" t="s">
        <v>3817</v>
      </c>
      <c r="Q1044" s="1394" t="s">
        <v>3818</v>
      </c>
      <c r="R1044" s="1394" t="s">
        <v>3819</v>
      </c>
      <c r="S1044" s="1387" t="s">
        <v>3820</v>
      </c>
      <c r="T1044" s="1394" t="s">
        <v>3821</v>
      </c>
      <c r="U1044" s="1394" t="s">
        <v>3822</v>
      </c>
      <c r="V1044" s="157">
        <v>7880</v>
      </c>
      <c r="W1044" s="1388">
        <v>19505</v>
      </c>
      <c r="X1044" s="1395">
        <v>43049</v>
      </c>
      <c r="Y1044" s="1388" t="s">
        <v>45</v>
      </c>
      <c r="Z1044" s="1388">
        <v>4600007797</v>
      </c>
      <c r="AA1044" s="1396">
        <f t="shared" si="17"/>
        <v>1</v>
      </c>
      <c r="AB1044" s="157" t="s">
        <v>3849</v>
      </c>
      <c r="AC1044" s="157" t="s">
        <v>84</v>
      </c>
      <c r="AD1044" s="157"/>
      <c r="AE1044" s="157" t="s">
        <v>3850</v>
      </c>
      <c r="AF1044" s="1388" t="s">
        <v>47</v>
      </c>
      <c r="AG1044" s="1388" t="s">
        <v>584</v>
      </c>
      <c r="AH1044" s="1331"/>
    </row>
    <row r="1045" spans="1:34" s="33" customFormat="1" ht="63" customHeight="1" x14ac:dyDescent="0.2">
      <c r="A1045" s="1386" t="s">
        <v>3810</v>
      </c>
      <c r="B1045" s="1387">
        <v>93141506</v>
      </c>
      <c r="C1045" s="1388" t="s">
        <v>3851</v>
      </c>
      <c r="D1045" s="1389">
        <v>43050</v>
      </c>
      <c r="E1045" s="1390" t="s">
        <v>108</v>
      </c>
      <c r="F1045" s="1388" t="s">
        <v>122</v>
      </c>
      <c r="G1045" s="1388" t="s">
        <v>3812</v>
      </c>
      <c r="H1045" s="1391">
        <v>1045245258</v>
      </c>
      <c r="I1045" s="1391">
        <v>970743764</v>
      </c>
      <c r="J1045" s="1388" t="s">
        <v>48</v>
      </c>
      <c r="K1045" s="1388" t="s">
        <v>110</v>
      </c>
      <c r="L1045" s="134" t="s">
        <v>3813</v>
      </c>
      <c r="M1045" s="134" t="s">
        <v>3814</v>
      </c>
      <c r="N1045" s="1392" t="s">
        <v>3815</v>
      </c>
      <c r="O1045" s="1393" t="s">
        <v>3816</v>
      </c>
      <c r="P1045" s="1387" t="s">
        <v>3817</v>
      </c>
      <c r="Q1045" s="1394" t="s">
        <v>3818</v>
      </c>
      <c r="R1045" s="1394" t="s">
        <v>3819</v>
      </c>
      <c r="S1045" s="1387" t="s">
        <v>3820</v>
      </c>
      <c r="T1045" s="1394" t="s">
        <v>3821</v>
      </c>
      <c r="U1045" s="1394" t="s">
        <v>3822</v>
      </c>
      <c r="V1045" s="157">
        <v>7881</v>
      </c>
      <c r="W1045" s="1388">
        <v>19506</v>
      </c>
      <c r="X1045" s="1395">
        <v>43049</v>
      </c>
      <c r="Y1045" s="1388" t="s">
        <v>45</v>
      </c>
      <c r="Z1045" s="1388">
        <v>4600007826</v>
      </c>
      <c r="AA1045" s="1396">
        <f t="shared" si="17"/>
        <v>1</v>
      </c>
      <c r="AB1045" s="157" t="s">
        <v>3852</v>
      </c>
      <c r="AC1045" s="157" t="s">
        <v>84</v>
      </c>
      <c r="AD1045" s="157"/>
      <c r="AE1045" s="157" t="s">
        <v>3813</v>
      </c>
      <c r="AF1045" s="1388" t="s">
        <v>47</v>
      </c>
      <c r="AG1045" s="1388" t="s">
        <v>584</v>
      </c>
      <c r="AH1045" s="1331"/>
    </row>
    <row r="1046" spans="1:34" s="33" customFormat="1" ht="63" customHeight="1" x14ac:dyDescent="0.2">
      <c r="A1046" s="1386" t="s">
        <v>3810</v>
      </c>
      <c r="B1046" s="1387">
        <v>93141506</v>
      </c>
      <c r="C1046" s="1388" t="s">
        <v>3853</v>
      </c>
      <c r="D1046" s="1389">
        <v>43050</v>
      </c>
      <c r="E1046" s="1390" t="s">
        <v>108</v>
      </c>
      <c r="F1046" s="1388" t="s">
        <v>122</v>
      </c>
      <c r="G1046" s="1388" t="s">
        <v>3812</v>
      </c>
      <c r="H1046" s="1391">
        <v>2350317698</v>
      </c>
      <c r="I1046" s="1391">
        <v>2183526456</v>
      </c>
      <c r="J1046" s="1388" t="s">
        <v>48</v>
      </c>
      <c r="K1046" s="1388" t="s">
        <v>110</v>
      </c>
      <c r="L1046" s="134" t="s">
        <v>3813</v>
      </c>
      <c r="M1046" s="134" t="s">
        <v>3814</v>
      </c>
      <c r="N1046" s="1392" t="s">
        <v>3815</v>
      </c>
      <c r="O1046" s="1393" t="s">
        <v>3816</v>
      </c>
      <c r="P1046" s="1387" t="s">
        <v>3817</v>
      </c>
      <c r="Q1046" s="1394" t="s">
        <v>3818</v>
      </c>
      <c r="R1046" s="1394" t="s">
        <v>3819</v>
      </c>
      <c r="S1046" s="1387" t="s">
        <v>3820</v>
      </c>
      <c r="T1046" s="1394" t="s">
        <v>3821</v>
      </c>
      <c r="U1046" s="1394" t="s">
        <v>3822</v>
      </c>
      <c r="V1046" s="157">
        <v>7883</v>
      </c>
      <c r="W1046" s="1388">
        <v>19507</v>
      </c>
      <c r="X1046" s="1395">
        <v>43049</v>
      </c>
      <c r="Y1046" s="1388" t="s">
        <v>45</v>
      </c>
      <c r="Z1046" s="1388">
        <v>4600007849</v>
      </c>
      <c r="AA1046" s="1396">
        <f t="shared" si="17"/>
        <v>1</v>
      </c>
      <c r="AB1046" s="157" t="s">
        <v>3854</v>
      </c>
      <c r="AC1046" s="157" t="s">
        <v>84</v>
      </c>
      <c r="AD1046" s="157"/>
      <c r="AE1046" s="157" t="s">
        <v>3855</v>
      </c>
      <c r="AF1046" s="1388" t="s">
        <v>47</v>
      </c>
      <c r="AG1046" s="1388" t="s">
        <v>584</v>
      </c>
      <c r="AH1046" s="1331"/>
    </row>
    <row r="1047" spans="1:34" s="33" customFormat="1" ht="63" customHeight="1" x14ac:dyDescent="0.2">
      <c r="A1047" s="1386" t="s">
        <v>3810</v>
      </c>
      <c r="B1047" s="1387">
        <v>93141506</v>
      </c>
      <c r="C1047" s="1388" t="s">
        <v>3856</v>
      </c>
      <c r="D1047" s="1389">
        <v>43050</v>
      </c>
      <c r="E1047" s="1390" t="s">
        <v>108</v>
      </c>
      <c r="F1047" s="1388" t="s">
        <v>122</v>
      </c>
      <c r="G1047" s="1388" t="s">
        <v>3812</v>
      </c>
      <c r="H1047" s="1391">
        <v>262891890</v>
      </c>
      <c r="I1047" s="1391">
        <v>244099620</v>
      </c>
      <c r="J1047" s="1388" t="s">
        <v>48</v>
      </c>
      <c r="K1047" s="1388" t="s">
        <v>110</v>
      </c>
      <c r="L1047" s="134" t="s">
        <v>3813</v>
      </c>
      <c r="M1047" s="134" t="s">
        <v>3814</v>
      </c>
      <c r="N1047" s="1392" t="s">
        <v>3815</v>
      </c>
      <c r="O1047" s="1393" t="s">
        <v>3816</v>
      </c>
      <c r="P1047" s="1387" t="s">
        <v>3817</v>
      </c>
      <c r="Q1047" s="1394" t="s">
        <v>3818</v>
      </c>
      <c r="R1047" s="1394" t="s">
        <v>3819</v>
      </c>
      <c r="S1047" s="1387" t="s">
        <v>3820</v>
      </c>
      <c r="T1047" s="1394" t="s">
        <v>3821</v>
      </c>
      <c r="U1047" s="1394" t="s">
        <v>3822</v>
      </c>
      <c r="V1047" s="157">
        <v>7885</v>
      </c>
      <c r="W1047" s="1388">
        <v>19508</v>
      </c>
      <c r="X1047" s="1395">
        <v>43049</v>
      </c>
      <c r="Y1047" s="1388" t="s">
        <v>45</v>
      </c>
      <c r="Z1047" s="1388">
        <v>4600007787</v>
      </c>
      <c r="AA1047" s="1396">
        <f t="shared" si="17"/>
        <v>1</v>
      </c>
      <c r="AB1047" s="157" t="s">
        <v>3857</v>
      </c>
      <c r="AC1047" s="157" t="s">
        <v>84</v>
      </c>
      <c r="AD1047" s="157"/>
      <c r="AE1047" s="157" t="s">
        <v>3858</v>
      </c>
      <c r="AF1047" s="1388" t="s">
        <v>47</v>
      </c>
      <c r="AG1047" s="1388" t="s">
        <v>584</v>
      </c>
      <c r="AH1047" s="1331"/>
    </row>
    <row r="1048" spans="1:34" s="33" customFormat="1" ht="63" customHeight="1" x14ac:dyDescent="0.2">
      <c r="A1048" s="1386" t="s">
        <v>3810</v>
      </c>
      <c r="B1048" s="1387">
        <v>93141506</v>
      </c>
      <c r="C1048" s="1388" t="s">
        <v>3859</v>
      </c>
      <c r="D1048" s="1389">
        <v>43050</v>
      </c>
      <c r="E1048" s="1390" t="s">
        <v>108</v>
      </c>
      <c r="F1048" s="1388" t="s">
        <v>122</v>
      </c>
      <c r="G1048" s="1388" t="s">
        <v>3812</v>
      </c>
      <c r="H1048" s="1391">
        <v>813309830</v>
      </c>
      <c r="I1048" s="1391">
        <v>755883237</v>
      </c>
      <c r="J1048" s="1388" t="s">
        <v>48</v>
      </c>
      <c r="K1048" s="1388" t="s">
        <v>110</v>
      </c>
      <c r="L1048" s="134" t="s">
        <v>3813</v>
      </c>
      <c r="M1048" s="134" t="s">
        <v>3814</v>
      </c>
      <c r="N1048" s="1392" t="s">
        <v>3815</v>
      </c>
      <c r="O1048" s="1393" t="s">
        <v>3816</v>
      </c>
      <c r="P1048" s="1387" t="s">
        <v>3817</v>
      </c>
      <c r="Q1048" s="1394" t="s">
        <v>3818</v>
      </c>
      <c r="R1048" s="1394" t="s">
        <v>3819</v>
      </c>
      <c r="S1048" s="1387" t="s">
        <v>3820</v>
      </c>
      <c r="T1048" s="1394" t="s">
        <v>3821</v>
      </c>
      <c r="U1048" s="1394" t="s">
        <v>3822</v>
      </c>
      <c r="V1048" s="157">
        <v>7886</v>
      </c>
      <c r="W1048" s="1388">
        <v>19509</v>
      </c>
      <c r="X1048" s="1395">
        <v>43049</v>
      </c>
      <c r="Y1048" s="1388" t="s">
        <v>45</v>
      </c>
      <c r="Z1048" s="1388">
        <v>4600007870</v>
      </c>
      <c r="AA1048" s="1396">
        <f t="shared" si="17"/>
        <v>1</v>
      </c>
      <c r="AB1048" s="157" t="s">
        <v>3860</v>
      </c>
      <c r="AC1048" s="157" t="s">
        <v>84</v>
      </c>
      <c r="AD1048" s="157"/>
      <c r="AE1048" s="157" t="s">
        <v>3813</v>
      </c>
      <c r="AF1048" s="1388" t="s">
        <v>47</v>
      </c>
      <c r="AG1048" s="1388" t="s">
        <v>584</v>
      </c>
      <c r="AH1048" s="1331"/>
    </row>
    <row r="1049" spans="1:34" s="33" customFormat="1" ht="63" customHeight="1" x14ac:dyDescent="0.2">
      <c r="A1049" s="1386" t="s">
        <v>3810</v>
      </c>
      <c r="B1049" s="1387">
        <v>93141506</v>
      </c>
      <c r="C1049" s="1388" t="s">
        <v>3861</v>
      </c>
      <c r="D1049" s="1389">
        <v>43050</v>
      </c>
      <c r="E1049" s="1390" t="s">
        <v>108</v>
      </c>
      <c r="F1049" s="1388" t="s">
        <v>122</v>
      </c>
      <c r="G1049" s="1388" t="s">
        <v>3812</v>
      </c>
      <c r="H1049" s="1391">
        <v>821508257</v>
      </c>
      <c r="I1049" s="1391">
        <v>762443679</v>
      </c>
      <c r="J1049" s="1388" t="s">
        <v>48</v>
      </c>
      <c r="K1049" s="1388" t="s">
        <v>110</v>
      </c>
      <c r="L1049" s="134" t="s">
        <v>3813</v>
      </c>
      <c r="M1049" s="134" t="s">
        <v>3814</v>
      </c>
      <c r="N1049" s="1392" t="s">
        <v>3815</v>
      </c>
      <c r="O1049" s="1393" t="s">
        <v>3816</v>
      </c>
      <c r="P1049" s="1387" t="s">
        <v>3817</v>
      </c>
      <c r="Q1049" s="1394" t="s">
        <v>3818</v>
      </c>
      <c r="R1049" s="1394" t="s">
        <v>3819</v>
      </c>
      <c r="S1049" s="1387" t="s">
        <v>3820</v>
      </c>
      <c r="T1049" s="1394" t="s">
        <v>3821</v>
      </c>
      <c r="U1049" s="1394" t="s">
        <v>3822</v>
      </c>
      <c r="V1049" s="157">
        <v>7888</v>
      </c>
      <c r="W1049" s="1388">
        <v>19510</v>
      </c>
      <c r="X1049" s="1395">
        <v>43049</v>
      </c>
      <c r="Y1049" s="1388" t="s">
        <v>45</v>
      </c>
      <c r="Z1049" s="1388">
        <v>4600007853</v>
      </c>
      <c r="AA1049" s="1396">
        <f t="shared" si="17"/>
        <v>1</v>
      </c>
      <c r="AB1049" s="157" t="s">
        <v>3862</v>
      </c>
      <c r="AC1049" s="157" t="s">
        <v>84</v>
      </c>
      <c r="AD1049" s="157"/>
      <c r="AE1049" s="157" t="s">
        <v>3863</v>
      </c>
      <c r="AF1049" s="1388" t="s">
        <v>47</v>
      </c>
      <c r="AG1049" s="1388" t="s">
        <v>584</v>
      </c>
      <c r="AH1049" s="1331"/>
    </row>
    <row r="1050" spans="1:34" s="33" customFormat="1" ht="63" customHeight="1" x14ac:dyDescent="0.2">
      <c r="A1050" s="1386" t="s">
        <v>3810</v>
      </c>
      <c r="B1050" s="1387">
        <v>93141506</v>
      </c>
      <c r="C1050" s="1388" t="s">
        <v>3864</v>
      </c>
      <c r="D1050" s="1389">
        <v>43050</v>
      </c>
      <c r="E1050" s="1390" t="s">
        <v>108</v>
      </c>
      <c r="F1050" s="1388" t="s">
        <v>122</v>
      </c>
      <c r="G1050" s="1388" t="s">
        <v>3812</v>
      </c>
      <c r="H1050" s="1391">
        <v>197168918</v>
      </c>
      <c r="I1050" s="1391">
        <v>183074715</v>
      </c>
      <c r="J1050" s="1388" t="s">
        <v>48</v>
      </c>
      <c r="K1050" s="1388" t="s">
        <v>110</v>
      </c>
      <c r="L1050" s="134" t="s">
        <v>3813</v>
      </c>
      <c r="M1050" s="134" t="s">
        <v>3814</v>
      </c>
      <c r="N1050" s="1392" t="s">
        <v>3815</v>
      </c>
      <c r="O1050" s="1393" t="s">
        <v>3816</v>
      </c>
      <c r="P1050" s="1387" t="s">
        <v>3817</v>
      </c>
      <c r="Q1050" s="1394" t="s">
        <v>3818</v>
      </c>
      <c r="R1050" s="1394" t="s">
        <v>3819</v>
      </c>
      <c r="S1050" s="1387" t="s">
        <v>3820</v>
      </c>
      <c r="T1050" s="1394" t="s">
        <v>3821</v>
      </c>
      <c r="U1050" s="1394" t="s">
        <v>3822</v>
      </c>
      <c r="V1050" s="157">
        <v>7889</v>
      </c>
      <c r="W1050" s="1388">
        <v>19511</v>
      </c>
      <c r="X1050" s="1395">
        <v>43049</v>
      </c>
      <c r="Y1050" s="1388" t="s">
        <v>45</v>
      </c>
      <c r="Z1050" s="1388">
        <v>4600007799</v>
      </c>
      <c r="AA1050" s="1396">
        <f t="shared" si="17"/>
        <v>1</v>
      </c>
      <c r="AB1050" s="157" t="s">
        <v>3865</v>
      </c>
      <c r="AC1050" s="157" t="s">
        <v>84</v>
      </c>
      <c r="AD1050" s="157"/>
      <c r="AE1050" s="157" t="s">
        <v>3813</v>
      </c>
      <c r="AF1050" s="1388" t="s">
        <v>47</v>
      </c>
      <c r="AG1050" s="1388" t="s">
        <v>584</v>
      </c>
      <c r="AH1050" s="1331"/>
    </row>
    <row r="1051" spans="1:34" s="33" customFormat="1" ht="63" customHeight="1" x14ac:dyDescent="0.2">
      <c r="A1051" s="1386" t="s">
        <v>3810</v>
      </c>
      <c r="B1051" s="1387">
        <v>93141506</v>
      </c>
      <c r="C1051" s="1388" t="s">
        <v>3866</v>
      </c>
      <c r="D1051" s="1389">
        <v>43050</v>
      </c>
      <c r="E1051" s="1390" t="s">
        <v>108</v>
      </c>
      <c r="F1051" s="1388" t="s">
        <v>122</v>
      </c>
      <c r="G1051" s="1388" t="s">
        <v>3812</v>
      </c>
      <c r="H1051" s="1391">
        <v>3878505359</v>
      </c>
      <c r="I1051" s="1391">
        <v>3602784081</v>
      </c>
      <c r="J1051" s="1388" t="s">
        <v>48</v>
      </c>
      <c r="K1051" s="1388" t="s">
        <v>110</v>
      </c>
      <c r="L1051" s="134" t="s">
        <v>3813</v>
      </c>
      <c r="M1051" s="134" t="s">
        <v>3814</v>
      </c>
      <c r="N1051" s="1392" t="s">
        <v>3815</v>
      </c>
      <c r="O1051" s="1393" t="s">
        <v>3816</v>
      </c>
      <c r="P1051" s="1387" t="s">
        <v>3817</v>
      </c>
      <c r="Q1051" s="1394" t="s">
        <v>3818</v>
      </c>
      <c r="R1051" s="1394" t="s">
        <v>3819</v>
      </c>
      <c r="S1051" s="1387" t="s">
        <v>3820</v>
      </c>
      <c r="T1051" s="1394" t="s">
        <v>3821</v>
      </c>
      <c r="U1051" s="1394" t="s">
        <v>3822</v>
      </c>
      <c r="V1051" s="157">
        <v>7891</v>
      </c>
      <c r="W1051" s="1388">
        <v>19513</v>
      </c>
      <c r="X1051" s="1395">
        <v>43049</v>
      </c>
      <c r="Y1051" s="1388" t="s">
        <v>45</v>
      </c>
      <c r="Z1051" s="1388">
        <v>4600007902</v>
      </c>
      <c r="AA1051" s="1396">
        <f t="shared" si="17"/>
        <v>1</v>
      </c>
      <c r="AB1051" s="157" t="s">
        <v>3867</v>
      </c>
      <c r="AC1051" s="157" t="s">
        <v>84</v>
      </c>
      <c r="AD1051" s="157"/>
      <c r="AE1051" s="157" t="s">
        <v>3858</v>
      </c>
      <c r="AF1051" s="1388" t="s">
        <v>47</v>
      </c>
      <c r="AG1051" s="1388" t="s">
        <v>584</v>
      </c>
      <c r="AH1051" s="1331"/>
    </row>
    <row r="1052" spans="1:34" s="33" customFormat="1" ht="63" customHeight="1" x14ac:dyDescent="0.2">
      <c r="A1052" s="1386" t="s">
        <v>3810</v>
      </c>
      <c r="B1052" s="1387">
        <v>93141506</v>
      </c>
      <c r="C1052" s="1388" t="s">
        <v>3868</v>
      </c>
      <c r="D1052" s="1389">
        <v>43050</v>
      </c>
      <c r="E1052" s="1390" t="s">
        <v>108</v>
      </c>
      <c r="F1052" s="1388" t="s">
        <v>122</v>
      </c>
      <c r="G1052" s="1388" t="s">
        <v>3812</v>
      </c>
      <c r="H1052" s="1391">
        <v>359285583</v>
      </c>
      <c r="I1052" s="1391">
        <v>333602814</v>
      </c>
      <c r="J1052" s="1388" t="s">
        <v>48</v>
      </c>
      <c r="K1052" s="1388" t="s">
        <v>110</v>
      </c>
      <c r="L1052" s="134" t="s">
        <v>3813</v>
      </c>
      <c r="M1052" s="134" t="s">
        <v>3814</v>
      </c>
      <c r="N1052" s="1392" t="s">
        <v>3815</v>
      </c>
      <c r="O1052" s="1393" t="s">
        <v>3816</v>
      </c>
      <c r="P1052" s="1387" t="s">
        <v>3817</v>
      </c>
      <c r="Q1052" s="1394" t="s">
        <v>3818</v>
      </c>
      <c r="R1052" s="1394" t="s">
        <v>3819</v>
      </c>
      <c r="S1052" s="1387" t="s">
        <v>3820</v>
      </c>
      <c r="T1052" s="1394" t="s">
        <v>3821</v>
      </c>
      <c r="U1052" s="1394" t="s">
        <v>3822</v>
      </c>
      <c r="V1052" s="157">
        <v>7893</v>
      </c>
      <c r="W1052" s="1388">
        <v>19514</v>
      </c>
      <c r="X1052" s="1395">
        <v>43049</v>
      </c>
      <c r="Y1052" s="1388" t="s">
        <v>45</v>
      </c>
      <c r="Z1052" s="1388">
        <v>4600007843</v>
      </c>
      <c r="AA1052" s="1396">
        <f t="shared" si="17"/>
        <v>1</v>
      </c>
      <c r="AB1052" s="157" t="s">
        <v>3869</v>
      </c>
      <c r="AC1052" s="157" t="s">
        <v>84</v>
      </c>
      <c r="AD1052" s="157"/>
      <c r="AE1052" s="157" t="s">
        <v>3850</v>
      </c>
      <c r="AF1052" s="1388" t="s">
        <v>47</v>
      </c>
      <c r="AG1052" s="1388" t="s">
        <v>584</v>
      </c>
      <c r="AH1052" s="1331"/>
    </row>
    <row r="1053" spans="1:34" s="33" customFormat="1" ht="63" customHeight="1" x14ac:dyDescent="0.2">
      <c r="A1053" s="1386" t="s">
        <v>3810</v>
      </c>
      <c r="B1053" s="1387">
        <v>93141506</v>
      </c>
      <c r="C1053" s="1388" t="s">
        <v>3870</v>
      </c>
      <c r="D1053" s="1389">
        <v>43050</v>
      </c>
      <c r="E1053" s="1390" t="s">
        <v>108</v>
      </c>
      <c r="F1053" s="1388" t="s">
        <v>122</v>
      </c>
      <c r="G1053" s="1388" t="s">
        <v>3812</v>
      </c>
      <c r="H1053" s="1391">
        <v>227365200</v>
      </c>
      <c r="I1053" s="1391">
        <v>211503600</v>
      </c>
      <c r="J1053" s="1388" t="s">
        <v>48</v>
      </c>
      <c r="K1053" s="1388" t="s">
        <v>110</v>
      </c>
      <c r="L1053" s="134" t="s">
        <v>3813</v>
      </c>
      <c r="M1053" s="134" t="s">
        <v>3814</v>
      </c>
      <c r="N1053" s="1392" t="s">
        <v>3815</v>
      </c>
      <c r="O1053" s="1393" t="s">
        <v>3816</v>
      </c>
      <c r="P1053" s="1387" t="s">
        <v>3817</v>
      </c>
      <c r="Q1053" s="1394" t="s">
        <v>3818</v>
      </c>
      <c r="R1053" s="1394" t="s">
        <v>3819</v>
      </c>
      <c r="S1053" s="1387" t="s">
        <v>3820</v>
      </c>
      <c r="T1053" s="1394" t="s">
        <v>3821</v>
      </c>
      <c r="U1053" s="1394" t="s">
        <v>3822</v>
      </c>
      <c r="V1053" s="157">
        <v>7894</v>
      </c>
      <c r="W1053" s="1388">
        <v>19515</v>
      </c>
      <c r="X1053" s="1395">
        <v>43049</v>
      </c>
      <c r="Y1053" s="1388" t="s">
        <v>45</v>
      </c>
      <c r="Z1053" s="1388">
        <v>4600007791</v>
      </c>
      <c r="AA1053" s="1396">
        <f t="shared" si="17"/>
        <v>1</v>
      </c>
      <c r="AB1053" s="157" t="s">
        <v>3871</v>
      </c>
      <c r="AC1053" s="157" t="s">
        <v>84</v>
      </c>
      <c r="AD1053" s="157"/>
      <c r="AE1053" s="157" t="s">
        <v>3872</v>
      </c>
      <c r="AF1053" s="1388" t="s">
        <v>47</v>
      </c>
      <c r="AG1053" s="1388" t="s">
        <v>584</v>
      </c>
      <c r="AH1053" s="1331"/>
    </row>
    <row r="1054" spans="1:34" s="33" customFormat="1" ht="63" customHeight="1" x14ac:dyDescent="0.2">
      <c r="A1054" s="1386" t="s">
        <v>3810</v>
      </c>
      <c r="B1054" s="1387">
        <v>93141506</v>
      </c>
      <c r="C1054" s="1388" t="s">
        <v>3873</v>
      </c>
      <c r="D1054" s="1389">
        <v>43050</v>
      </c>
      <c r="E1054" s="1390" t="s">
        <v>108</v>
      </c>
      <c r="F1054" s="1388" t="s">
        <v>122</v>
      </c>
      <c r="G1054" s="1388" t="s">
        <v>3812</v>
      </c>
      <c r="H1054" s="1391">
        <v>262891890</v>
      </c>
      <c r="I1054" s="1391">
        <v>244099620</v>
      </c>
      <c r="J1054" s="1388" t="s">
        <v>48</v>
      </c>
      <c r="K1054" s="1388" t="s">
        <v>110</v>
      </c>
      <c r="L1054" s="134" t="s">
        <v>3813</v>
      </c>
      <c r="M1054" s="134" t="s">
        <v>3814</v>
      </c>
      <c r="N1054" s="1392" t="s">
        <v>3815</v>
      </c>
      <c r="O1054" s="1393" t="s">
        <v>3816</v>
      </c>
      <c r="P1054" s="1387" t="s">
        <v>3817</v>
      </c>
      <c r="Q1054" s="1394" t="s">
        <v>3818</v>
      </c>
      <c r="R1054" s="1394" t="s">
        <v>3819</v>
      </c>
      <c r="S1054" s="1387" t="s">
        <v>3820</v>
      </c>
      <c r="T1054" s="1394" t="s">
        <v>3821</v>
      </c>
      <c r="U1054" s="1394" t="s">
        <v>3822</v>
      </c>
      <c r="V1054" s="157">
        <v>7895</v>
      </c>
      <c r="W1054" s="1388">
        <v>19517</v>
      </c>
      <c r="X1054" s="1395">
        <v>43049</v>
      </c>
      <c r="Y1054" s="1388" t="s">
        <v>45</v>
      </c>
      <c r="Z1054" s="1388">
        <v>4600007807</v>
      </c>
      <c r="AA1054" s="1396">
        <f t="shared" si="17"/>
        <v>1</v>
      </c>
      <c r="AB1054" s="157" t="s">
        <v>3874</v>
      </c>
      <c r="AC1054" s="157" t="s">
        <v>84</v>
      </c>
      <c r="AD1054" s="157"/>
      <c r="AE1054" s="157" t="s">
        <v>3850</v>
      </c>
      <c r="AF1054" s="1388" t="s">
        <v>47</v>
      </c>
      <c r="AG1054" s="1388" t="s">
        <v>584</v>
      </c>
      <c r="AH1054" s="1331"/>
    </row>
    <row r="1055" spans="1:34" s="33" customFormat="1" ht="63" customHeight="1" x14ac:dyDescent="0.2">
      <c r="A1055" s="1386" t="s">
        <v>3810</v>
      </c>
      <c r="B1055" s="1387">
        <v>93141506</v>
      </c>
      <c r="C1055" s="1388" t="s">
        <v>3875</v>
      </c>
      <c r="D1055" s="1389">
        <v>43050</v>
      </c>
      <c r="E1055" s="1390" t="s">
        <v>108</v>
      </c>
      <c r="F1055" s="1388" t="s">
        <v>122</v>
      </c>
      <c r="G1055" s="1388" t="s">
        <v>3812</v>
      </c>
      <c r="H1055" s="1391">
        <v>728794740</v>
      </c>
      <c r="I1055" s="1391">
        <v>676698391</v>
      </c>
      <c r="J1055" s="1388" t="s">
        <v>48</v>
      </c>
      <c r="K1055" s="1388" t="s">
        <v>110</v>
      </c>
      <c r="L1055" s="134" t="s">
        <v>3813</v>
      </c>
      <c r="M1055" s="134" t="s">
        <v>3814</v>
      </c>
      <c r="N1055" s="1392" t="s">
        <v>3815</v>
      </c>
      <c r="O1055" s="1393" t="s">
        <v>3816</v>
      </c>
      <c r="P1055" s="1387" t="s">
        <v>3817</v>
      </c>
      <c r="Q1055" s="1394" t="s">
        <v>3818</v>
      </c>
      <c r="R1055" s="1394" t="s">
        <v>3819</v>
      </c>
      <c r="S1055" s="1387" t="s">
        <v>3820</v>
      </c>
      <c r="T1055" s="1394" t="s">
        <v>3821</v>
      </c>
      <c r="U1055" s="1394" t="s">
        <v>3822</v>
      </c>
      <c r="V1055" s="157">
        <v>7897</v>
      </c>
      <c r="W1055" s="1388">
        <v>19518</v>
      </c>
      <c r="X1055" s="1395">
        <v>43049</v>
      </c>
      <c r="Y1055" s="1388" t="s">
        <v>45</v>
      </c>
      <c r="Z1055" s="1388">
        <v>4600007831</v>
      </c>
      <c r="AA1055" s="1396">
        <f t="shared" si="17"/>
        <v>1</v>
      </c>
      <c r="AB1055" s="157" t="s">
        <v>3876</v>
      </c>
      <c r="AC1055" s="157" t="s">
        <v>84</v>
      </c>
      <c r="AD1055" s="157"/>
      <c r="AE1055" s="157" t="s">
        <v>3858</v>
      </c>
      <c r="AF1055" s="1388" t="s">
        <v>47</v>
      </c>
      <c r="AG1055" s="1388" t="s">
        <v>584</v>
      </c>
      <c r="AH1055" s="1331"/>
    </row>
    <row r="1056" spans="1:34" s="33" customFormat="1" ht="63" customHeight="1" x14ac:dyDescent="0.2">
      <c r="A1056" s="1386" t="s">
        <v>3810</v>
      </c>
      <c r="B1056" s="1387">
        <v>93141506</v>
      </c>
      <c r="C1056" s="1388" t="s">
        <v>3877</v>
      </c>
      <c r="D1056" s="1389">
        <v>43050</v>
      </c>
      <c r="E1056" s="1390" t="s">
        <v>108</v>
      </c>
      <c r="F1056" s="1388" t="s">
        <v>122</v>
      </c>
      <c r="G1056" s="1388" t="s">
        <v>3812</v>
      </c>
      <c r="H1056" s="1391">
        <v>365127625</v>
      </c>
      <c r="I1056" s="1391">
        <v>339027250</v>
      </c>
      <c r="J1056" s="1388" t="s">
        <v>48</v>
      </c>
      <c r="K1056" s="1388" t="s">
        <v>110</v>
      </c>
      <c r="L1056" s="134" t="s">
        <v>3813</v>
      </c>
      <c r="M1056" s="134" t="s">
        <v>3814</v>
      </c>
      <c r="N1056" s="1392" t="s">
        <v>3815</v>
      </c>
      <c r="O1056" s="1393" t="s">
        <v>3816</v>
      </c>
      <c r="P1056" s="1387" t="s">
        <v>3817</v>
      </c>
      <c r="Q1056" s="1394" t="s">
        <v>3818</v>
      </c>
      <c r="R1056" s="1394" t="s">
        <v>3819</v>
      </c>
      <c r="S1056" s="1387" t="s">
        <v>3820</v>
      </c>
      <c r="T1056" s="1394" t="s">
        <v>3821</v>
      </c>
      <c r="U1056" s="1394" t="s">
        <v>3822</v>
      </c>
      <c r="V1056" s="157">
        <v>7903</v>
      </c>
      <c r="W1056" s="1388">
        <v>19520</v>
      </c>
      <c r="X1056" s="1395">
        <v>43049</v>
      </c>
      <c r="Y1056" s="1388" t="s">
        <v>45</v>
      </c>
      <c r="Z1056" s="1388">
        <v>4600007818</v>
      </c>
      <c r="AA1056" s="1396">
        <f t="shared" si="17"/>
        <v>1</v>
      </c>
      <c r="AB1056" s="157" t="s">
        <v>3878</v>
      </c>
      <c r="AC1056" s="157" t="s">
        <v>84</v>
      </c>
      <c r="AD1056" s="157"/>
      <c r="AE1056" s="157" t="s">
        <v>3827</v>
      </c>
      <c r="AF1056" s="1388" t="s">
        <v>47</v>
      </c>
      <c r="AG1056" s="1388" t="s">
        <v>584</v>
      </c>
      <c r="AH1056" s="1331"/>
    </row>
    <row r="1057" spans="1:34" s="33" customFormat="1" ht="63" customHeight="1" x14ac:dyDescent="0.2">
      <c r="A1057" s="1386" t="s">
        <v>3810</v>
      </c>
      <c r="B1057" s="1387">
        <v>93141506</v>
      </c>
      <c r="C1057" s="1388" t="s">
        <v>3879</v>
      </c>
      <c r="D1057" s="1389">
        <v>43050</v>
      </c>
      <c r="E1057" s="1390" t="s">
        <v>108</v>
      </c>
      <c r="F1057" s="1388" t="s">
        <v>122</v>
      </c>
      <c r="G1057" s="1388" t="s">
        <v>3812</v>
      </c>
      <c r="H1057" s="1391">
        <v>306707205</v>
      </c>
      <c r="I1057" s="1391">
        <v>284782890</v>
      </c>
      <c r="J1057" s="1388" t="s">
        <v>48</v>
      </c>
      <c r="K1057" s="1388" t="s">
        <v>110</v>
      </c>
      <c r="L1057" s="134" t="s">
        <v>3813</v>
      </c>
      <c r="M1057" s="134" t="s">
        <v>3814</v>
      </c>
      <c r="N1057" s="1392" t="s">
        <v>3815</v>
      </c>
      <c r="O1057" s="1393" t="s">
        <v>3816</v>
      </c>
      <c r="P1057" s="1387" t="s">
        <v>3817</v>
      </c>
      <c r="Q1057" s="1394" t="s">
        <v>3818</v>
      </c>
      <c r="R1057" s="1394" t="s">
        <v>3819</v>
      </c>
      <c r="S1057" s="1387" t="s">
        <v>3820</v>
      </c>
      <c r="T1057" s="1394" t="s">
        <v>3821</v>
      </c>
      <c r="U1057" s="1394" t="s">
        <v>3822</v>
      </c>
      <c r="V1057" s="157">
        <v>7905</v>
      </c>
      <c r="W1057" s="1388">
        <v>19521</v>
      </c>
      <c r="X1057" s="1395">
        <v>43049</v>
      </c>
      <c r="Y1057" s="1388" t="s">
        <v>45</v>
      </c>
      <c r="Z1057" s="1388">
        <v>4600007780</v>
      </c>
      <c r="AA1057" s="1396">
        <f t="shared" si="17"/>
        <v>1</v>
      </c>
      <c r="AB1057" s="157" t="s">
        <v>3880</v>
      </c>
      <c r="AC1057" s="157" t="s">
        <v>84</v>
      </c>
      <c r="AD1057" s="157"/>
      <c r="AE1057" s="157" t="s">
        <v>3850</v>
      </c>
      <c r="AF1057" s="1388" t="s">
        <v>47</v>
      </c>
      <c r="AG1057" s="1388" t="s">
        <v>584</v>
      </c>
      <c r="AH1057" s="1331"/>
    </row>
    <row r="1058" spans="1:34" s="33" customFormat="1" ht="63" customHeight="1" x14ac:dyDescent="0.2">
      <c r="A1058" s="1386" t="s">
        <v>3810</v>
      </c>
      <c r="B1058" s="1387">
        <v>93141506</v>
      </c>
      <c r="C1058" s="1388" t="s">
        <v>3881</v>
      </c>
      <c r="D1058" s="1389">
        <v>43050</v>
      </c>
      <c r="E1058" s="1390" t="s">
        <v>108</v>
      </c>
      <c r="F1058" s="1388" t="s">
        <v>122</v>
      </c>
      <c r="G1058" s="1388" t="s">
        <v>3812</v>
      </c>
      <c r="H1058" s="1391">
        <v>268733932</v>
      </c>
      <c r="I1058" s="1391">
        <v>249524056</v>
      </c>
      <c r="J1058" s="1388" t="s">
        <v>48</v>
      </c>
      <c r="K1058" s="1388" t="s">
        <v>110</v>
      </c>
      <c r="L1058" s="134" t="s">
        <v>3813</v>
      </c>
      <c r="M1058" s="134" t="s">
        <v>3814</v>
      </c>
      <c r="N1058" s="1392" t="s">
        <v>3815</v>
      </c>
      <c r="O1058" s="1393" t="s">
        <v>3816</v>
      </c>
      <c r="P1058" s="1387" t="s">
        <v>3817</v>
      </c>
      <c r="Q1058" s="1394" t="s">
        <v>3818</v>
      </c>
      <c r="R1058" s="1394" t="s">
        <v>3819</v>
      </c>
      <c r="S1058" s="1387" t="s">
        <v>3820</v>
      </c>
      <c r="T1058" s="1394" t="s">
        <v>3821</v>
      </c>
      <c r="U1058" s="1394" t="s">
        <v>3822</v>
      </c>
      <c r="V1058" s="157">
        <v>7908</v>
      </c>
      <c r="W1058" s="1388">
        <v>19524</v>
      </c>
      <c r="X1058" s="1395">
        <v>43049</v>
      </c>
      <c r="Y1058" s="1388" t="s">
        <v>45</v>
      </c>
      <c r="Z1058" s="1388">
        <v>4600007847</v>
      </c>
      <c r="AA1058" s="1396">
        <f t="shared" si="17"/>
        <v>1</v>
      </c>
      <c r="AB1058" s="157" t="s">
        <v>3882</v>
      </c>
      <c r="AC1058" s="157" t="s">
        <v>84</v>
      </c>
      <c r="AD1058" s="157"/>
      <c r="AE1058" s="157" t="s">
        <v>3858</v>
      </c>
      <c r="AF1058" s="1388" t="s">
        <v>47</v>
      </c>
      <c r="AG1058" s="1388" t="s">
        <v>584</v>
      </c>
      <c r="AH1058" s="1331"/>
    </row>
    <row r="1059" spans="1:34" s="33" customFormat="1" ht="63" customHeight="1" x14ac:dyDescent="0.2">
      <c r="A1059" s="1386" t="s">
        <v>3810</v>
      </c>
      <c r="B1059" s="1387">
        <v>93141506</v>
      </c>
      <c r="C1059" s="1388" t="s">
        <v>3883</v>
      </c>
      <c r="D1059" s="1389">
        <v>43050</v>
      </c>
      <c r="E1059" s="1390" t="s">
        <v>108</v>
      </c>
      <c r="F1059" s="1388" t="s">
        <v>122</v>
      </c>
      <c r="G1059" s="1388" t="s">
        <v>3812</v>
      </c>
      <c r="H1059" s="1391">
        <v>293562611</v>
      </c>
      <c r="I1059" s="1391">
        <v>272577909</v>
      </c>
      <c r="J1059" s="1388" t="s">
        <v>48</v>
      </c>
      <c r="K1059" s="1388" t="s">
        <v>110</v>
      </c>
      <c r="L1059" s="134" t="s">
        <v>3813</v>
      </c>
      <c r="M1059" s="134" t="s">
        <v>3814</v>
      </c>
      <c r="N1059" s="1392" t="s">
        <v>3815</v>
      </c>
      <c r="O1059" s="1393" t="s">
        <v>3816</v>
      </c>
      <c r="P1059" s="1387" t="s">
        <v>3817</v>
      </c>
      <c r="Q1059" s="1394" t="s">
        <v>3818</v>
      </c>
      <c r="R1059" s="1394" t="s">
        <v>3819</v>
      </c>
      <c r="S1059" s="1387" t="s">
        <v>3820</v>
      </c>
      <c r="T1059" s="1394" t="s">
        <v>3821</v>
      </c>
      <c r="U1059" s="1394" t="s">
        <v>3822</v>
      </c>
      <c r="V1059" s="157">
        <v>7909</v>
      </c>
      <c r="W1059" s="1388">
        <v>19525</v>
      </c>
      <c r="X1059" s="1395">
        <v>43049</v>
      </c>
      <c r="Y1059" s="1388" t="s">
        <v>45</v>
      </c>
      <c r="Z1059" s="1388">
        <v>4600007796</v>
      </c>
      <c r="AA1059" s="1396">
        <f t="shared" si="17"/>
        <v>1</v>
      </c>
      <c r="AB1059" s="157" t="s">
        <v>3884</v>
      </c>
      <c r="AC1059" s="157" t="s">
        <v>84</v>
      </c>
      <c r="AD1059" s="157"/>
      <c r="AE1059" s="157" t="s">
        <v>3858</v>
      </c>
      <c r="AF1059" s="1388" t="s">
        <v>47</v>
      </c>
      <c r="AG1059" s="1388" t="s">
        <v>584</v>
      </c>
      <c r="AH1059" s="1331"/>
    </row>
    <row r="1060" spans="1:34" s="33" customFormat="1" ht="63" customHeight="1" x14ac:dyDescent="0.2">
      <c r="A1060" s="1386" t="s">
        <v>3810</v>
      </c>
      <c r="B1060" s="1387">
        <v>93141506</v>
      </c>
      <c r="C1060" s="1388" t="s">
        <v>3885</v>
      </c>
      <c r="D1060" s="1389">
        <v>43050</v>
      </c>
      <c r="E1060" s="1390" t="s">
        <v>108</v>
      </c>
      <c r="F1060" s="1388" t="s">
        <v>122</v>
      </c>
      <c r="G1060" s="1388" t="s">
        <v>3812</v>
      </c>
      <c r="H1060" s="1391">
        <v>794517712</v>
      </c>
      <c r="I1060" s="1391">
        <v>737723296</v>
      </c>
      <c r="J1060" s="1388" t="s">
        <v>48</v>
      </c>
      <c r="K1060" s="1388" t="s">
        <v>110</v>
      </c>
      <c r="L1060" s="134" t="s">
        <v>3813</v>
      </c>
      <c r="M1060" s="134" t="s">
        <v>3814</v>
      </c>
      <c r="N1060" s="1392" t="s">
        <v>3815</v>
      </c>
      <c r="O1060" s="1393" t="s">
        <v>3816</v>
      </c>
      <c r="P1060" s="1387" t="s">
        <v>3817</v>
      </c>
      <c r="Q1060" s="1394" t="s">
        <v>3818</v>
      </c>
      <c r="R1060" s="1394" t="s">
        <v>3819</v>
      </c>
      <c r="S1060" s="1387" t="s">
        <v>3820</v>
      </c>
      <c r="T1060" s="1394" t="s">
        <v>3821</v>
      </c>
      <c r="U1060" s="1394" t="s">
        <v>3822</v>
      </c>
      <c r="V1060" s="157">
        <v>7911</v>
      </c>
      <c r="W1060" s="1388">
        <v>19526</v>
      </c>
      <c r="X1060" s="1395">
        <v>43049</v>
      </c>
      <c r="Y1060" s="1388" t="s">
        <v>45</v>
      </c>
      <c r="Z1060" s="1388">
        <v>4600007768</v>
      </c>
      <c r="AA1060" s="1396">
        <f t="shared" si="17"/>
        <v>1</v>
      </c>
      <c r="AB1060" s="157" t="s">
        <v>3886</v>
      </c>
      <c r="AC1060" s="157" t="s">
        <v>84</v>
      </c>
      <c r="AD1060" s="157"/>
      <c r="AE1060" s="157" t="s">
        <v>3850</v>
      </c>
      <c r="AF1060" s="1388" t="s">
        <v>47</v>
      </c>
      <c r="AG1060" s="1388" t="s">
        <v>584</v>
      </c>
      <c r="AH1060" s="1331"/>
    </row>
    <row r="1061" spans="1:34" s="33" customFormat="1" ht="63" customHeight="1" x14ac:dyDescent="0.2">
      <c r="A1061" s="1386" t="s">
        <v>3810</v>
      </c>
      <c r="B1061" s="1387">
        <v>93141506</v>
      </c>
      <c r="C1061" s="1388" t="s">
        <v>3887</v>
      </c>
      <c r="D1061" s="1389">
        <v>43050</v>
      </c>
      <c r="E1061" s="1390" t="s">
        <v>108</v>
      </c>
      <c r="F1061" s="1388" t="s">
        <v>122</v>
      </c>
      <c r="G1061" s="1388" t="s">
        <v>3812</v>
      </c>
      <c r="H1061" s="1391">
        <v>797438733</v>
      </c>
      <c r="I1061" s="1391">
        <v>740435514</v>
      </c>
      <c r="J1061" s="1388" t="s">
        <v>48</v>
      </c>
      <c r="K1061" s="1388" t="s">
        <v>110</v>
      </c>
      <c r="L1061" s="134" t="s">
        <v>3813</v>
      </c>
      <c r="M1061" s="134" t="s">
        <v>3814</v>
      </c>
      <c r="N1061" s="1392" t="s">
        <v>3815</v>
      </c>
      <c r="O1061" s="1393" t="s">
        <v>3816</v>
      </c>
      <c r="P1061" s="1387" t="s">
        <v>3817</v>
      </c>
      <c r="Q1061" s="1394" t="s">
        <v>3818</v>
      </c>
      <c r="R1061" s="1394" t="s">
        <v>3819</v>
      </c>
      <c r="S1061" s="1387" t="s">
        <v>3820</v>
      </c>
      <c r="T1061" s="1394" t="s">
        <v>3821</v>
      </c>
      <c r="U1061" s="1394" t="s">
        <v>3822</v>
      </c>
      <c r="V1061" s="157">
        <v>7913</v>
      </c>
      <c r="W1061" s="1388">
        <v>19527</v>
      </c>
      <c r="X1061" s="1395">
        <v>43049</v>
      </c>
      <c r="Y1061" s="1388" t="s">
        <v>45</v>
      </c>
      <c r="Z1061" s="1388">
        <v>4600007801</v>
      </c>
      <c r="AA1061" s="1396">
        <f t="shared" si="17"/>
        <v>1</v>
      </c>
      <c r="AB1061" s="157" t="s">
        <v>3888</v>
      </c>
      <c r="AC1061" s="157" t="s">
        <v>84</v>
      </c>
      <c r="AD1061" s="157"/>
      <c r="AE1061" s="157" t="s">
        <v>3889</v>
      </c>
      <c r="AF1061" s="1388" t="s">
        <v>47</v>
      </c>
      <c r="AG1061" s="1388" t="s">
        <v>584</v>
      </c>
      <c r="AH1061" s="1331"/>
    </row>
    <row r="1062" spans="1:34" s="33" customFormat="1" ht="63" customHeight="1" x14ac:dyDescent="0.2">
      <c r="A1062" s="1386" t="s">
        <v>3810</v>
      </c>
      <c r="B1062" s="1387">
        <v>93141506</v>
      </c>
      <c r="C1062" s="1388" t="s">
        <v>3890</v>
      </c>
      <c r="D1062" s="1389">
        <v>43050</v>
      </c>
      <c r="E1062" s="1390" t="s">
        <v>108</v>
      </c>
      <c r="F1062" s="1388" t="s">
        <v>122</v>
      </c>
      <c r="G1062" s="1388" t="s">
        <v>3812</v>
      </c>
      <c r="H1062" s="1391">
        <v>1485339179</v>
      </c>
      <c r="I1062" s="1391">
        <v>1379162853</v>
      </c>
      <c r="J1062" s="1388" t="s">
        <v>48</v>
      </c>
      <c r="K1062" s="1388" t="s">
        <v>110</v>
      </c>
      <c r="L1062" s="134" t="s">
        <v>3813</v>
      </c>
      <c r="M1062" s="134" t="s">
        <v>3814</v>
      </c>
      <c r="N1062" s="1392" t="s">
        <v>3815</v>
      </c>
      <c r="O1062" s="1393" t="s">
        <v>3816</v>
      </c>
      <c r="P1062" s="1387" t="s">
        <v>3817</v>
      </c>
      <c r="Q1062" s="1394" t="s">
        <v>3818</v>
      </c>
      <c r="R1062" s="1394" t="s">
        <v>3819</v>
      </c>
      <c r="S1062" s="1387" t="s">
        <v>3820</v>
      </c>
      <c r="T1062" s="1394" t="s">
        <v>3821</v>
      </c>
      <c r="U1062" s="1394" t="s">
        <v>3822</v>
      </c>
      <c r="V1062" s="157">
        <v>7917</v>
      </c>
      <c r="W1062" s="1388">
        <v>19529</v>
      </c>
      <c r="X1062" s="1395">
        <v>43049</v>
      </c>
      <c r="Y1062" s="1388" t="s">
        <v>45</v>
      </c>
      <c r="Z1062" s="1388">
        <v>4600007794</v>
      </c>
      <c r="AA1062" s="1396">
        <f t="shared" si="17"/>
        <v>1</v>
      </c>
      <c r="AB1062" s="157" t="s">
        <v>3891</v>
      </c>
      <c r="AC1062" s="157" t="s">
        <v>84</v>
      </c>
      <c r="AD1062" s="157"/>
      <c r="AE1062" s="157" t="s">
        <v>3827</v>
      </c>
      <c r="AF1062" s="1388" t="s">
        <v>47</v>
      </c>
      <c r="AG1062" s="1388" t="s">
        <v>584</v>
      </c>
      <c r="AH1062" s="1331"/>
    </row>
    <row r="1063" spans="1:34" s="33" customFormat="1" ht="63" customHeight="1" x14ac:dyDescent="0.2">
      <c r="A1063" s="1386" t="s">
        <v>3810</v>
      </c>
      <c r="B1063" s="1387">
        <v>93141506</v>
      </c>
      <c r="C1063" s="1388" t="s">
        <v>3892</v>
      </c>
      <c r="D1063" s="1389">
        <v>43050</v>
      </c>
      <c r="E1063" s="1390" t="s">
        <v>108</v>
      </c>
      <c r="F1063" s="1388" t="s">
        <v>122</v>
      </c>
      <c r="G1063" s="1388" t="s">
        <v>3812</v>
      </c>
      <c r="H1063" s="1391">
        <v>370969667</v>
      </c>
      <c r="I1063" s="1391">
        <v>344451686</v>
      </c>
      <c r="J1063" s="1388" t="s">
        <v>48</v>
      </c>
      <c r="K1063" s="1388" t="s">
        <v>110</v>
      </c>
      <c r="L1063" s="134" t="s">
        <v>3813</v>
      </c>
      <c r="M1063" s="134" t="s">
        <v>3814</v>
      </c>
      <c r="N1063" s="1392" t="s">
        <v>3815</v>
      </c>
      <c r="O1063" s="1393" t="s">
        <v>3816</v>
      </c>
      <c r="P1063" s="1387" t="s">
        <v>3817</v>
      </c>
      <c r="Q1063" s="1394" t="s">
        <v>3818</v>
      </c>
      <c r="R1063" s="1394" t="s">
        <v>3819</v>
      </c>
      <c r="S1063" s="1387" t="s">
        <v>3820</v>
      </c>
      <c r="T1063" s="1394" t="s">
        <v>3821</v>
      </c>
      <c r="U1063" s="1394" t="s">
        <v>3822</v>
      </c>
      <c r="V1063" s="157">
        <v>7918</v>
      </c>
      <c r="W1063" s="1388">
        <v>19534</v>
      </c>
      <c r="X1063" s="1395">
        <v>43049</v>
      </c>
      <c r="Y1063" s="1388" t="s">
        <v>45</v>
      </c>
      <c r="Z1063" s="1388">
        <v>4600007802</v>
      </c>
      <c r="AA1063" s="1396">
        <f t="shared" si="17"/>
        <v>1</v>
      </c>
      <c r="AB1063" s="157" t="s">
        <v>3893</v>
      </c>
      <c r="AC1063" s="157" t="s">
        <v>84</v>
      </c>
      <c r="AD1063" s="157"/>
      <c r="AE1063" s="157" t="s">
        <v>3872</v>
      </c>
      <c r="AF1063" s="1388" t="s">
        <v>47</v>
      </c>
      <c r="AG1063" s="1388" t="s">
        <v>584</v>
      </c>
      <c r="AH1063" s="1331"/>
    </row>
    <row r="1064" spans="1:34" s="33" customFormat="1" ht="63" customHeight="1" x14ac:dyDescent="0.2">
      <c r="A1064" s="1386" t="s">
        <v>3810</v>
      </c>
      <c r="B1064" s="1387">
        <v>93141506</v>
      </c>
      <c r="C1064" s="1388" t="s">
        <v>3894</v>
      </c>
      <c r="D1064" s="1389">
        <v>43050</v>
      </c>
      <c r="E1064" s="1390" t="s">
        <v>108</v>
      </c>
      <c r="F1064" s="1388" t="s">
        <v>122</v>
      </c>
      <c r="G1064" s="1388" t="s">
        <v>3812</v>
      </c>
      <c r="H1064" s="1391">
        <v>579266457</v>
      </c>
      <c r="I1064" s="1391">
        <v>537637079</v>
      </c>
      <c r="J1064" s="1388" t="s">
        <v>48</v>
      </c>
      <c r="K1064" s="1388" t="s">
        <v>110</v>
      </c>
      <c r="L1064" s="134" t="s">
        <v>3813</v>
      </c>
      <c r="M1064" s="134" t="s">
        <v>3814</v>
      </c>
      <c r="N1064" s="1392" t="s">
        <v>3815</v>
      </c>
      <c r="O1064" s="1393" t="s">
        <v>3816</v>
      </c>
      <c r="P1064" s="1387" t="s">
        <v>3817</v>
      </c>
      <c r="Q1064" s="1394" t="s">
        <v>3818</v>
      </c>
      <c r="R1064" s="1394" t="s">
        <v>3819</v>
      </c>
      <c r="S1064" s="1387" t="s">
        <v>3820</v>
      </c>
      <c r="T1064" s="1394" t="s">
        <v>3821</v>
      </c>
      <c r="U1064" s="1394" t="s">
        <v>3822</v>
      </c>
      <c r="V1064" s="157">
        <v>7919</v>
      </c>
      <c r="W1064" s="1388">
        <v>19535</v>
      </c>
      <c r="X1064" s="1395">
        <v>43049</v>
      </c>
      <c r="Y1064" s="1388" t="s">
        <v>45</v>
      </c>
      <c r="Z1064" s="1388">
        <v>4600007747</v>
      </c>
      <c r="AA1064" s="1396">
        <f t="shared" si="17"/>
        <v>1</v>
      </c>
      <c r="AB1064" s="157" t="s">
        <v>3895</v>
      </c>
      <c r="AC1064" s="157" t="s">
        <v>84</v>
      </c>
      <c r="AD1064" s="157"/>
      <c r="AE1064" s="157" t="s">
        <v>3850</v>
      </c>
      <c r="AF1064" s="1388" t="s">
        <v>47</v>
      </c>
      <c r="AG1064" s="1388" t="s">
        <v>584</v>
      </c>
      <c r="AH1064" s="1331"/>
    </row>
    <row r="1065" spans="1:34" s="33" customFormat="1" ht="63" customHeight="1" x14ac:dyDescent="0.2">
      <c r="A1065" s="1386" t="s">
        <v>3810</v>
      </c>
      <c r="B1065" s="1387">
        <v>93141506</v>
      </c>
      <c r="C1065" s="1388" t="s">
        <v>3896</v>
      </c>
      <c r="D1065" s="1389">
        <v>43050</v>
      </c>
      <c r="E1065" s="1390" t="s">
        <v>108</v>
      </c>
      <c r="F1065" s="1388" t="s">
        <v>122</v>
      </c>
      <c r="G1065" s="1388" t="s">
        <v>3812</v>
      </c>
      <c r="H1065" s="1391">
        <v>146051050</v>
      </c>
      <c r="I1065" s="1391">
        <v>135610900</v>
      </c>
      <c r="J1065" s="1388" t="s">
        <v>48</v>
      </c>
      <c r="K1065" s="1388" t="s">
        <v>110</v>
      </c>
      <c r="L1065" s="134" t="s">
        <v>3813</v>
      </c>
      <c r="M1065" s="134" t="s">
        <v>3814</v>
      </c>
      <c r="N1065" s="1392" t="s">
        <v>3815</v>
      </c>
      <c r="O1065" s="1393" t="s">
        <v>3816</v>
      </c>
      <c r="P1065" s="1387" t="s">
        <v>3817</v>
      </c>
      <c r="Q1065" s="1394" t="s">
        <v>3818</v>
      </c>
      <c r="R1065" s="1394" t="s">
        <v>3819</v>
      </c>
      <c r="S1065" s="1387" t="s">
        <v>3820</v>
      </c>
      <c r="T1065" s="1394" t="s">
        <v>3821</v>
      </c>
      <c r="U1065" s="1394" t="s">
        <v>3822</v>
      </c>
      <c r="V1065" s="157">
        <v>7920</v>
      </c>
      <c r="W1065" s="1388">
        <v>19536</v>
      </c>
      <c r="X1065" s="1395">
        <v>43049</v>
      </c>
      <c r="Y1065" s="1388" t="s">
        <v>45</v>
      </c>
      <c r="Z1065" s="1388">
        <v>4600007760</v>
      </c>
      <c r="AA1065" s="1396">
        <f t="shared" si="17"/>
        <v>1</v>
      </c>
      <c r="AB1065" s="157" t="s">
        <v>3897</v>
      </c>
      <c r="AC1065" s="157" t="s">
        <v>84</v>
      </c>
      <c r="AD1065" s="157"/>
      <c r="AE1065" s="157" t="s">
        <v>3863</v>
      </c>
      <c r="AF1065" s="1388" t="s">
        <v>47</v>
      </c>
      <c r="AG1065" s="1388" t="s">
        <v>584</v>
      </c>
      <c r="AH1065" s="1331"/>
    </row>
    <row r="1066" spans="1:34" s="33" customFormat="1" ht="63" customHeight="1" x14ac:dyDescent="0.2">
      <c r="A1066" s="1386" t="s">
        <v>3810</v>
      </c>
      <c r="B1066" s="1387">
        <v>93141506</v>
      </c>
      <c r="C1066" s="1388" t="s">
        <v>3898</v>
      </c>
      <c r="D1066" s="1389">
        <v>43050</v>
      </c>
      <c r="E1066" s="1390" t="s">
        <v>108</v>
      </c>
      <c r="F1066" s="1388" t="s">
        <v>122</v>
      </c>
      <c r="G1066" s="1388" t="s">
        <v>3812</v>
      </c>
      <c r="H1066" s="1391">
        <v>759465460</v>
      </c>
      <c r="I1066" s="1391">
        <v>705176680</v>
      </c>
      <c r="J1066" s="1388" t="s">
        <v>48</v>
      </c>
      <c r="K1066" s="1388" t="s">
        <v>110</v>
      </c>
      <c r="L1066" s="134" t="s">
        <v>3813</v>
      </c>
      <c r="M1066" s="134" t="s">
        <v>3814</v>
      </c>
      <c r="N1066" s="1392" t="s">
        <v>3815</v>
      </c>
      <c r="O1066" s="1393" t="s">
        <v>3816</v>
      </c>
      <c r="P1066" s="1387" t="s">
        <v>3817</v>
      </c>
      <c r="Q1066" s="1394" t="s">
        <v>3818</v>
      </c>
      <c r="R1066" s="1394" t="s">
        <v>3819</v>
      </c>
      <c r="S1066" s="1387" t="s">
        <v>3820</v>
      </c>
      <c r="T1066" s="1394" t="s">
        <v>3821</v>
      </c>
      <c r="U1066" s="1394" t="s">
        <v>3822</v>
      </c>
      <c r="V1066" s="157">
        <v>7898</v>
      </c>
      <c r="W1066" s="1388">
        <v>19559</v>
      </c>
      <c r="X1066" s="1395">
        <v>43049</v>
      </c>
      <c r="Y1066" s="1388" t="s">
        <v>45</v>
      </c>
      <c r="Z1066" s="1388">
        <v>4600007874</v>
      </c>
      <c r="AA1066" s="1396">
        <f t="shared" si="17"/>
        <v>1</v>
      </c>
      <c r="AB1066" s="157" t="s">
        <v>3899</v>
      </c>
      <c r="AC1066" s="157" t="s">
        <v>84</v>
      </c>
      <c r="AD1066" s="157"/>
      <c r="AE1066" s="157" t="s">
        <v>3855</v>
      </c>
      <c r="AF1066" s="1388" t="s">
        <v>47</v>
      </c>
      <c r="AG1066" s="1388" t="s">
        <v>584</v>
      </c>
      <c r="AH1066" s="1331"/>
    </row>
    <row r="1067" spans="1:34" s="33" customFormat="1" ht="63" customHeight="1" x14ac:dyDescent="0.2">
      <c r="A1067" s="1386" t="s">
        <v>3810</v>
      </c>
      <c r="B1067" s="1387">
        <v>93141506</v>
      </c>
      <c r="C1067" s="1388" t="s">
        <v>3900</v>
      </c>
      <c r="D1067" s="1389">
        <v>43050</v>
      </c>
      <c r="E1067" s="1390" t="s">
        <v>108</v>
      </c>
      <c r="F1067" s="1388" t="s">
        <v>122</v>
      </c>
      <c r="G1067" s="1388" t="s">
        <v>3812</v>
      </c>
      <c r="H1067" s="1391">
        <v>146051050</v>
      </c>
      <c r="I1067" s="1391">
        <v>135610900</v>
      </c>
      <c r="J1067" s="1388" t="s">
        <v>48</v>
      </c>
      <c r="K1067" s="1388" t="s">
        <v>110</v>
      </c>
      <c r="L1067" s="134" t="s">
        <v>3813</v>
      </c>
      <c r="M1067" s="134" t="s">
        <v>3814</v>
      </c>
      <c r="N1067" s="1392" t="s">
        <v>3815</v>
      </c>
      <c r="O1067" s="1393" t="s">
        <v>3816</v>
      </c>
      <c r="P1067" s="1387" t="s">
        <v>3817</v>
      </c>
      <c r="Q1067" s="1394" t="s">
        <v>3818</v>
      </c>
      <c r="R1067" s="1394" t="s">
        <v>3819</v>
      </c>
      <c r="S1067" s="1387" t="s">
        <v>3820</v>
      </c>
      <c r="T1067" s="1394" t="s">
        <v>3821</v>
      </c>
      <c r="U1067" s="1394" t="s">
        <v>3822</v>
      </c>
      <c r="V1067" s="157">
        <v>7921</v>
      </c>
      <c r="W1067" s="1388">
        <v>19541</v>
      </c>
      <c r="X1067" s="1395">
        <v>43049</v>
      </c>
      <c r="Y1067" s="1388" t="s">
        <v>45</v>
      </c>
      <c r="Z1067" s="1388">
        <v>4600007833</v>
      </c>
      <c r="AA1067" s="1396">
        <f t="shared" si="17"/>
        <v>1</v>
      </c>
      <c r="AB1067" s="157" t="s">
        <v>3901</v>
      </c>
      <c r="AC1067" s="157" t="s">
        <v>84</v>
      </c>
      <c r="AD1067" s="157"/>
      <c r="AE1067" s="157" t="s">
        <v>3889</v>
      </c>
      <c r="AF1067" s="1388" t="s">
        <v>47</v>
      </c>
      <c r="AG1067" s="1388" t="s">
        <v>584</v>
      </c>
      <c r="AH1067" s="1331"/>
    </row>
    <row r="1068" spans="1:34" s="33" customFormat="1" ht="63" customHeight="1" x14ac:dyDescent="0.2">
      <c r="A1068" s="1386" t="s">
        <v>3810</v>
      </c>
      <c r="B1068" s="1387">
        <v>93141506</v>
      </c>
      <c r="C1068" s="1388" t="s">
        <v>3902</v>
      </c>
      <c r="D1068" s="1389">
        <v>43050</v>
      </c>
      <c r="E1068" s="1390" t="s">
        <v>108</v>
      </c>
      <c r="F1068" s="1388" t="s">
        <v>122</v>
      </c>
      <c r="G1068" s="1388" t="s">
        <v>3812</v>
      </c>
      <c r="H1068" s="1391">
        <v>760947807</v>
      </c>
      <c r="I1068" s="1391">
        <v>706242029</v>
      </c>
      <c r="J1068" s="1388" t="s">
        <v>48</v>
      </c>
      <c r="K1068" s="1388" t="s">
        <v>110</v>
      </c>
      <c r="L1068" s="134" t="s">
        <v>3813</v>
      </c>
      <c r="M1068" s="134" t="s">
        <v>3814</v>
      </c>
      <c r="N1068" s="1392" t="s">
        <v>3815</v>
      </c>
      <c r="O1068" s="1393" t="s">
        <v>3816</v>
      </c>
      <c r="P1068" s="1387" t="s">
        <v>3817</v>
      </c>
      <c r="Q1068" s="1394" t="s">
        <v>3818</v>
      </c>
      <c r="R1068" s="1394" t="s">
        <v>3819</v>
      </c>
      <c r="S1068" s="1387" t="s">
        <v>3820</v>
      </c>
      <c r="T1068" s="1394" t="s">
        <v>3821</v>
      </c>
      <c r="U1068" s="1394" t="s">
        <v>3822</v>
      </c>
      <c r="V1068" s="157">
        <v>7922</v>
      </c>
      <c r="W1068" s="1388">
        <v>19542</v>
      </c>
      <c r="X1068" s="1395">
        <v>43049</v>
      </c>
      <c r="Y1068" s="1388" t="s">
        <v>45</v>
      </c>
      <c r="Z1068" s="1388">
        <v>4600007804</v>
      </c>
      <c r="AA1068" s="1396">
        <f t="shared" si="17"/>
        <v>1</v>
      </c>
      <c r="AB1068" s="157" t="s">
        <v>3903</v>
      </c>
      <c r="AC1068" s="157" t="s">
        <v>84</v>
      </c>
      <c r="AD1068" s="157"/>
      <c r="AE1068" s="157" t="s">
        <v>3889</v>
      </c>
      <c r="AF1068" s="1388" t="s">
        <v>47</v>
      </c>
      <c r="AG1068" s="1388" t="s">
        <v>584</v>
      </c>
      <c r="AH1068" s="1331"/>
    </row>
    <row r="1069" spans="1:34" s="33" customFormat="1" ht="63" customHeight="1" x14ac:dyDescent="0.2">
      <c r="A1069" s="1386" t="s">
        <v>3810</v>
      </c>
      <c r="B1069" s="1387">
        <v>93141506</v>
      </c>
      <c r="C1069" s="1388" t="s">
        <v>3904</v>
      </c>
      <c r="D1069" s="1389">
        <v>43050</v>
      </c>
      <c r="E1069" s="1390" t="s">
        <v>108</v>
      </c>
      <c r="F1069" s="1388" t="s">
        <v>122</v>
      </c>
      <c r="G1069" s="1388" t="s">
        <v>3812</v>
      </c>
      <c r="H1069" s="1391">
        <v>546230927</v>
      </c>
      <c r="I1069" s="1391">
        <v>507184766</v>
      </c>
      <c r="J1069" s="1388" t="s">
        <v>48</v>
      </c>
      <c r="K1069" s="1388" t="s">
        <v>110</v>
      </c>
      <c r="L1069" s="134" t="s">
        <v>3813</v>
      </c>
      <c r="M1069" s="134" t="s">
        <v>3814</v>
      </c>
      <c r="N1069" s="1392" t="s">
        <v>3815</v>
      </c>
      <c r="O1069" s="1393" t="s">
        <v>3816</v>
      </c>
      <c r="P1069" s="1387" t="s">
        <v>3817</v>
      </c>
      <c r="Q1069" s="1394" t="s">
        <v>3818</v>
      </c>
      <c r="R1069" s="1394" t="s">
        <v>3819</v>
      </c>
      <c r="S1069" s="1387" t="s">
        <v>3820</v>
      </c>
      <c r="T1069" s="1394" t="s">
        <v>3821</v>
      </c>
      <c r="U1069" s="1394" t="s">
        <v>3822</v>
      </c>
      <c r="V1069" s="157">
        <v>7904</v>
      </c>
      <c r="W1069" s="1388">
        <v>19543</v>
      </c>
      <c r="X1069" s="1395">
        <v>43049</v>
      </c>
      <c r="Y1069" s="1388" t="s">
        <v>45</v>
      </c>
      <c r="Z1069" s="1388">
        <v>4600007821</v>
      </c>
      <c r="AA1069" s="1396">
        <f t="shared" si="17"/>
        <v>1</v>
      </c>
      <c r="AB1069" s="157" t="s">
        <v>3905</v>
      </c>
      <c r="AC1069" s="157" t="s">
        <v>84</v>
      </c>
      <c r="AD1069" s="157"/>
      <c r="AE1069" s="157" t="s">
        <v>3906</v>
      </c>
      <c r="AF1069" s="1388" t="s">
        <v>47</v>
      </c>
      <c r="AG1069" s="1388" t="s">
        <v>584</v>
      </c>
      <c r="AH1069" s="1331"/>
    </row>
    <row r="1070" spans="1:34" s="33" customFormat="1" ht="63" customHeight="1" x14ac:dyDescent="0.2">
      <c r="A1070" s="1386" t="s">
        <v>3810</v>
      </c>
      <c r="B1070" s="1387">
        <v>93141506</v>
      </c>
      <c r="C1070" s="1388" t="s">
        <v>3907</v>
      </c>
      <c r="D1070" s="1389">
        <v>43050</v>
      </c>
      <c r="E1070" s="1390" t="s">
        <v>108</v>
      </c>
      <c r="F1070" s="1388" t="s">
        <v>122</v>
      </c>
      <c r="G1070" s="1388" t="s">
        <v>3812</v>
      </c>
      <c r="H1070" s="1391">
        <v>366588136</v>
      </c>
      <c r="I1070" s="1391">
        <v>340383359</v>
      </c>
      <c r="J1070" s="1388" t="s">
        <v>48</v>
      </c>
      <c r="K1070" s="1388" t="s">
        <v>110</v>
      </c>
      <c r="L1070" s="134" t="s">
        <v>3813</v>
      </c>
      <c r="M1070" s="134" t="s">
        <v>3814</v>
      </c>
      <c r="N1070" s="1392" t="s">
        <v>3815</v>
      </c>
      <c r="O1070" s="1393" t="s">
        <v>3816</v>
      </c>
      <c r="P1070" s="1387" t="s">
        <v>3817</v>
      </c>
      <c r="Q1070" s="1394" t="s">
        <v>3818</v>
      </c>
      <c r="R1070" s="1394" t="s">
        <v>3819</v>
      </c>
      <c r="S1070" s="1387" t="s">
        <v>3820</v>
      </c>
      <c r="T1070" s="1394" t="s">
        <v>3821</v>
      </c>
      <c r="U1070" s="1394" t="s">
        <v>3822</v>
      </c>
      <c r="V1070" s="157">
        <v>7906</v>
      </c>
      <c r="W1070" s="1388">
        <v>19544</v>
      </c>
      <c r="X1070" s="1395">
        <v>43049</v>
      </c>
      <c r="Y1070" s="1388" t="s">
        <v>45</v>
      </c>
      <c r="Z1070" s="1388">
        <v>4600007811</v>
      </c>
      <c r="AA1070" s="1396">
        <f t="shared" si="17"/>
        <v>1</v>
      </c>
      <c r="AB1070" s="157" t="s">
        <v>3908</v>
      </c>
      <c r="AC1070" s="157" t="s">
        <v>84</v>
      </c>
      <c r="AD1070" s="157"/>
      <c r="AE1070" s="157" t="s">
        <v>3863</v>
      </c>
      <c r="AF1070" s="1388" t="s">
        <v>47</v>
      </c>
      <c r="AG1070" s="1388" t="s">
        <v>584</v>
      </c>
      <c r="AH1070" s="1331"/>
    </row>
    <row r="1071" spans="1:34" s="33" customFormat="1" ht="63" customHeight="1" x14ac:dyDescent="0.2">
      <c r="A1071" s="1386" t="s">
        <v>3810</v>
      </c>
      <c r="B1071" s="1387">
        <v>93141506</v>
      </c>
      <c r="C1071" s="1388" t="s">
        <v>3909</v>
      </c>
      <c r="D1071" s="1389">
        <v>43050</v>
      </c>
      <c r="E1071" s="1390" t="s">
        <v>108</v>
      </c>
      <c r="F1071" s="1388" t="s">
        <v>122</v>
      </c>
      <c r="G1071" s="1388" t="s">
        <v>3812</v>
      </c>
      <c r="H1071" s="1391">
        <v>219076575</v>
      </c>
      <c r="I1071" s="1391">
        <v>203416350</v>
      </c>
      <c r="J1071" s="1388" t="s">
        <v>48</v>
      </c>
      <c r="K1071" s="1388" t="s">
        <v>110</v>
      </c>
      <c r="L1071" s="134" t="s">
        <v>3813</v>
      </c>
      <c r="M1071" s="134" t="s">
        <v>3814</v>
      </c>
      <c r="N1071" s="1392" t="s">
        <v>3815</v>
      </c>
      <c r="O1071" s="1393" t="s">
        <v>3816</v>
      </c>
      <c r="P1071" s="1387" t="s">
        <v>3817</v>
      </c>
      <c r="Q1071" s="1394" t="s">
        <v>3818</v>
      </c>
      <c r="R1071" s="1394" t="s">
        <v>3819</v>
      </c>
      <c r="S1071" s="1387" t="s">
        <v>3820</v>
      </c>
      <c r="T1071" s="1394" t="s">
        <v>3821</v>
      </c>
      <c r="U1071" s="1394" t="s">
        <v>3822</v>
      </c>
      <c r="V1071" s="157">
        <v>7907</v>
      </c>
      <c r="W1071" s="1388">
        <v>19545</v>
      </c>
      <c r="X1071" s="1395">
        <v>43049</v>
      </c>
      <c r="Y1071" s="1388" t="s">
        <v>45</v>
      </c>
      <c r="Z1071" s="1388">
        <v>4600007773</v>
      </c>
      <c r="AA1071" s="1396">
        <f t="shared" si="17"/>
        <v>1</v>
      </c>
      <c r="AB1071" s="157" t="s">
        <v>3910</v>
      </c>
      <c r="AC1071" s="157" t="s">
        <v>84</v>
      </c>
      <c r="AD1071" s="157"/>
      <c r="AE1071" s="157" t="s">
        <v>3863</v>
      </c>
      <c r="AF1071" s="1388" t="s">
        <v>47</v>
      </c>
      <c r="AG1071" s="1388" t="s">
        <v>584</v>
      </c>
      <c r="AH1071" s="1331"/>
    </row>
    <row r="1072" spans="1:34" s="33" customFormat="1" ht="63" customHeight="1" x14ac:dyDescent="0.2">
      <c r="A1072" s="1386" t="s">
        <v>3810</v>
      </c>
      <c r="B1072" s="1387">
        <v>93141506</v>
      </c>
      <c r="C1072" s="1388" t="s">
        <v>3911</v>
      </c>
      <c r="D1072" s="1389">
        <v>43050</v>
      </c>
      <c r="E1072" s="1390" t="s">
        <v>108</v>
      </c>
      <c r="F1072" s="1388" t="s">
        <v>122</v>
      </c>
      <c r="G1072" s="1388" t="s">
        <v>3812</v>
      </c>
      <c r="H1072" s="1391">
        <v>730255250</v>
      </c>
      <c r="I1072" s="1391">
        <v>678054500</v>
      </c>
      <c r="J1072" s="1388" t="s">
        <v>48</v>
      </c>
      <c r="K1072" s="1388" t="s">
        <v>110</v>
      </c>
      <c r="L1072" s="134" t="s">
        <v>3813</v>
      </c>
      <c r="M1072" s="134" t="s">
        <v>3814</v>
      </c>
      <c r="N1072" s="1392" t="s">
        <v>3815</v>
      </c>
      <c r="O1072" s="1393" t="s">
        <v>3816</v>
      </c>
      <c r="P1072" s="1387" t="s">
        <v>3817</v>
      </c>
      <c r="Q1072" s="1394" t="s">
        <v>3818</v>
      </c>
      <c r="R1072" s="1394" t="s">
        <v>3819</v>
      </c>
      <c r="S1072" s="1387" t="s">
        <v>3820</v>
      </c>
      <c r="T1072" s="1394" t="s">
        <v>3821</v>
      </c>
      <c r="U1072" s="1394" t="s">
        <v>3822</v>
      </c>
      <c r="V1072" s="157">
        <v>7910</v>
      </c>
      <c r="W1072" s="1388">
        <v>19546</v>
      </c>
      <c r="X1072" s="1395">
        <v>43049</v>
      </c>
      <c r="Y1072" s="1388" t="s">
        <v>45</v>
      </c>
      <c r="Z1072" s="1388">
        <v>4600007893</v>
      </c>
      <c r="AA1072" s="1396">
        <f t="shared" si="17"/>
        <v>1</v>
      </c>
      <c r="AB1072" s="157" t="s">
        <v>3912</v>
      </c>
      <c r="AC1072" s="157" t="s">
        <v>84</v>
      </c>
      <c r="AD1072" s="157"/>
      <c r="AE1072" s="157" t="s">
        <v>3906</v>
      </c>
      <c r="AF1072" s="1388" t="s">
        <v>47</v>
      </c>
      <c r="AG1072" s="1388" t="s">
        <v>584</v>
      </c>
      <c r="AH1072" s="1331"/>
    </row>
    <row r="1073" spans="1:34" s="33" customFormat="1" ht="63" customHeight="1" x14ac:dyDescent="0.2">
      <c r="A1073" s="1386" t="s">
        <v>3810</v>
      </c>
      <c r="B1073" s="1387">
        <v>93141506</v>
      </c>
      <c r="C1073" s="1388" t="s">
        <v>3913</v>
      </c>
      <c r="D1073" s="1389">
        <v>43050</v>
      </c>
      <c r="E1073" s="1390" t="s">
        <v>108</v>
      </c>
      <c r="F1073" s="1388" t="s">
        <v>122</v>
      </c>
      <c r="G1073" s="1388" t="s">
        <v>3812</v>
      </c>
      <c r="H1073" s="1391">
        <v>598809305</v>
      </c>
      <c r="I1073" s="1391">
        <v>556004690</v>
      </c>
      <c r="J1073" s="1388" t="s">
        <v>48</v>
      </c>
      <c r="K1073" s="1388" t="s">
        <v>110</v>
      </c>
      <c r="L1073" s="134" t="s">
        <v>3813</v>
      </c>
      <c r="M1073" s="134" t="s">
        <v>3814</v>
      </c>
      <c r="N1073" s="1392" t="s">
        <v>3815</v>
      </c>
      <c r="O1073" s="1393" t="s">
        <v>3816</v>
      </c>
      <c r="P1073" s="1387" t="s">
        <v>3817</v>
      </c>
      <c r="Q1073" s="1394" t="s">
        <v>3818</v>
      </c>
      <c r="R1073" s="1394" t="s">
        <v>3819</v>
      </c>
      <c r="S1073" s="1387" t="s">
        <v>3820</v>
      </c>
      <c r="T1073" s="1394" t="s">
        <v>3821</v>
      </c>
      <c r="U1073" s="1394" t="s">
        <v>3822</v>
      </c>
      <c r="V1073" s="157">
        <v>7914</v>
      </c>
      <c r="W1073" s="1388">
        <v>19547</v>
      </c>
      <c r="X1073" s="1395">
        <v>43049</v>
      </c>
      <c r="Y1073" s="1388" t="s">
        <v>45</v>
      </c>
      <c r="Z1073" s="1388">
        <v>4600007894</v>
      </c>
      <c r="AA1073" s="1396">
        <f t="shared" si="17"/>
        <v>1</v>
      </c>
      <c r="AB1073" s="157" t="s">
        <v>3914</v>
      </c>
      <c r="AC1073" s="157" t="s">
        <v>84</v>
      </c>
      <c r="AD1073" s="157"/>
      <c r="AE1073" s="157" t="s">
        <v>3872</v>
      </c>
      <c r="AF1073" s="1388" t="s">
        <v>47</v>
      </c>
      <c r="AG1073" s="1388" t="s">
        <v>584</v>
      </c>
      <c r="AH1073" s="1331"/>
    </row>
    <row r="1074" spans="1:34" s="33" customFormat="1" ht="63" customHeight="1" x14ac:dyDescent="0.2">
      <c r="A1074" s="1386" t="s">
        <v>3810</v>
      </c>
      <c r="B1074" s="1387">
        <v>93141506</v>
      </c>
      <c r="C1074" s="1388" t="s">
        <v>3915</v>
      </c>
      <c r="D1074" s="1389">
        <v>43050</v>
      </c>
      <c r="E1074" s="1390" t="s">
        <v>108</v>
      </c>
      <c r="F1074" s="1388" t="s">
        <v>122</v>
      </c>
      <c r="G1074" s="1388" t="s">
        <v>3812</v>
      </c>
      <c r="H1074" s="1391">
        <v>278886625</v>
      </c>
      <c r="I1074" s="1391">
        <v>258876895</v>
      </c>
      <c r="J1074" s="1388" t="s">
        <v>48</v>
      </c>
      <c r="K1074" s="1388" t="s">
        <v>110</v>
      </c>
      <c r="L1074" s="134" t="s">
        <v>3813</v>
      </c>
      <c r="M1074" s="134" t="s">
        <v>3814</v>
      </c>
      <c r="N1074" s="1392" t="s">
        <v>3815</v>
      </c>
      <c r="O1074" s="1393" t="s">
        <v>3816</v>
      </c>
      <c r="P1074" s="1387" t="s">
        <v>3817</v>
      </c>
      <c r="Q1074" s="1394" t="s">
        <v>3818</v>
      </c>
      <c r="R1074" s="1394" t="s">
        <v>3819</v>
      </c>
      <c r="S1074" s="1387" t="s">
        <v>3820</v>
      </c>
      <c r="T1074" s="1394" t="s">
        <v>3821</v>
      </c>
      <c r="U1074" s="1394" t="s">
        <v>3822</v>
      </c>
      <c r="V1074" s="157">
        <v>7916</v>
      </c>
      <c r="W1074" s="1388">
        <v>19548</v>
      </c>
      <c r="X1074" s="1395">
        <v>43049</v>
      </c>
      <c r="Y1074" s="1388" t="s">
        <v>45</v>
      </c>
      <c r="Z1074" s="1388">
        <v>4600007838</v>
      </c>
      <c r="AA1074" s="1396">
        <f t="shared" si="17"/>
        <v>1</v>
      </c>
      <c r="AB1074" s="157" t="s">
        <v>3916</v>
      </c>
      <c r="AC1074" s="157" t="s">
        <v>84</v>
      </c>
      <c r="AD1074" s="157"/>
      <c r="AE1074" s="157" t="s">
        <v>3863</v>
      </c>
      <c r="AF1074" s="1388" t="s">
        <v>47</v>
      </c>
      <c r="AG1074" s="1388" t="s">
        <v>584</v>
      </c>
      <c r="AH1074" s="1331"/>
    </row>
    <row r="1075" spans="1:34" s="33" customFormat="1" ht="63" customHeight="1" x14ac:dyDescent="0.2">
      <c r="A1075" s="1386" t="s">
        <v>3810</v>
      </c>
      <c r="B1075" s="1387">
        <v>93141506</v>
      </c>
      <c r="C1075" s="1388" t="s">
        <v>3917</v>
      </c>
      <c r="D1075" s="1389">
        <v>43050</v>
      </c>
      <c r="E1075" s="1390" t="s">
        <v>108</v>
      </c>
      <c r="F1075" s="1388" t="s">
        <v>122</v>
      </c>
      <c r="G1075" s="1388" t="s">
        <v>3812</v>
      </c>
      <c r="H1075" s="1391">
        <v>292102100</v>
      </c>
      <c r="I1075" s="1391">
        <v>271221800</v>
      </c>
      <c r="J1075" s="1388" t="s">
        <v>48</v>
      </c>
      <c r="K1075" s="1388" t="s">
        <v>110</v>
      </c>
      <c r="L1075" s="134" t="s">
        <v>3813</v>
      </c>
      <c r="M1075" s="134" t="s">
        <v>3814</v>
      </c>
      <c r="N1075" s="1392" t="s">
        <v>3815</v>
      </c>
      <c r="O1075" s="1393" t="s">
        <v>3816</v>
      </c>
      <c r="P1075" s="1387" t="s">
        <v>3817</v>
      </c>
      <c r="Q1075" s="1394" t="s">
        <v>3818</v>
      </c>
      <c r="R1075" s="1394" t="s">
        <v>3819</v>
      </c>
      <c r="S1075" s="1387" t="s">
        <v>3820</v>
      </c>
      <c r="T1075" s="1394" t="s">
        <v>3821</v>
      </c>
      <c r="U1075" s="1394" t="s">
        <v>3822</v>
      </c>
      <c r="V1075" s="157">
        <v>7866</v>
      </c>
      <c r="W1075" s="1388">
        <v>19549</v>
      </c>
      <c r="X1075" s="1395">
        <v>43049</v>
      </c>
      <c r="Y1075" s="1388" t="s">
        <v>45</v>
      </c>
      <c r="Z1075" s="1388">
        <v>4600007762</v>
      </c>
      <c r="AA1075" s="1396">
        <f t="shared" si="17"/>
        <v>1</v>
      </c>
      <c r="AB1075" s="157" t="s">
        <v>3918</v>
      </c>
      <c r="AC1075" s="157" t="s">
        <v>84</v>
      </c>
      <c r="AD1075" s="157"/>
      <c r="AE1075" s="157" t="s">
        <v>3919</v>
      </c>
      <c r="AF1075" s="1388" t="s">
        <v>47</v>
      </c>
      <c r="AG1075" s="1388" t="s">
        <v>584</v>
      </c>
      <c r="AH1075" s="1331"/>
    </row>
    <row r="1076" spans="1:34" s="33" customFormat="1" ht="63" customHeight="1" x14ac:dyDescent="0.2">
      <c r="A1076" s="1386" t="s">
        <v>3810</v>
      </c>
      <c r="B1076" s="1387">
        <v>93141506</v>
      </c>
      <c r="C1076" s="1388" t="s">
        <v>3920</v>
      </c>
      <c r="D1076" s="1389">
        <v>43050</v>
      </c>
      <c r="E1076" s="1390" t="s">
        <v>108</v>
      </c>
      <c r="F1076" s="1388" t="s">
        <v>122</v>
      </c>
      <c r="G1076" s="1388" t="s">
        <v>3812</v>
      </c>
      <c r="H1076" s="1391">
        <v>628019515</v>
      </c>
      <c r="I1076" s="1391">
        <v>583126870</v>
      </c>
      <c r="J1076" s="1388" t="s">
        <v>48</v>
      </c>
      <c r="K1076" s="1388" t="s">
        <v>110</v>
      </c>
      <c r="L1076" s="134" t="s">
        <v>3813</v>
      </c>
      <c r="M1076" s="134" t="s">
        <v>3814</v>
      </c>
      <c r="N1076" s="1392" t="s">
        <v>3815</v>
      </c>
      <c r="O1076" s="1393" t="s">
        <v>3816</v>
      </c>
      <c r="P1076" s="1387" t="s">
        <v>3817</v>
      </c>
      <c r="Q1076" s="1394" t="s">
        <v>3818</v>
      </c>
      <c r="R1076" s="1394" t="s">
        <v>3819</v>
      </c>
      <c r="S1076" s="1387" t="s">
        <v>3820</v>
      </c>
      <c r="T1076" s="1394" t="s">
        <v>3821</v>
      </c>
      <c r="U1076" s="1394" t="s">
        <v>3822</v>
      </c>
      <c r="V1076" s="157">
        <v>7867</v>
      </c>
      <c r="W1076" s="1388">
        <v>19550</v>
      </c>
      <c r="X1076" s="1395">
        <v>43049</v>
      </c>
      <c r="Y1076" s="1388" t="s">
        <v>45</v>
      </c>
      <c r="Z1076" s="1388">
        <v>4600007764</v>
      </c>
      <c r="AA1076" s="1396">
        <f t="shared" si="17"/>
        <v>1</v>
      </c>
      <c r="AB1076" s="157" t="s">
        <v>3921</v>
      </c>
      <c r="AC1076" s="157" t="s">
        <v>84</v>
      </c>
      <c r="AD1076" s="157"/>
      <c r="AE1076" s="157" t="s">
        <v>3863</v>
      </c>
      <c r="AF1076" s="1388" t="s">
        <v>47</v>
      </c>
      <c r="AG1076" s="1388" t="s">
        <v>584</v>
      </c>
      <c r="AH1076" s="1331"/>
    </row>
    <row r="1077" spans="1:34" s="33" customFormat="1" ht="63" customHeight="1" x14ac:dyDescent="0.2">
      <c r="A1077" s="1386" t="s">
        <v>3810</v>
      </c>
      <c r="B1077" s="1387">
        <v>93141506</v>
      </c>
      <c r="C1077" s="1388" t="s">
        <v>3922</v>
      </c>
      <c r="D1077" s="1389">
        <v>43050</v>
      </c>
      <c r="E1077" s="1390" t="s">
        <v>108</v>
      </c>
      <c r="F1077" s="1388" t="s">
        <v>122</v>
      </c>
      <c r="G1077" s="1388" t="s">
        <v>3812</v>
      </c>
      <c r="H1077" s="1391">
        <v>460060808</v>
      </c>
      <c r="I1077" s="1391">
        <v>427174335</v>
      </c>
      <c r="J1077" s="1388" t="s">
        <v>48</v>
      </c>
      <c r="K1077" s="1388" t="s">
        <v>110</v>
      </c>
      <c r="L1077" s="134" t="s">
        <v>3813</v>
      </c>
      <c r="M1077" s="134" t="s">
        <v>3814</v>
      </c>
      <c r="N1077" s="1392" t="s">
        <v>3815</v>
      </c>
      <c r="O1077" s="1393" t="s">
        <v>3816</v>
      </c>
      <c r="P1077" s="1387" t="s">
        <v>3817</v>
      </c>
      <c r="Q1077" s="1394" t="s">
        <v>3818</v>
      </c>
      <c r="R1077" s="1394" t="s">
        <v>3819</v>
      </c>
      <c r="S1077" s="1387" t="s">
        <v>3820</v>
      </c>
      <c r="T1077" s="1394" t="s">
        <v>3821</v>
      </c>
      <c r="U1077" s="1394" t="s">
        <v>3822</v>
      </c>
      <c r="V1077" s="157">
        <v>7870</v>
      </c>
      <c r="W1077" s="1388">
        <v>19551</v>
      </c>
      <c r="X1077" s="1395">
        <v>43049</v>
      </c>
      <c r="Y1077" s="1388" t="s">
        <v>45</v>
      </c>
      <c r="Z1077" s="1388">
        <v>4600007803</v>
      </c>
      <c r="AA1077" s="1396">
        <f t="shared" si="17"/>
        <v>1</v>
      </c>
      <c r="AB1077" s="157" t="s">
        <v>3923</v>
      </c>
      <c r="AC1077" s="157" t="s">
        <v>84</v>
      </c>
      <c r="AD1077" s="157"/>
      <c r="AE1077" s="157" t="s">
        <v>3872</v>
      </c>
      <c r="AF1077" s="1388" t="s">
        <v>47</v>
      </c>
      <c r="AG1077" s="1388" t="s">
        <v>584</v>
      </c>
      <c r="AH1077" s="1331"/>
    </row>
    <row r="1078" spans="1:34" s="33" customFormat="1" ht="63" customHeight="1" x14ac:dyDescent="0.2">
      <c r="A1078" s="1386" t="s">
        <v>3810</v>
      </c>
      <c r="B1078" s="1387">
        <v>93141506</v>
      </c>
      <c r="C1078" s="1388" t="s">
        <v>3924</v>
      </c>
      <c r="D1078" s="1389">
        <v>43050</v>
      </c>
      <c r="E1078" s="1390" t="s">
        <v>108</v>
      </c>
      <c r="F1078" s="1388" t="s">
        <v>122</v>
      </c>
      <c r="G1078" s="1388" t="s">
        <v>3812</v>
      </c>
      <c r="H1078" s="1391">
        <v>219076575</v>
      </c>
      <c r="I1078" s="1391">
        <v>203416350</v>
      </c>
      <c r="J1078" s="1388" t="s">
        <v>48</v>
      </c>
      <c r="K1078" s="1388" t="s">
        <v>110</v>
      </c>
      <c r="L1078" s="134" t="s">
        <v>3813</v>
      </c>
      <c r="M1078" s="134" t="s">
        <v>3814</v>
      </c>
      <c r="N1078" s="1392" t="s">
        <v>3815</v>
      </c>
      <c r="O1078" s="1393" t="s">
        <v>3816</v>
      </c>
      <c r="P1078" s="1387" t="s">
        <v>3817</v>
      </c>
      <c r="Q1078" s="1394" t="s">
        <v>3818</v>
      </c>
      <c r="R1078" s="1394" t="s">
        <v>3819</v>
      </c>
      <c r="S1078" s="1387" t="s">
        <v>3820</v>
      </c>
      <c r="T1078" s="1394" t="s">
        <v>3821</v>
      </c>
      <c r="U1078" s="1394" t="s">
        <v>3822</v>
      </c>
      <c r="V1078" s="157">
        <v>7873</v>
      </c>
      <c r="W1078" s="1388">
        <v>19552</v>
      </c>
      <c r="X1078" s="1395">
        <v>43049</v>
      </c>
      <c r="Y1078" s="1388" t="s">
        <v>45</v>
      </c>
      <c r="Z1078" s="1388">
        <v>4600007809</v>
      </c>
      <c r="AA1078" s="1396">
        <f t="shared" si="17"/>
        <v>1</v>
      </c>
      <c r="AB1078" s="157" t="s">
        <v>3925</v>
      </c>
      <c r="AC1078" s="157" t="s">
        <v>84</v>
      </c>
      <c r="AD1078" s="157"/>
      <c r="AE1078" s="157" t="s">
        <v>3919</v>
      </c>
      <c r="AF1078" s="1388" t="s">
        <v>47</v>
      </c>
      <c r="AG1078" s="1388" t="s">
        <v>584</v>
      </c>
      <c r="AH1078" s="1331"/>
    </row>
    <row r="1079" spans="1:34" s="33" customFormat="1" ht="63" customHeight="1" x14ac:dyDescent="0.2">
      <c r="A1079" s="1386" t="s">
        <v>3810</v>
      </c>
      <c r="B1079" s="1387">
        <v>93141506</v>
      </c>
      <c r="C1079" s="1388" t="s">
        <v>3926</v>
      </c>
      <c r="D1079" s="1389">
        <v>43050</v>
      </c>
      <c r="E1079" s="1390" t="s">
        <v>108</v>
      </c>
      <c r="F1079" s="1388" t="s">
        <v>122</v>
      </c>
      <c r="G1079" s="1388" t="s">
        <v>3812</v>
      </c>
      <c r="H1079" s="1391">
        <v>1352432723</v>
      </c>
      <c r="I1079" s="1391">
        <v>1255756934</v>
      </c>
      <c r="J1079" s="1388" t="s">
        <v>48</v>
      </c>
      <c r="K1079" s="1388" t="s">
        <v>110</v>
      </c>
      <c r="L1079" s="134" t="s">
        <v>3813</v>
      </c>
      <c r="M1079" s="134" t="s">
        <v>3814</v>
      </c>
      <c r="N1079" s="1392" t="s">
        <v>3815</v>
      </c>
      <c r="O1079" s="1393" t="s">
        <v>3816</v>
      </c>
      <c r="P1079" s="1387" t="s">
        <v>3817</v>
      </c>
      <c r="Q1079" s="1394" t="s">
        <v>3818</v>
      </c>
      <c r="R1079" s="1394" t="s">
        <v>3819</v>
      </c>
      <c r="S1079" s="1387" t="s">
        <v>3820</v>
      </c>
      <c r="T1079" s="1394" t="s">
        <v>3821</v>
      </c>
      <c r="U1079" s="1394" t="s">
        <v>3822</v>
      </c>
      <c r="V1079" s="157">
        <v>7882</v>
      </c>
      <c r="W1079" s="1388">
        <v>19553</v>
      </c>
      <c r="X1079" s="1395">
        <v>43049</v>
      </c>
      <c r="Y1079" s="1388" t="s">
        <v>45</v>
      </c>
      <c r="Z1079" s="1388">
        <v>4600007766</v>
      </c>
      <c r="AA1079" s="1396">
        <f t="shared" si="17"/>
        <v>1</v>
      </c>
      <c r="AB1079" s="157" t="s">
        <v>3927</v>
      </c>
      <c r="AC1079" s="157" t="s">
        <v>84</v>
      </c>
      <c r="AD1079" s="157"/>
      <c r="AE1079" s="157" t="s">
        <v>3919</v>
      </c>
      <c r="AF1079" s="1388" t="s">
        <v>47</v>
      </c>
      <c r="AG1079" s="1388" t="s">
        <v>584</v>
      </c>
      <c r="AH1079" s="1331"/>
    </row>
    <row r="1080" spans="1:34" s="33" customFormat="1" ht="63" customHeight="1" x14ac:dyDescent="0.2">
      <c r="A1080" s="1386" t="s">
        <v>3810</v>
      </c>
      <c r="B1080" s="1387">
        <v>93141506</v>
      </c>
      <c r="C1080" s="1388" t="s">
        <v>3928</v>
      </c>
      <c r="D1080" s="1389">
        <v>43050</v>
      </c>
      <c r="E1080" s="1390" t="s">
        <v>108</v>
      </c>
      <c r="F1080" s="1388" t="s">
        <v>122</v>
      </c>
      <c r="G1080" s="1388" t="s">
        <v>3812</v>
      </c>
      <c r="H1080" s="1391">
        <v>438153150</v>
      </c>
      <c r="I1080" s="1391">
        <v>406832700</v>
      </c>
      <c r="J1080" s="1388" t="s">
        <v>48</v>
      </c>
      <c r="K1080" s="1388" t="s">
        <v>110</v>
      </c>
      <c r="L1080" s="134" t="s">
        <v>3813</v>
      </c>
      <c r="M1080" s="134" t="s">
        <v>3814</v>
      </c>
      <c r="N1080" s="1392" t="s">
        <v>3815</v>
      </c>
      <c r="O1080" s="1393" t="s">
        <v>3816</v>
      </c>
      <c r="P1080" s="1387" t="s">
        <v>3817</v>
      </c>
      <c r="Q1080" s="1394" t="s">
        <v>3818</v>
      </c>
      <c r="R1080" s="1394" t="s">
        <v>3819</v>
      </c>
      <c r="S1080" s="1387" t="s">
        <v>3820</v>
      </c>
      <c r="T1080" s="1394" t="s">
        <v>3821</v>
      </c>
      <c r="U1080" s="1394" t="s">
        <v>3822</v>
      </c>
      <c r="V1080" s="157">
        <v>7884</v>
      </c>
      <c r="W1080" s="1388">
        <v>19554</v>
      </c>
      <c r="X1080" s="1395">
        <v>43049</v>
      </c>
      <c r="Y1080" s="1388" t="s">
        <v>45</v>
      </c>
      <c r="Z1080" s="1388">
        <v>4600007776</v>
      </c>
      <c r="AA1080" s="1396">
        <f t="shared" si="17"/>
        <v>1</v>
      </c>
      <c r="AB1080" s="157" t="s">
        <v>3929</v>
      </c>
      <c r="AC1080" s="157" t="s">
        <v>84</v>
      </c>
      <c r="AD1080" s="157"/>
      <c r="AE1080" s="157" t="s">
        <v>3919</v>
      </c>
      <c r="AF1080" s="1388" t="s">
        <v>47</v>
      </c>
      <c r="AG1080" s="1388" t="s">
        <v>584</v>
      </c>
      <c r="AH1080" s="1331"/>
    </row>
    <row r="1081" spans="1:34" s="33" customFormat="1" ht="63" customHeight="1" x14ac:dyDescent="0.2">
      <c r="A1081" s="1386" t="s">
        <v>3810</v>
      </c>
      <c r="B1081" s="1387">
        <v>93141506</v>
      </c>
      <c r="C1081" s="1388" t="s">
        <v>3930</v>
      </c>
      <c r="D1081" s="1389">
        <v>43050</v>
      </c>
      <c r="E1081" s="1390" t="s">
        <v>108</v>
      </c>
      <c r="F1081" s="1388" t="s">
        <v>122</v>
      </c>
      <c r="G1081" s="1388" t="s">
        <v>3812</v>
      </c>
      <c r="H1081" s="1391">
        <v>219076575</v>
      </c>
      <c r="I1081" s="1391">
        <v>203416350</v>
      </c>
      <c r="J1081" s="1388" t="s">
        <v>48</v>
      </c>
      <c r="K1081" s="1388" t="s">
        <v>110</v>
      </c>
      <c r="L1081" s="134" t="s">
        <v>3813</v>
      </c>
      <c r="M1081" s="134" t="s">
        <v>3814</v>
      </c>
      <c r="N1081" s="1392" t="s">
        <v>3815</v>
      </c>
      <c r="O1081" s="1393" t="s">
        <v>3816</v>
      </c>
      <c r="P1081" s="1387" t="s">
        <v>3817</v>
      </c>
      <c r="Q1081" s="1394" t="s">
        <v>3818</v>
      </c>
      <c r="R1081" s="1394" t="s">
        <v>3819</v>
      </c>
      <c r="S1081" s="1387" t="s">
        <v>3820</v>
      </c>
      <c r="T1081" s="1394" t="s">
        <v>3821</v>
      </c>
      <c r="U1081" s="1394" t="s">
        <v>3822</v>
      </c>
      <c r="V1081" s="157">
        <v>7887</v>
      </c>
      <c r="W1081" s="1388">
        <v>19555</v>
      </c>
      <c r="X1081" s="1395">
        <v>43049</v>
      </c>
      <c r="Y1081" s="1388" t="s">
        <v>45</v>
      </c>
      <c r="Z1081" s="1388">
        <v>4600007805</v>
      </c>
      <c r="AA1081" s="1396">
        <f t="shared" si="17"/>
        <v>1</v>
      </c>
      <c r="AB1081" s="157" t="s">
        <v>3931</v>
      </c>
      <c r="AC1081" s="157" t="s">
        <v>84</v>
      </c>
      <c r="AD1081" s="157"/>
      <c r="AE1081" s="157" t="s">
        <v>3906</v>
      </c>
      <c r="AF1081" s="1388" t="s">
        <v>47</v>
      </c>
      <c r="AG1081" s="1388" t="s">
        <v>584</v>
      </c>
      <c r="AH1081" s="1331"/>
    </row>
    <row r="1082" spans="1:34" s="33" customFormat="1" ht="63" customHeight="1" x14ac:dyDescent="0.2">
      <c r="A1082" s="1386" t="s">
        <v>3810</v>
      </c>
      <c r="B1082" s="1387">
        <v>93141506</v>
      </c>
      <c r="C1082" s="1388" t="s">
        <v>3932</v>
      </c>
      <c r="D1082" s="1389">
        <v>43050</v>
      </c>
      <c r="E1082" s="1390" t="s">
        <v>108</v>
      </c>
      <c r="F1082" s="1388" t="s">
        <v>122</v>
      </c>
      <c r="G1082" s="1388" t="s">
        <v>3812</v>
      </c>
      <c r="H1082" s="1391">
        <v>569599095</v>
      </c>
      <c r="I1082" s="1391">
        <v>528882510</v>
      </c>
      <c r="J1082" s="1388" t="s">
        <v>48</v>
      </c>
      <c r="K1082" s="1388" t="s">
        <v>110</v>
      </c>
      <c r="L1082" s="134" t="s">
        <v>3813</v>
      </c>
      <c r="M1082" s="134" t="s">
        <v>3814</v>
      </c>
      <c r="N1082" s="1392" t="s">
        <v>3815</v>
      </c>
      <c r="O1082" s="1393" t="s">
        <v>3816</v>
      </c>
      <c r="P1082" s="1387" t="s">
        <v>3817</v>
      </c>
      <c r="Q1082" s="1394" t="s">
        <v>3818</v>
      </c>
      <c r="R1082" s="1394" t="s">
        <v>3819</v>
      </c>
      <c r="S1082" s="1387" t="s">
        <v>3820</v>
      </c>
      <c r="T1082" s="1394" t="s">
        <v>3821</v>
      </c>
      <c r="U1082" s="1394" t="s">
        <v>3822</v>
      </c>
      <c r="V1082" s="157">
        <v>7890</v>
      </c>
      <c r="W1082" s="1388">
        <v>19556</v>
      </c>
      <c r="X1082" s="1395">
        <v>43049</v>
      </c>
      <c r="Y1082" s="1388" t="s">
        <v>45</v>
      </c>
      <c r="Z1082" s="1388">
        <v>4600007822</v>
      </c>
      <c r="AA1082" s="1396">
        <f t="shared" si="17"/>
        <v>1</v>
      </c>
      <c r="AB1082" s="157" t="s">
        <v>3933</v>
      </c>
      <c r="AC1082" s="157" t="s">
        <v>84</v>
      </c>
      <c r="AD1082" s="157"/>
      <c r="AE1082" s="157" t="s">
        <v>3919</v>
      </c>
      <c r="AF1082" s="1388" t="s">
        <v>47</v>
      </c>
      <c r="AG1082" s="1388" t="s">
        <v>584</v>
      </c>
      <c r="AH1082" s="1331"/>
    </row>
    <row r="1083" spans="1:34" s="33" customFormat="1" ht="63" customHeight="1" x14ac:dyDescent="0.2">
      <c r="A1083" s="1386" t="s">
        <v>3810</v>
      </c>
      <c r="B1083" s="1387">
        <v>93141506</v>
      </c>
      <c r="C1083" s="1388" t="s">
        <v>3934</v>
      </c>
      <c r="D1083" s="1389">
        <v>43050</v>
      </c>
      <c r="E1083" s="1390" t="s">
        <v>108</v>
      </c>
      <c r="F1083" s="1388" t="s">
        <v>122</v>
      </c>
      <c r="G1083" s="1388" t="s">
        <v>3812</v>
      </c>
      <c r="H1083" s="1391">
        <v>438153150</v>
      </c>
      <c r="I1083" s="1391">
        <v>406832700</v>
      </c>
      <c r="J1083" s="1388" t="s">
        <v>48</v>
      </c>
      <c r="K1083" s="1388" t="s">
        <v>110</v>
      </c>
      <c r="L1083" s="134" t="s">
        <v>3813</v>
      </c>
      <c r="M1083" s="134" t="s">
        <v>3814</v>
      </c>
      <c r="N1083" s="1392" t="s">
        <v>3815</v>
      </c>
      <c r="O1083" s="1393" t="s">
        <v>3816</v>
      </c>
      <c r="P1083" s="1387" t="s">
        <v>3817</v>
      </c>
      <c r="Q1083" s="1394" t="s">
        <v>3818</v>
      </c>
      <c r="R1083" s="1394" t="s">
        <v>3819</v>
      </c>
      <c r="S1083" s="1387" t="s">
        <v>3820</v>
      </c>
      <c r="T1083" s="1394" t="s">
        <v>3821</v>
      </c>
      <c r="U1083" s="1394" t="s">
        <v>3822</v>
      </c>
      <c r="V1083" s="157">
        <v>7892</v>
      </c>
      <c r="W1083" s="1388">
        <v>19557</v>
      </c>
      <c r="X1083" s="1395">
        <v>43049</v>
      </c>
      <c r="Y1083" s="1388" t="s">
        <v>45</v>
      </c>
      <c r="Z1083" s="1388">
        <v>4600007835</v>
      </c>
      <c r="AA1083" s="1396">
        <f t="shared" si="17"/>
        <v>1</v>
      </c>
      <c r="AB1083" s="157" t="s">
        <v>3935</v>
      </c>
      <c r="AC1083" s="157" t="s">
        <v>84</v>
      </c>
      <c r="AD1083" s="157"/>
      <c r="AE1083" s="157" t="s">
        <v>3906</v>
      </c>
      <c r="AF1083" s="1388" t="s">
        <v>47</v>
      </c>
      <c r="AG1083" s="1388" t="s">
        <v>584</v>
      </c>
      <c r="AH1083" s="1331"/>
    </row>
    <row r="1084" spans="1:34" s="33" customFormat="1" ht="63" customHeight="1" x14ac:dyDescent="0.2">
      <c r="A1084" s="1386" t="s">
        <v>3810</v>
      </c>
      <c r="B1084" s="1387">
        <v>93141506</v>
      </c>
      <c r="C1084" s="1388" t="s">
        <v>3936</v>
      </c>
      <c r="D1084" s="1389">
        <v>43050</v>
      </c>
      <c r="E1084" s="1390" t="s">
        <v>108</v>
      </c>
      <c r="F1084" s="1388" t="s">
        <v>122</v>
      </c>
      <c r="G1084" s="1388" t="s">
        <v>3812</v>
      </c>
      <c r="H1084" s="1391">
        <v>388495793</v>
      </c>
      <c r="I1084" s="1391">
        <v>360724994</v>
      </c>
      <c r="J1084" s="1388" t="s">
        <v>48</v>
      </c>
      <c r="K1084" s="1388" t="s">
        <v>110</v>
      </c>
      <c r="L1084" s="134" t="s">
        <v>3813</v>
      </c>
      <c r="M1084" s="134" t="s">
        <v>3814</v>
      </c>
      <c r="N1084" s="1392" t="s">
        <v>3815</v>
      </c>
      <c r="O1084" s="1393" t="s">
        <v>3816</v>
      </c>
      <c r="P1084" s="1387" t="s">
        <v>3817</v>
      </c>
      <c r="Q1084" s="1394" t="s">
        <v>3818</v>
      </c>
      <c r="R1084" s="1394" t="s">
        <v>3819</v>
      </c>
      <c r="S1084" s="1387" t="s">
        <v>3820</v>
      </c>
      <c r="T1084" s="1394" t="s">
        <v>3821</v>
      </c>
      <c r="U1084" s="1394" t="s">
        <v>3822</v>
      </c>
      <c r="V1084" s="157">
        <v>7896</v>
      </c>
      <c r="W1084" s="1388">
        <v>19558</v>
      </c>
      <c r="X1084" s="1395">
        <v>43049</v>
      </c>
      <c r="Y1084" s="1388" t="s">
        <v>45</v>
      </c>
      <c r="Z1084" s="1388">
        <v>4600007876</v>
      </c>
      <c r="AA1084" s="1396">
        <f t="shared" si="17"/>
        <v>1</v>
      </c>
      <c r="AB1084" s="157" t="s">
        <v>3937</v>
      </c>
      <c r="AC1084" s="157" t="s">
        <v>84</v>
      </c>
      <c r="AD1084" s="157"/>
      <c r="AE1084" s="157" t="s">
        <v>3906</v>
      </c>
      <c r="AF1084" s="1388" t="s">
        <v>47</v>
      </c>
      <c r="AG1084" s="1388" t="s">
        <v>584</v>
      </c>
      <c r="AH1084" s="1331"/>
    </row>
    <row r="1085" spans="1:34" s="33" customFormat="1" ht="63" customHeight="1" x14ac:dyDescent="0.2">
      <c r="A1085" s="1386" t="s">
        <v>3810</v>
      </c>
      <c r="B1085" s="1387">
        <v>93141506</v>
      </c>
      <c r="C1085" s="1388" t="s">
        <v>3938</v>
      </c>
      <c r="D1085" s="1389">
        <v>43050</v>
      </c>
      <c r="E1085" s="1390" t="s">
        <v>108</v>
      </c>
      <c r="F1085" s="1388" t="s">
        <v>122</v>
      </c>
      <c r="G1085" s="1388" t="s">
        <v>3812</v>
      </c>
      <c r="H1085" s="1391">
        <v>2067805817</v>
      </c>
      <c r="I1085" s="1391">
        <v>1920992559</v>
      </c>
      <c r="J1085" s="1388" t="s">
        <v>48</v>
      </c>
      <c r="K1085" s="1388" t="s">
        <v>110</v>
      </c>
      <c r="L1085" s="134" t="s">
        <v>3813</v>
      </c>
      <c r="M1085" s="134" t="s">
        <v>3814</v>
      </c>
      <c r="N1085" s="1392" t="s">
        <v>3815</v>
      </c>
      <c r="O1085" s="1393" t="s">
        <v>3816</v>
      </c>
      <c r="P1085" s="1387" t="s">
        <v>3817</v>
      </c>
      <c r="Q1085" s="1394" t="s">
        <v>3818</v>
      </c>
      <c r="R1085" s="1394" t="s">
        <v>3819</v>
      </c>
      <c r="S1085" s="1387" t="s">
        <v>3820</v>
      </c>
      <c r="T1085" s="1394" t="s">
        <v>3821</v>
      </c>
      <c r="U1085" s="1394" t="s">
        <v>3822</v>
      </c>
      <c r="V1085" s="157">
        <v>7900</v>
      </c>
      <c r="W1085" s="1388">
        <v>19560</v>
      </c>
      <c r="X1085" s="1395">
        <v>43049</v>
      </c>
      <c r="Y1085" s="1388" t="s">
        <v>45</v>
      </c>
      <c r="Z1085" s="1388">
        <v>4600007886</v>
      </c>
      <c r="AA1085" s="1396">
        <f t="shared" si="17"/>
        <v>1</v>
      </c>
      <c r="AB1085" s="157" t="s">
        <v>3939</v>
      </c>
      <c r="AC1085" s="157" t="s">
        <v>84</v>
      </c>
      <c r="AD1085" s="157"/>
      <c r="AE1085" s="157" t="s">
        <v>3855</v>
      </c>
      <c r="AF1085" s="1388" t="s">
        <v>47</v>
      </c>
      <c r="AG1085" s="1388" t="s">
        <v>584</v>
      </c>
      <c r="AH1085" s="1331"/>
    </row>
    <row r="1086" spans="1:34" s="33" customFormat="1" ht="63" customHeight="1" x14ac:dyDescent="0.2">
      <c r="A1086" s="1386" t="s">
        <v>3810</v>
      </c>
      <c r="B1086" s="1387">
        <v>93141506</v>
      </c>
      <c r="C1086" s="1388" t="s">
        <v>3940</v>
      </c>
      <c r="D1086" s="1389">
        <v>43050</v>
      </c>
      <c r="E1086" s="1390" t="s">
        <v>108</v>
      </c>
      <c r="F1086" s="1388" t="s">
        <v>122</v>
      </c>
      <c r="G1086" s="1388" t="s">
        <v>3812</v>
      </c>
      <c r="H1086" s="1391">
        <v>1134853855</v>
      </c>
      <c r="I1086" s="1391">
        <v>1054904590</v>
      </c>
      <c r="J1086" s="1388" t="s">
        <v>48</v>
      </c>
      <c r="K1086" s="1388" t="s">
        <v>110</v>
      </c>
      <c r="L1086" s="134" t="s">
        <v>3813</v>
      </c>
      <c r="M1086" s="134" t="s">
        <v>3814</v>
      </c>
      <c r="N1086" s="1392" t="s">
        <v>3815</v>
      </c>
      <c r="O1086" s="1393" t="s">
        <v>3816</v>
      </c>
      <c r="P1086" s="1387" t="s">
        <v>3817</v>
      </c>
      <c r="Q1086" s="1394" t="s">
        <v>3818</v>
      </c>
      <c r="R1086" s="1394" t="s">
        <v>3819</v>
      </c>
      <c r="S1086" s="1387" t="s">
        <v>3820</v>
      </c>
      <c r="T1086" s="1394" t="s">
        <v>3821</v>
      </c>
      <c r="U1086" s="1394" t="s">
        <v>3822</v>
      </c>
      <c r="V1086" s="157">
        <v>7915</v>
      </c>
      <c r="W1086" s="1388">
        <v>19528</v>
      </c>
      <c r="X1086" s="1395">
        <v>43049</v>
      </c>
      <c r="Y1086" s="1388" t="s">
        <v>45</v>
      </c>
      <c r="Z1086" s="1388">
        <v>4600007841</v>
      </c>
      <c r="AA1086" s="1396">
        <f t="shared" si="17"/>
        <v>1</v>
      </c>
      <c r="AB1086" s="157" t="s">
        <v>3941</v>
      </c>
      <c r="AC1086" s="157" t="s">
        <v>84</v>
      </c>
      <c r="AD1086" s="157"/>
      <c r="AE1086" s="157" t="s">
        <v>3919</v>
      </c>
      <c r="AF1086" s="1388" t="s">
        <v>47</v>
      </c>
      <c r="AG1086" s="1388" t="s">
        <v>584</v>
      </c>
      <c r="AH1086" s="1331"/>
    </row>
    <row r="1087" spans="1:34" s="33" customFormat="1" ht="63" customHeight="1" x14ac:dyDescent="0.2">
      <c r="A1087" s="1397" t="s">
        <v>3810</v>
      </c>
      <c r="B1087" s="1387">
        <v>93141506</v>
      </c>
      <c r="C1087" s="1388" t="s">
        <v>3942</v>
      </c>
      <c r="D1087" s="1389">
        <v>43050</v>
      </c>
      <c r="E1087" s="1390" t="s">
        <v>108</v>
      </c>
      <c r="F1087" s="1388" t="s">
        <v>122</v>
      </c>
      <c r="G1087" s="1388" t="s">
        <v>3812</v>
      </c>
      <c r="H1087" s="1391">
        <v>292102100</v>
      </c>
      <c r="I1087" s="1391">
        <v>271221800</v>
      </c>
      <c r="J1087" s="1388" t="s">
        <v>48</v>
      </c>
      <c r="K1087" s="1388" t="s">
        <v>110</v>
      </c>
      <c r="L1087" s="134" t="s">
        <v>3813</v>
      </c>
      <c r="M1087" s="134" t="s">
        <v>3814</v>
      </c>
      <c r="N1087" s="1392" t="s">
        <v>3815</v>
      </c>
      <c r="O1087" s="1393" t="s">
        <v>3816</v>
      </c>
      <c r="P1087" s="1387" t="s">
        <v>3817</v>
      </c>
      <c r="Q1087" s="1394" t="s">
        <v>3818</v>
      </c>
      <c r="R1087" s="1394" t="s">
        <v>3819</v>
      </c>
      <c r="S1087" s="1387" t="s">
        <v>3820</v>
      </c>
      <c r="T1087" s="1394" t="s">
        <v>3821</v>
      </c>
      <c r="U1087" s="1394" t="s">
        <v>3822</v>
      </c>
      <c r="V1087" s="157">
        <v>7901</v>
      </c>
      <c r="W1087" s="1388">
        <v>19519</v>
      </c>
      <c r="X1087" s="1395">
        <v>43049</v>
      </c>
      <c r="Y1087" s="1388" t="s">
        <v>45</v>
      </c>
      <c r="Z1087" s="1388">
        <v>4600007840</v>
      </c>
      <c r="AA1087" s="1396">
        <f t="shared" si="17"/>
        <v>1</v>
      </c>
      <c r="AB1087" s="157" t="s">
        <v>3943</v>
      </c>
      <c r="AC1087" s="157" t="s">
        <v>84</v>
      </c>
      <c r="AD1087" s="157"/>
      <c r="AE1087" s="157" t="s">
        <v>3858</v>
      </c>
      <c r="AF1087" s="1388" t="s">
        <v>47</v>
      </c>
      <c r="AG1087" s="1388" t="s">
        <v>584</v>
      </c>
      <c r="AH1087" s="1331"/>
    </row>
    <row r="1088" spans="1:34" s="33" customFormat="1" ht="63" customHeight="1" x14ac:dyDescent="0.2">
      <c r="A1088" s="1397" t="s">
        <v>3810</v>
      </c>
      <c r="B1088" s="157">
        <v>93151501</v>
      </c>
      <c r="C1088" s="1388" t="s">
        <v>3944</v>
      </c>
      <c r="D1088" s="1389">
        <v>43101</v>
      </c>
      <c r="E1088" s="1390" t="s">
        <v>108</v>
      </c>
      <c r="F1088" s="1388" t="s">
        <v>117</v>
      </c>
      <c r="G1088" s="1388" t="s">
        <v>116</v>
      </c>
      <c r="H1088" s="1391">
        <v>1648557734</v>
      </c>
      <c r="I1088" s="1391">
        <v>1648557734</v>
      </c>
      <c r="J1088" s="1388" t="s">
        <v>48</v>
      </c>
      <c r="K1088" s="1388" t="s">
        <v>110</v>
      </c>
      <c r="L1088" s="157" t="s">
        <v>3813</v>
      </c>
      <c r="M1088" s="157" t="s">
        <v>3814</v>
      </c>
      <c r="N1088" s="1386" t="s">
        <v>3815</v>
      </c>
      <c r="O1088" s="1398" t="s">
        <v>3816</v>
      </c>
      <c r="P1088" s="1387" t="s">
        <v>3817</v>
      </c>
      <c r="Q1088" s="1394" t="s">
        <v>3945</v>
      </c>
      <c r="R1088" s="1394" t="s">
        <v>3819</v>
      </c>
      <c r="S1088" s="1387" t="s">
        <v>3820</v>
      </c>
      <c r="T1088" s="1394" t="s">
        <v>3946</v>
      </c>
      <c r="U1088" s="1394" t="s">
        <v>3947</v>
      </c>
      <c r="V1088" s="157" t="s">
        <v>3948</v>
      </c>
      <c r="W1088" s="1388" t="s">
        <v>45</v>
      </c>
      <c r="X1088" s="1395">
        <v>43049</v>
      </c>
      <c r="Y1088" s="1388" t="s">
        <v>45</v>
      </c>
      <c r="Z1088" s="1388" t="s">
        <v>3948</v>
      </c>
      <c r="AA1088" s="1396">
        <f t="shared" si="17"/>
        <v>1</v>
      </c>
      <c r="AB1088" s="157" t="s">
        <v>3949</v>
      </c>
      <c r="AC1088" s="157" t="s">
        <v>84</v>
      </c>
      <c r="AD1088" s="157"/>
      <c r="AE1088" s="157" t="s">
        <v>3889</v>
      </c>
      <c r="AF1088" s="1388" t="s">
        <v>47</v>
      </c>
      <c r="AG1088" s="1388" t="s">
        <v>584</v>
      </c>
      <c r="AH1088" s="1331"/>
    </row>
    <row r="1089" spans="1:34" s="33" customFormat="1" ht="63" customHeight="1" x14ac:dyDescent="0.2">
      <c r="A1089" s="1399" t="s">
        <v>3810</v>
      </c>
      <c r="B1089" s="157">
        <v>93151501</v>
      </c>
      <c r="C1089" s="1400" t="s">
        <v>3950</v>
      </c>
      <c r="D1089" s="1401">
        <v>43040</v>
      </c>
      <c r="E1089" s="1402" t="s">
        <v>108</v>
      </c>
      <c r="F1089" s="1388" t="s">
        <v>117</v>
      </c>
      <c r="G1089" s="1388" t="s">
        <v>116</v>
      </c>
      <c r="H1089" s="1391">
        <v>791156482</v>
      </c>
      <c r="I1089" s="1403">
        <v>379999999</v>
      </c>
      <c r="J1089" s="1400" t="s">
        <v>48</v>
      </c>
      <c r="K1089" s="1388" t="s">
        <v>110</v>
      </c>
      <c r="L1089" s="134" t="s">
        <v>3813</v>
      </c>
      <c r="M1089" s="134" t="s">
        <v>3814</v>
      </c>
      <c r="N1089" s="1392" t="s">
        <v>3951</v>
      </c>
      <c r="O1089" s="1393" t="s">
        <v>3816</v>
      </c>
      <c r="P1089" s="1400" t="s">
        <v>3952</v>
      </c>
      <c r="Q1089" s="1388"/>
      <c r="R1089" s="1388"/>
      <c r="S1089" s="1388"/>
      <c r="T1089" s="1388"/>
      <c r="U1089" s="157"/>
      <c r="V1089" s="157">
        <v>7935</v>
      </c>
      <c r="W1089" s="1388">
        <v>19593</v>
      </c>
      <c r="X1089" s="1395">
        <v>43049</v>
      </c>
      <c r="Y1089" s="1388" t="s">
        <v>45</v>
      </c>
      <c r="Z1089" s="1388">
        <v>4600007845</v>
      </c>
      <c r="AA1089" s="1396">
        <f>+IF(AND(W1089="",X1089="",Y1089="",Z1089=""),"",IF(AND(W1089&lt;&gt;"",X1089="",Y1089="",Z1089=""),0%,IF(AND(W1089&lt;&gt;"",X1089&lt;&gt;"",Y1089="",Z1089=""),33%,IF(AND(W1089&lt;&gt;"",X1089&lt;&gt;"",Y1089&lt;&gt;"",Z1089=""),66%,IF(AND(W1089&lt;&gt;"",X1089&lt;&gt;"",Y1089&lt;&gt;"",Z1089&lt;&gt;""),100%,"Información incompleta")))))</f>
        <v>1</v>
      </c>
      <c r="AB1089" s="157" t="s">
        <v>3953</v>
      </c>
      <c r="AC1089" s="157" t="s">
        <v>84</v>
      </c>
      <c r="AD1089" s="157"/>
      <c r="AE1089" s="1404" t="s">
        <v>3889</v>
      </c>
      <c r="AF1089" s="1388" t="s">
        <v>47</v>
      </c>
      <c r="AG1089" s="1388" t="s">
        <v>584</v>
      </c>
      <c r="AH1089" s="1331"/>
    </row>
    <row r="1090" spans="1:34" s="33" customFormat="1" ht="63" customHeight="1" x14ac:dyDescent="0.2">
      <c r="A1090" s="1386" t="s">
        <v>3810</v>
      </c>
      <c r="B1090" s="1387">
        <v>93141506</v>
      </c>
      <c r="C1090" s="1388" t="s">
        <v>3954</v>
      </c>
      <c r="D1090" s="1389">
        <v>43040</v>
      </c>
      <c r="E1090" s="1390" t="s">
        <v>467</v>
      </c>
      <c r="F1090" s="1388" t="s">
        <v>122</v>
      </c>
      <c r="G1090" s="1388" t="s">
        <v>116</v>
      </c>
      <c r="H1090" s="1391">
        <v>103201283</v>
      </c>
      <c r="I1090" s="1403">
        <v>20000001</v>
      </c>
      <c r="J1090" s="1400" t="s">
        <v>48</v>
      </c>
      <c r="K1090" s="1388" t="s">
        <v>110</v>
      </c>
      <c r="L1090" s="134" t="s">
        <v>3813</v>
      </c>
      <c r="M1090" s="134" t="s">
        <v>3814</v>
      </c>
      <c r="N1090" s="1392" t="s">
        <v>3951</v>
      </c>
      <c r="O1090" s="1393" t="s">
        <v>3816</v>
      </c>
      <c r="P1090" s="1400" t="s">
        <v>3952</v>
      </c>
      <c r="Q1090" s="1388"/>
      <c r="R1090" s="1388"/>
      <c r="S1090" s="1388"/>
      <c r="T1090" s="1388"/>
      <c r="U1090" s="157"/>
      <c r="V1090" s="157">
        <v>7954</v>
      </c>
      <c r="W1090" s="1388">
        <v>19608</v>
      </c>
      <c r="X1090" s="1395">
        <v>43049</v>
      </c>
      <c r="Y1090" s="1388" t="s">
        <v>45</v>
      </c>
      <c r="Z1090" s="1388">
        <v>4600007861</v>
      </c>
      <c r="AA1090" s="1396">
        <f>+IF(AND(W1090="",X1090="",Y1090="",Z1090=""),"",IF(AND(W1090&lt;&gt;"",X1090="",Y1090="",Z1090=""),0%,IF(AND(W1090&lt;&gt;"",X1090&lt;&gt;"",Y1090="",Z1090=""),33%,IF(AND(W1090&lt;&gt;"",X1090&lt;&gt;"",Y1090&lt;&gt;"",Z1090=""),66%,IF(AND(W1090&lt;&gt;"",X1090&lt;&gt;"",Y1090&lt;&gt;"",Z1090&lt;&gt;""),100%,"Información incompleta")))))</f>
        <v>1</v>
      </c>
      <c r="AB1090" s="157" t="s">
        <v>3955</v>
      </c>
      <c r="AC1090" s="157" t="s">
        <v>84</v>
      </c>
      <c r="AD1090" s="157"/>
      <c r="AE1090" s="157" t="s">
        <v>3889</v>
      </c>
      <c r="AF1090" s="1388" t="s">
        <v>47</v>
      </c>
      <c r="AG1090" s="1387" t="s">
        <v>584</v>
      </c>
      <c r="AH1090" s="1331"/>
    </row>
    <row r="1091" spans="1:34" s="33" customFormat="1" ht="63" customHeight="1" x14ac:dyDescent="0.2">
      <c r="A1091" s="1386" t="s">
        <v>3810</v>
      </c>
      <c r="B1091" s="1387">
        <v>81112105</v>
      </c>
      <c r="C1091" s="1387" t="s">
        <v>3956</v>
      </c>
      <c r="D1091" s="1405">
        <v>43040</v>
      </c>
      <c r="E1091" s="1387" t="s">
        <v>105</v>
      </c>
      <c r="F1091" s="1388" t="s">
        <v>431</v>
      </c>
      <c r="G1091" s="1388" t="s">
        <v>116</v>
      </c>
      <c r="H1091" s="1391">
        <v>16906046</v>
      </c>
      <c r="I1091" s="1391">
        <v>16906046</v>
      </c>
      <c r="J1091" s="1388" t="s">
        <v>48</v>
      </c>
      <c r="K1091" s="1388" t="s">
        <v>110</v>
      </c>
      <c r="L1091" s="134" t="s">
        <v>3813</v>
      </c>
      <c r="M1091" s="134" t="s">
        <v>3814</v>
      </c>
      <c r="N1091" s="1392" t="s">
        <v>3815</v>
      </c>
      <c r="O1091" s="1393" t="s">
        <v>3816</v>
      </c>
      <c r="P1091" s="1387" t="s">
        <v>3817</v>
      </c>
      <c r="Q1091" s="1394" t="s">
        <v>3957</v>
      </c>
      <c r="R1091" s="1394" t="s">
        <v>3819</v>
      </c>
      <c r="S1091" s="1387" t="s">
        <v>3820</v>
      </c>
      <c r="T1091" s="1394" t="s">
        <v>3958</v>
      </c>
      <c r="U1091" s="1394" t="s">
        <v>3959</v>
      </c>
      <c r="V1091" s="157" t="s">
        <v>3960</v>
      </c>
      <c r="W1091" s="1388" t="s">
        <v>45</v>
      </c>
      <c r="X1091" s="1395">
        <v>43083</v>
      </c>
      <c r="Y1091" s="1388" t="s">
        <v>45</v>
      </c>
      <c r="Z1091" s="157" t="s">
        <v>3960</v>
      </c>
      <c r="AA1091" s="1396">
        <f t="shared" si="17"/>
        <v>1</v>
      </c>
      <c r="AB1091" s="157" t="s">
        <v>3961</v>
      </c>
      <c r="AC1091" s="157" t="s">
        <v>90</v>
      </c>
      <c r="AD1091" s="157"/>
      <c r="AE1091" s="1387"/>
      <c r="AF1091" s="1388" t="s">
        <v>47</v>
      </c>
      <c r="AG1091" s="1387" t="s">
        <v>584</v>
      </c>
      <c r="AH1091" s="1331"/>
    </row>
    <row r="1092" spans="1:34" s="33" customFormat="1" ht="63" customHeight="1" x14ac:dyDescent="0.2">
      <c r="A1092" s="1386" t="s">
        <v>3810</v>
      </c>
      <c r="B1092" s="1387">
        <v>93141509</v>
      </c>
      <c r="C1092" s="1388" t="s">
        <v>3962</v>
      </c>
      <c r="D1092" s="1389">
        <v>43009</v>
      </c>
      <c r="E1092" s="1390" t="s">
        <v>3963</v>
      </c>
      <c r="F1092" s="1388" t="s">
        <v>3964</v>
      </c>
      <c r="G1092" s="1388" t="s">
        <v>3965</v>
      </c>
      <c r="H1092" s="1391">
        <v>113995921548</v>
      </c>
      <c r="I1092" s="1391">
        <v>113995921548</v>
      </c>
      <c r="J1092" s="1388" t="s">
        <v>48</v>
      </c>
      <c r="K1092" s="1388" t="s">
        <v>110</v>
      </c>
      <c r="L1092" s="134" t="s">
        <v>3813</v>
      </c>
      <c r="M1092" s="134" t="s">
        <v>3814</v>
      </c>
      <c r="N1092" s="1392" t="s">
        <v>3951</v>
      </c>
      <c r="O1092" s="1393" t="s">
        <v>3816</v>
      </c>
      <c r="P1092" s="1387" t="s">
        <v>3817</v>
      </c>
      <c r="Q1092" s="1394" t="s">
        <v>3818</v>
      </c>
      <c r="R1092" s="1394" t="s">
        <v>3819</v>
      </c>
      <c r="S1092" s="1387" t="s">
        <v>3820</v>
      </c>
      <c r="T1092" s="1394" t="s">
        <v>3821</v>
      </c>
      <c r="U1092" s="1394" t="s">
        <v>3966</v>
      </c>
      <c r="V1092" s="157" t="s">
        <v>45</v>
      </c>
      <c r="W1092" s="1388" t="s">
        <v>45</v>
      </c>
      <c r="X1092" s="1395">
        <v>43008</v>
      </c>
      <c r="Y1092" s="1388" t="s">
        <v>45</v>
      </c>
      <c r="Z1092" s="1388">
        <v>896</v>
      </c>
      <c r="AA1092" s="1396">
        <f t="shared" si="17"/>
        <v>1</v>
      </c>
      <c r="AB1092" s="157" t="s">
        <v>3967</v>
      </c>
      <c r="AC1092" s="157" t="s">
        <v>84</v>
      </c>
      <c r="AD1092" s="157" t="s">
        <v>3968</v>
      </c>
      <c r="AE1092" s="157" t="s">
        <v>3969</v>
      </c>
      <c r="AF1092" s="1388" t="s">
        <v>47</v>
      </c>
      <c r="AG1092" s="1387" t="s">
        <v>584</v>
      </c>
      <c r="AH1092" s="1331"/>
    </row>
    <row r="1093" spans="1:34" s="33" customFormat="1" ht="63" customHeight="1" x14ac:dyDescent="0.2">
      <c r="A1093" s="1386" t="s">
        <v>3810</v>
      </c>
      <c r="B1093" s="1387">
        <v>93141506</v>
      </c>
      <c r="C1093" s="1388" t="s">
        <v>3970</v>
      </c>
      <c r="D1093" s="1389">
        <v>43040</v>
      </c>
      <c r="E1093" s="1390" t="s">
        <v>3963</v>
      </c>
      <c r="F1093" s="1388" t="s">
        <v>585</v>
      </c>
      <c r="G1093" s="1388" t="s">
        <v>3965</v>
      </c>
      <c r="H1093" s="1391">
        <v>5440226507</v>
      </c>
      <c r="I1093" s="1391">
        <v>5056012427</v>
      </c>
      <c r="J1093" s="1388" t="s">
        <v>48</v>
      </c>
      <c r="K1093" s="1388" t="s">
        <v>110</v>
      </c>
      <c r="L1093" s="134" t="s">
        <v>3813</v>
      </c>
      <c r="M1093" s="134" t="s">
        <v>3814</v>
      </c>
      <c r="N1093" s="1392" t="s">
        <v>3951</v>
      </c>
      <c r="O1093" s="1393" t="s">
        <v>3816</v>
      </c>
      <c r="P1093" s="1387" t="s">
        <v>3817</v>
      </c>
      <c r="Q1093" s="1394" t="s">
        <v>3818</v>
      </c>
      <c r="R1093" s="1394" t="s">
        <v>3819</v>
      </c>
      <c r="S1093" s="1387" t="s">
        <v>3820</v>
      </c>
      <c r="T1093" s="1394" t="s">
        <v>3821</v>
      </c>
      <c r="U1093" s="1394" t="s">
        <v>3966</v>
      </c>
      <c r="V1093" s="1406">
        <v>7857</v>
      </c>
      <c r="W1093" s="1406">
        <v>19572</v>
      </c>
      <c r="X1093" s="1395">
        <v>43047</v>
      </c>
      <c r="Y1093" s="1388" t="s">
        <v>3971</v>
      </c>
      <c r="Z1093" s="1388">
        <v>4600007966</v>
      </c>
      <c r="AA1093" s="1396">
        <f t="shared" si="17"/>
        <v>1</v>
      </c>
      <c r="AB1093" s="157" t="s">
        <v>3972</v>
      </c>
      <c r="AC1093" s="157" t="s">
        <v>84</v>
      </c>
      <c r="AD1093" s="157"/>
      <c r="AE1093" s="157" t="s">
        <v>3827</v>
      </c>
      <c r="AF1093" s="1388" t="s">
        <v>47</v>
      </c>
      <c r="AG1093" s="1388" t="s">
        <v>584</v>
      </c>
      <c r="AH1093" s="1331"/>
    </row>
    <row r="1094" spans="1:34" s="33" customFormat="1" ht="63" customHeight="1" x14ac:dyDescent="0.2">
      <c r="A1094" s="1386" t="s">
        <v>3810</v>
      </c>
      <c r="B1094" s="1387">
        <v>93141506</v>
      </c>
      <c r="C1094" s="1388" t="s">
        <v>3970</v>
      </c>
      <c r="D1094" s="1389">
        <v>43040</v>
      </c>
      <c r="E1094" s="1390" t="s">
        <v>3963</v>
      </c>
      <c r="F1094" s="1388" t="s">
        <v>585</v>
      </c>
      <c r="G1094" s="1388" t="s">
        <v>3965</v>
      </c>
      <c r="H1094" s="1391">
        <v>3419265601</v>
      </c>
      <c r="I1094" s="1391">
        <v>3175072283</v>
      </c>
      <c r="J1094" s="1388" t="s">
        <v>48</v>
      </c>
      <c r="K1094" s="1388" t="s">
        <v>110</v>
      </c>
      <c r="L1094" s="134" t="s">
        <v>3813</v>
      </c>
      <c r="M1094" s="134" t="s">
        <v>3814</v>
      </c>
      <c r="N1094" s="1392" t="s">
        <v>3951</v>
      </c>
      <c r="O1094" s="1393" t="s">
        <v>3816</v>
      </c>
      <c r="P1094" s="1387" t="s">
        <v>3817</v>
      </c>
      <c r="Q1094" s="1394" t="s">
        <v>3818</v>
      </c>
      <c r="R1094" s="1394" t="s">
        <v>3819</v>
      </c>
      <c r="S1094" s="1387" t="s">
        <v>3820</v>
      </c>
      <c r="T1094" s="1394" t="s">
        <v>3821</v>
      </c>
      <c r="U1094" s="1394" t="s">
        <v>3966</v>
      </c>
      <c r="V1094" s="1406">
        <v>7857</v>
      </c>
      <c r="W1094" s="1406">
        <v>19572</v>
      </c>
      <c r="X1094" s="1395">
        <v>43047</v>
      </c>
      <c r="Y1094" s="1388" t="s">
        <v>3971</v>
      </c>
      <c r="Z1094" s="1388">
        <v>4600007981</v>
      </c>
      <c r="AA1094" s="1396">
        <f t="shared" si="17"/>
        <v>1</v>
      </c>
      <c r="AB1094" s="157" t="s">
        <v>3973</v>
      </c>
      <c r="AC1094" s="157" t="s">
        <v>84</v>
      </c>
      <c r="AD1094" s="157"/>
      <c r="AE1094" s="157" t="s">
        <v>3872</v>
      </c>
      <c r="AF1094" s="1388" t="s">
        <v>47</v>
      </c>
      <c r="AG1094" s="1388" t="s">
        <v>584</v>
      </c>
      <c r="AH1094" s="1331"/>
    </row>
    <row r="1095" spans="1:34" s="33" customFormat="1" ht="63" customHeight="1" x14ac:dyDescent="0.2">
      <c r="A1095" s="1386" t="s">
        <v>3810</v>
      </c>
      <c r="B1095" s="1387">
        <v>93141506</v>
      </c>
      <c r="C1095" s="1388" t="s">
        <v>3970</v>
      </c>
      <c r="D1095" s="1389">
        <v>43040</v>
      </c>
      <c r="E1095" s="1390" t="s">
        <v>3963</v>
      </c>
      <c r="F1095" s="1388" t="s">
        <v>585</v>
      </c>
      <c r="G1095" s="1388" t="s">
        <v>3965</v>
      </c>
      <c r="H1095" s="1391">
        <v>3404449977</v>
      </c>
      <c r="I1095" s="1391">
        <v>3161090079</v>
      </c>
      <c r="J1095" s="1388" t="s">
        <v>48</v>
      </c>
      <c r="K1095" s="1388" t="s">
        <v>110</v>
      </c>
      <c r="L1095" s="134" t="s">
        <v>3813</v>
      </c>
      <c r="M1095" s="134" t="s">
        <v>3814</v>
      </c>
      <c r="N1095" s="1392" t="s">
        <v>3951</v>
      </c>
      <c r="O1095" s="1393" t="s">
        <v>3816</v>
      </c>
      <c r="P1095" s="1387" t="s">
        <v>3817</v>
      </c>
      <c r="Q1095" s="1394" t="s">
        <v>3818</v>
      </c>
      <c r="R1095" s="1394" t="s">
        <v>3819</v>
      </c>
      <c r="S1095" s="1387" t="s">
        <v>3820</v>
      </c>
      <c r="T1095" s="1394" t="s">
        <v>3821</v>
      </c>
      <c r="U1095" s="1394" t="s">
        <v>3966</v>
      </c>
      <c r="V1095" s="1406">
        <v>7857</v>
      </c>
      <c r="W1095" s="1406">
        <v>19572</v>
      </c>
      <c r="X1095" s="1395">
        <v>43047</v>
      </c>
      <c r="Y1095" s="1388" t="s">
        <v>3971</v>
      </c>
      <c r="Z1095" s="1388">
        <v>4600007961</v>
      </c>
      <c r="AA1095" s="1396">
        <f t="shared" si="17"/>
        <v>1</v>
      </c>
      <c r="AB1095" s="157" t="s">
        <v>3974</v>
      </c>
      <c r="AC1095" s="157" t="s">
        <v>84</v>
      </c>
      <c r="AD1095" s="157"/>
      <c r="AE1095" s="157" t="s">
        <v>3919</v>
      </c>
      <c r="AF1095" s="1388" t="s">
        <v>47</v>
      </c>
      <c r="AG1095" s="1388" t="s">
        <v>584</v>
      </c>
      <c r="AH1095" s="1331"/>
    </row>
    <row r="1096" spans="1:34" s="33" customFormat="1" ht="63" customHeight="1" x14ac:dyDescent="0.2">
      <c r="A1096" s="1386" t="s">
        <v>3810</v>
      </c>
      <c r="B1096" s="1387">
        <v>93141506</v>
      </c>
      <c r="C1096" s="1388" t="s">
        <v>3970</v>
      </c>
      <c r="D1096" s="1389">
        <v>43040</v>
      </c>
      <c r="E1096" s="1390" t="s">
        <v>3963</v>
      </c>
      <c r="F1096" s="1388" t="s">
        <v>585</v>
      </c>
      <c r="G1096" s="1388" t="s">
        <v>3965</v>
      </c>
      <c r="H1096" s="1391">
        <v>3397464665</v>
      </c>
      <c r="I1096" s="1391">
        <v>3156118420</v>
      </c>
      <c r="J1096" s="1388" t="s">
        <v>48</v>
      </c>
      <c r="K1096" s="1388" t="s">
        <v>110</v>
      </c>
      <c r="L1096" s="134" t="s">
        <v>3813</v>
      </c>
      <c r="M1096" s="134" t="s">
        <v>3814</v>
      </c>
      <c r="N1096" s="1392" t="s">
        <v>3951</v>
      </c>
      <c r="O1096" s="1393" t="s">
        <v>3816</v>
      </c>
      <c r="P1096" s="1387" t="s">
        <v>3817</v>
      </c>
      <c r="Q1096" s="1394" t="s">
        <v>3818</v>
      </c>
      <c r="R1096" s="1394" t="s">
        <v>3819</v>
      </c>
      <c r="S1096" s="1387" t="s">
        <v>3820</v>
      </c>
      <c r="T1096" s="1394" t="s">
        <v>3821</v>
      </c>
      <c r="U1096" s="1394" t="s">
        <v>3966</v>
      </c>
      <c r="V1096" s="1406">
        <v>7857</v>
      </c>
      <c r="W1096" s="1406">
        <v>19572</v>
      </c>
      <c r="X1096" s="1395">
        <v>43047</v>
      </c>
      <c r="Y1096" s="1388" t="s">
        <v>3971</v>
      </c>
      <c r="Z1096" s="1388">
        <v>4600007968</v>
      </c>
      <c r="AA1096" s="1396">
        <f t="shared" si="17"/>
        <v>1</v>
      </c>
      <c r="AB1096" s="157" t="s">
        <v>3975</v>
      </c>
      <c r="AC1096" s="157" t="s">
        <v>84</v>
      </c>
      <c r="AD1096" s="157"/>
      <c r="AE1096" s="157" t="s">
        <v>3863</v>
      </c>
      <c r="AF1096" s="1388" t="s">
        <v>47</v>
      </c>
      <c r="AG1096" s="1388" t="s">
        <v>584</v>
      </c>
      <c r="AH1096" s="1331"/>
    </row>
    <row r="1097" spans="1:34" s="33" customFormat="1" ht="63" customHeight="1" x14ac:dyDescent="0.2">
      <c r="A1097" s="1386" t="s">
        <v>3810</v>
      </c>
      <c r="B1097" s="1387">
        <v>93141506</v>
      </c>
      <c r="C1097" s="1388" t="s">
        <v>3970</v>
      </c>
      <c r="D1097" s="1389">
        <v>43040</v>
      </c>
      <c r="E1097" s="1390" t="s">
        <v>3963</v>
      </c>
      <c r="F1097" s="1407" t="s">
        <v>585</v>
      </c>
      <c r="G1097" s="1407" t="s">
        <v>3965</v>
      </c>
      <c r="H1097" s="1391">
        <v>3206767085</v>
      </c>
      <c r="I1097" s="1391">
        <v>2977961843</v>
      </c>
      <c r="J1097" s="1388" t="s">
        <v>48</v>
      </c>
      <c r="K1097" s="1388" t="s">
        <v>110</v>
      </c>
      <c r="L1097" s="134" t="s">
        <v>3813</v>
      </c>
      <c r="M1097" s="134" t="s">
        <v>3814</v>
      </c>
      <c r="N1097" s="1392" t="s">
        <v>3951</v>
      </c>
      <c r="O1097" s="1393" t="s">
        <v>3816</v>
      </c>
      <c r="P1097" s="1387" t="s">
        <v>3817</v>
      </c>
      <c r="Q1097" s="1394" t="s">
        <v>3818</v>
      </c>
      <c r="R1097" s="1394" t="s">
        <v>3819</v>
      </c>
      <c r="S1097" s="1387" t="s">
        <v>3820</v>
      </c>
      <c r="T1097" s="1394" t="s">
        <v>3821</v>
      </c>
      <c r="U1097" s="1394" t="s">
        <v>3966</v>
      </c>
      <c r="V1097" s="1406">
        <v>7857</v>
      </c>
      <c r="W1097" s="1406">
        <v>19572</v>
      </c>
      <c r="X1097" s="1395">
        <v>43047</v>
      </c>
      <c r="Y1097" s="1388" t="s">
        <v>3971</v>
      </c>
      <c r="Z1097" s="1388">
        <v>4600007967</v>
      </c>
      <c r="AA1097" s="1396">
        <f t="shared" si="17"/>
        <v>1</v>
      </c>
      <c r="AB1097" s="157" t="s">
        <v>3976</v>
      </c>
      <c r="AC1097" s="157" t="s">
        <v>84</v>
      </c>
      <c r="AD1097" s="157"/>
      <c r="AE1097" s="157" t="s">
        <v>3906</v>
      </c>
      <c r="AF1097" s="1388" t="s">
        <v>47</v>
      </c>
      <c r="AG1097" s="1388" t="s">
        <v>584</v>
      </c>
      <c r="AH1097" s="1331"/>
    </row>
    <row r="1098" spans="1:34" s="33" customFormat="1" ht="63" customHeight="1" x14ac:dyDescent="0.2">
      <c r="A1098" s="1386" t="s">
        <v>3810</v>
      </c>
      <c r="B1098" s="1387">
        <v>93141506</v>
      </c>
      <c r="C1098" s="1388" t="s">
        <v>3970</v>
      </c>
      <c r="D1098" s="1389">
        <v>43040</v>
      </c>
      <c r="E1098" s="1390" t="s">
        <v>3963</v>
      </c>
      <c r="F1098" s="1388" t="s">
        <v>585</v>
      </c>
      <c r="G1098" s="1388" t="s">
        <v>3965</v>
      </c>
      <c r="H1098" s="1391">
        <v>3300337706</v>
      </c>
      <c r="I1098" s="1391">
        <v>3069935794</v>
      </c>
      <c r="J1098" s="1388" t="s">
        <v>48</v>
      </c>
      <c r="K1098" s="1388" t="s">
        <v>110</v>
      </c>
      <c r="L1098" s="134" t="s">
        <v>3813</v>
      </c>
      <c r="M1098" s="134" t="s">
        <v>3814</v>
      </c>
      <c r="N1098" s="1392" t="s">
        <v>3951</v>
      </c>
      <c r="O1098" s="1393" t="s">
        <v>3816</v>
      </c>
      <c r="P1098" s="1387" t="s">
        <v>3817</v>
      </c>
      <c r="Q1098" s="1394" t="s">
        <v>3818</v>
      </c>
      <c r="R1098" s="1394" t="s">
        <v>3819</v>
      </c>
      <c r="S1098" s="1387" t="s">
        <v>3820</v>
      </c>
      <c r="T1098" s="1394" t="s">
        <v>3821</v>
      </c>
      <c r="U1098" s="1394" t="s">
        <v>3966</v>
      </c>
      <c r="V1098" s="1406">
        <v>7857</v>
      </c>
      <c r="W1098" s="1406">
        <v>19572</v>
      </c>
      <c r="X1098" s="1395">
        <v>43047</v>
      </c>
      <c r="Y1098" s="1388" t="s">
        <v>3971</v>
      </c>
      <c r="Z1098" s="1388">
        <v>4600007965</v>
      </c>
      <c r="AA1098" s="1396">
        <f t="shared" si="17"/>
        <v>1</v>
      </c>
      <c r="AB1098" s="157" t="s">
        <v>3977</v>
      </c>
      <c r="AC1098" s="157" t="s">
        <v>84</v>
      </c>
      <c r="AD1098" s="157"/>
      <c r="AE1098" s="157" t="s">
        <v>3827</v>
      </c>
      <c r="AF1098" s="1388" t="s">
        <v>47</v>
      </c>
      <c r="AG1098" s="1388" t="s">
        <v>584</v>
      </c>
      <c r="AH1098" s="1331"/>
    </row>
    <row r="1099" spans="1:34" s="33" customFormat="1" ht="63" customHeight="1" x14ac:dyDescent="0.2">
      <c r="A1099" s="1386" t="s">
        <v>3810</v>
      </c>
      <c r="B1099" s="1387">
        <v>93141506</v>
      </c>
      <c r="C1099" s="1388" t="s">
        <v>3970</v>
      </c>
      <c r="D1099" s="1389">
        <v>43040</v>
      </c>
      <c r="E1099" s="1390" t="s">
        <v>3963</v>
      </c>
      <c r="F1099" s="1388" t="s">
        <v>585</v>
      </c>
      <c r="G1099" s="1388" t="s">
        <v>3965</v>
      </c>
      <c r="H1099" s="1391">
        <v>3610142987</v>
      </c>
      <c r="I1099" s="1391">
        <v>3351794208</v>
      </c>
      <c r="J1099" s="1388" t="s">
        <v>48</v>
      </c>
      <c r="K1099" s="1388" t="s">
        <v>110</v>
      </c>
      <c r="L1099" s="134" t="s">
        <v>3813</v>
      </c>
      <c r="M1099" s="134" t="s">
        <v>3814</v>
      </c>
      <c r="N1099" s="1392" t="s">
        <v>3951</v>
      </c>
      <c r="O1099" s="1393" t="s">
        <v>3816</v>
      </c>
      <c r="P1099" s="1387" t="s">
        <v>3817</v>
      </c>
      <c r="Q1099" s="1394" t="s">
        <v>3818</v>
      </c>
      <c r="R1099" s="1394" t="s">
        <v>3819</v>
      </c>
      <c r="S1099" s="1387" t="s">
        <v>3820</v>
      </c>
      <c r="T1099" s="1394" t="s">
        <v>3821</v>
      </c>
      <c r="U1099" s="1394" t="s">
        <v>3966</v>
      </c>
      <c r="V1099" s="1406">
        <v>7857</v>
      </c>
      <c r="W1099" s="1406">
        <v>19572</v>
      </c>
      <c r="X1099" s="1395">
        <v>43047</v>
      </c>
      <c r="Y1099" s="1388" t="s">
        <v>3971</v>
      </c>
      <c r="Z1099" s="1388">
        <v>4600007960</v>
      </c>
      <c r="AA1099" s="1396">
        <f t="shared" si="17"/>
        <v>1</v>
      </c>
      <c r="AB1099" s="157" t="s">
        <v>3978</v>
      </c>
      <c r="AC1099" s="157" t="s">
        <v>84</v>
      </c>
      <c r="AD1099" s="157"/>
      <c r="AE1099" s="157" t="s">
        <v>3872</v>
      </c>
      <c r="AF1099" s="1388" t="s">
        <v>47</v>
      </c>
      <c r="AG1099" s="1388" t="s">
        <v>584</v>
      </c>
      <c r="AH1099" s="1331"/>
    </row>
    <row r="1100" spans="1:34" s="33" customFormat="1" ht="63" customHeight="1" x14ac:dyDescent="0.2">
      <c r="A1100" s="1386" t="s">
        <v>3810</v>
      </c>
      <c r="B1100" s="1387">
        <v>93141506</v>
      </c>
      <c r="C1100" s="1388" t="s">
        <v>3970</v>
      </c>
      <c r="D1100" s="1389">
        <v>43040</v>
      </c>
      <c r="E1100" s="1390" t="s">
        <v>3963</v>
      </c>
      <c r="F1100" s="1388" t="s">
        <v>585</v>
      </c>
      <c r="G1100" s="1388" t="s">
        <v>3965</v>
      </c>
      <c r="H1100" s="1391">
        <v>3305300963</v>
      </c>
      <c r="I1100" s="1391">
        <v>3068658413</v>
      </c>
      <c r="J1100" s="1388" t="s">
        <v>48</v>
      </c>
      <c r="K1100" s="1388" t="s">
        <v>110</v>
      </c>
      <c r="L1100" s="134" t="s">
        <v>3813</v>
      </c>
      <c r="M1100" s="134" t="s">
        <v>3814</v>
      </c>
      <c r="N1100" s="1392" t="s">
        <v>3951</v>
      </c>
      <c r="O1100" s="1393" t="s">
        <v>3816</v>
      </c>
      <c r="P1100" s="1387" t="s">
        <v>3817</v>
      </c>
      <c r="Q1100" s="1394" t="s">
        <v>3818</v>
      </c>
      <c r="R1100" s="1394" t="s">
        <v>3819</v>
      </c>
      <c r="S1100" s="1387" t="s">
        <v>3820</v>
      </c>
      <c r="T1100" s="1394" t="s">
        <v>3821</v>
      </c>
      <c r="U1100" s="1394" t="s">
        <v>3966</v>
      </c>
      <c r="V1100" s="1406">
        <v>7857</v>
      </c>
      <c r="W1100" s="1406">
        <v>19572</v>
      </c>
      <c r="X1100" s="1395">
        <v>43047</v>
      </c>
      <c r="Y1100" s="1388" t="s">
        <v>3971</v>
      </c>
      <c r="Z1100" s="1388">
        <v>4600007975</v>
      </c>
      <c r="AA1100" s="1396">
        <f t="shared" ref="AA1100:AA1101" si="18">+IF(AND(W1100="",X1100="",Y1100="",Z1100=""),"",IF(AND(W1100&lt;&gt;"",X1100="",Y1100="",Z1100=""),0%,IF(AND(W1100&lt;&gt;"",X1100&lt;&gt;"",Y1100="",Z1100=""),33%,IF(AND(W1100&lt;&gt;"",X1100&lt;&gt;"",Y1100&lt;&gt;"",Z1100=""),66%,IF(AND(W1100&lt;&gt;"",X1100&lt;&gt;"",Y1100&lt;&gt;"",Z1100&lt;&gt;""),100%,"Información incompleta")))))</f>
        <v>1</v>
      </c>
      <c r="AB1100" s="157" t="s">
        <v>3979</v>
      </c>
      <c r="AC1100" s="157" t="s">
        <v>84</v>
      </c>
      <c r="AD1100" s="157"/>
      <c r="AE1100" s="157" t="s">
        <v>3919</v>
      </c>
      <c r="AF1100" s="1388" t="s">
        <v>47</v>
      </c>
      <c r="AG1100" s="1388" t="s">
        <v>584</v>
      </c>
      <c r="AH1100" s="1331"/>
    </row>
    <row r="1101" spans="1:34" s="33" customFormat="1" ht="63" customHeight="1" x14ac:dyDescent="0.2">
      <c r="A1101" s="1386" t="s">
        <v>3810</v>
      </c>
      <c r="B1101" s="1387">
        <v>93141506</v>
      </c>
      <c r="C1101" s="1388" t="s">
        <v>3970</v>
      </c>
      <c r="D1101" s="1389">
        <v>43040</v>
      </c>
      <c r="E1101" s="1390" t="s">
        <v>3963</v>
      </c>
      <c r="F1101" s="1388" t="s">
        <v>585</v>
      </c>
      <c r="G1101" s="1388" t="s">
        <v>3965</v>
      </c>
      <c r="H1101" s="1391">
        <v>3383874294</v>
      </c>
      <c r="I1101" s="1391">
        <v>3143602100</v>
      </c>
      <c r="J1101" s="1388" t="s">
        <v>48</v>
      </c>
      <c r="K1101" s="1388" t="s">
        <v>110</v>
      </c>
      <c r="L1101" s="134" t="s">
        <v>3813</v>
      </c>
      <c r="M1101" s="134" t="s">
        <v>3814</v>
      </c>
      <c r="N1101" s="1392" t="s">
        <v>3951</v>
      </c>
      <c r="O1101" s="1393" t="s">
        <v>3816</v>
      </c>
      <c r="P1101" s="1387" t="s">
        <v>3817</v>
      </c>
      <c r="Q1101" s="1394" t="s">
        <v>3818</v>
      </c>
      <c r="R1101" s="1394" t="s">
        <v>3819</v>
      </c>
      <c r="S1101" s="1387" t="s">
        <v>3820</v>
      </c>
      <c r="T1101" s="1394" t="s">
        <v>3821</v>
      </c>
      <c r="U1101" s="1394" t="s">
        <v>3966</v>
      </c>
      <c r="V1101" s="1406">
        <v>7857</v>
      </c>
      <c r="W1101" s="1406">
        <v>19572</v>
      </c>
      <c r="X1101" s="1395">
        <v>43047</v>
      </c>
      <c r="Y1101" s="1388" t="s">
        <v>3971</v>
      </c>
      <c r="Z1101" s="1388">
        <v>4600007969</v>
      </c>
      <c r="AA1101" s="1396">
        <f t="shared" si="18"/>
        <v>1</v>
      </c>
      <c r="AB1101" s="157" t="s">
        <v>3980</v>
      </c>
      <c r="AC1101" s="157" t="s">
        <v>84</v>
      </c>
      <c r="AD1101" s="157"/>
      <c r="AE1101" s="157" t="s">
        <v>3919</v>
      </c>
      <c r="AF1101" s="1388" t="s">
        <v>47</v>
      </c>
      <c r="AG1101" s="1388" t="s">
        <v>584</v>
      </c>
      <c r="AH1101" s="1331"/>
    </row>
    <row r="1102" spans="1:34" s="33" customFormat="1" ht="63" customHeight="1" x14ac:dyDescent="0.2">
      <c r="A1102" s="1386" t="s">
        <v>3810</v>
      </c>
      <c r="B1102" s="1387">
        <v>93141506</v>
      </c>
      <c r="C1102" s="1388" t="s">
        <v>3981</v>
      </c>
      <c r="D1102" s="1389">
        <v>43101</v>
      </c>
      <c r="E1102" s="1390" t="s">
        <v>3963</v>
      </c>
      <c r="F1102" s="1388" t="s">
        <v>585</v>
      </c>
      <c r="G1102" s="1388" t="s">
        <v>3965</v>
      </c>
      <c r="H1102" s="1391">
        <v>753083520</v>
      </c>
      <c r="I1102" s="1391">
        <v>753083520</v>
      </c>
      <c r="J1102" s="1388" t="s">
        <v>111</v>
      </c>
      <c r="K1102" s="1388" t="s">
        <v>45</v>
      </c>
      <c r="L1102" s="134" t="s">
        <v>3813</v>
      </c>
      <c r="M1102" s="134" t="s">
        <v>3814</v>
      </c>
      <c r="N1102" s="1392" t="s">
        <v>3951</v>
      </c>
      <c r="O1102" s="1393" t="s">
        <v>3816</v>
      </c>
      <c r="P1102" s="1387" t="s">
        <v>3817</v>
      </c>
      <c r="Q1102" s="1394" t="s">
        <v>3818</v>
      </c>
      <c r="R1102" s="1394" t="s">
        <v>3819</v>
      </c>
      <c r="S1102" s="1387" t="s">
        <v>3820</v>
      </c>
      <c r="T1102" s="1394" t="s">
        <v>3821</v>
      </c>
      <c r="U1102" s="1394" t="s">
        <v>3966</v>
      </c>
      <c r="V1102" s="157"/>
      <c r="W1102" s="1388"/>
      <c r="X1102" s="1395"/>
      <c r="Y1102" s="1388"/>
      <c r="Z1102" s="1388"/>
      <c r="AA1102" s="1396" t="str">
        <f>+IF(AND(W1102="",X1102="",Y1102="",Z1102=""),"",IF(AND(W1102&lt;&gt;"",X1102="",Y1102="",Z1102=""),0%,IF(AND(W1102&lt;&gt;"",X1102&lt;&gt;"",Y1102="",Z1102=""),33%,IF(AND(W1102&lt;&gt;"",X1102&lt;&gt;"",Y1102&lt;&gt;"",Z1102=""),66%,IF(AND(W1102&lt;&gt;"",X1102&lt;&gt;"",Y1102&lt;&gt;"",Z1102&lt;&gt;""),100%,"Información incompleta")))))</f>
        <v/>
      </c>
      <c r="AB1102" s="157"/>
      <c r="AC1102" s="157" t="s">
        <v>80</v>
      </c>
      <c r="AD1102" s="157"/>
      <c r="AE1102" s="1408" t="s">
        <v>3919</v>
      </c>
      <c r="AF1102" s="1388" t="s">
        <v>47</v>
      </c>
      <c r="AG1102" s="1388" t="s">
        <v>584</v>
      </c>
      <c r="AH1102" s="1331"/>
    </row>
    <row r="1103" spans="1:34" s="33" customFormat="1" ht="63" customHeight="1" x14ac:dyDescent="0.2">
      <c r="A1103" s="1386" t="s">
        <v>3810</v>
      </c>
      <c r="B1103" s="1387">
        <v>93141506</v>
      </c>
      <c r="C1103" s="1388" t="s">
        <v>3982</v>
      </c>
      <c r="D1103" s="1389">
        <v>43101</v>
      </c>
      <c r="E1103" s="1390" t="s">
        <v>3963</v>
      </c>
      <c r="F1103" s="1388" t="s">
        <v>585</v>
      </c>
      <c r="G1103" s="1388" t="s">
        <v>3965</v>
      </c>
      <c r="H1103" s="1391">
        <v>515897524</v>
      </c>
      <c r="I1103" s="1391">
        <v>515897524</v>
      </c>
      <c r="J1103" s="1388" t="s">
        <v>111</v>
      </c>
      <c r="K1103" s="1388" t="s">
        <v>45</v>
      </c>
      <c r="L1103" s="134" t="s">
        <v>3813</v>
      </c>
      <c r="M1103" s="134" t="s">
        <v>3814</v>
      </c>
      <c r="N1103" s="1392" t="s">
        <v>3951</v>
      </c>
      <c r="O1103" s="1393" t="s">
        <v>3816</v>
      </c>
      <c r="P1103" s="1387" t="s">
        <v>3817</v>
      </c>
      <c r="Q1103" s="1394" t="s">
        <v>3818</v>
      </c>
      <c r="R1103" s="1394" t="s">
        <v>3819</v>
      </c>
      <c r="S1103" s="1387" t="s">
        <v>3820</v>
      </c>
      <c r="T1103" s="1394" t="s">
        <v>3821</v>
      </c>
      <c r="U1103" s="1394" t="s">
        <v>3966</v>
      </c>
      <c r="V1103" s="157"/>
      <c r="W1103" s="1388"/>
      <c r="X1103" s="1395"/>
      <c r="Y1103" s="1388"/>
      <c r="Z1103" s="1388"/>
      <c r="AA1103" s="1396" t="str">
        <f>+IF(AND(W1103="",X1103="",Y1103="",Z1103=""),"",IF(AND(W1103&lt;&gt;"",X1103="",Y1103="",Z1103=""),0%,IF(AND(W1103&lt;&gt;"",X1103&lt;&gt;"",Y1103="",Z1103=""),33%,IF(AND(W1103&lt;&gt;"",X1103&lt;&gt;"",Y1103&lt;&gt;"",Z1103=""),66%,IF(AND(W1103&lt;&gt;"",X1103&lt;&gt;"",Y1103&lt;&gt;"",Z1103&lt;&gt;""),100%,"Información incompleta")))))</f>
        <v/>
      </c>
      <c r="AB1103" s="157"/>
      <c r="AC1103" s="157" t="s">
        <v>80</v>
      </c>
      <c r="AD1103" s="157"/>
      <c r="AE1103" s="1408" t="s">
        <v>3919</v>
      </c>
      <c r="AF1103" s="1388" t="s">
        <v>47</v>
      </c>
      <c r="AG1103" s="1388" t="s">
        <v>584</v>
      </c>
      <c r="AH1103" s="1331"/>
    </row>
    <row r="1104" spans="1:34" s="33" customFormat="1" ht="63" customHeight="1" x14ac:dyDescent="0.2">
      <c r="A1104" s="1386" t="s">
        <v>3810</v>
      </c>
      <c r="B1104" s="1387">
        <v>78111502</v>
      </c>
      <c r="C1104" s="1387" t="s">
        <v>3983</v>
      </c>
      <c r="D1104" s="1409">
        <v>43101</v>
      </c>
      <c r="E1104" s="1387" t="s">
        <v>139</v>
      </c>
      <c r="F1104" s="1388" t="s">
        <v>120</v>
      </c>
      <c r="G1104" s="1388" t="s">
        <v>116</v>
      </c>
      <c r="H1104" s="1391">
        <v>30000000</v>
      </c>
      <c r="I1104" s="1391">
        <v>30000000</v>
      </c>
      <c r="J1104" s="1388" t="s">
        <v>111</v>
      </c>
      <c r="K1104" s="1388" t="s">
        <v>45</v>
      </c>
      <c r="L1104" s="157" t="s">
        <v>3813</v>
      </c>
      <c r="M1104" s="157" t="s">
        <v>3814</v>
      </c>
      <c r="N1104" s="1386" t="s">
        <v>3815</v>
      </c>
      <c r="O1104" s="1398" t="s">
        <v>3816</v>
      </c>
      <c r="P1104" s="1388"/>
      <c r="Q1104" s="1388"/>
      <c r="R1104" s="1388"/>
      <c r="S1104" s="1388"/>
      <c r="T1104" s="1388"/>
      <c r="U1104" s="157"/>
      <c r="V1104" s="157"/>
      <c r="W1104" s="1388"/>
      <c r="X1104" s="1395"/>
      <c r="Y1104" s="1388"/>
      <c r="Z1104" s="1388"/>
      <c r="AA1104" s="1396" t="str">
        <f t="shared" ref="AA1104" si="19">+IF(AND(W1104="",X1104="",Y1104="",Z1104=""),"",IF(AND(W1104&lt;&gt;"",X1104="",Y1104="",Z1104=""),0%,IF(AND(W1104&lt;&gt;"",X1104&lt;&gt;"",Y1104="",Z1104=""),33%,IF(AND(W1104&lt;&gt;"",X1104&lt;&gt;"",Y1104&lt;&gt;"",Z1104=""),66%,IF(AND(W1104&lt;&gt;"",X1104&lt;&gt;"",Y1104&lt;&gt;"",Z1104&lt;&gt;""),100%,"Información incompleta")))))</f>
        <v/>
      </c>
      <c r="AB1104" s="157"/>
      <c r="AC1104" s="157" t="s">
        <v>80</v>
      </c>
      <c r="AD1104" s="1410" t="s">
        <v>3984</v>
      </c>
      <c r="AE1104" s="1387" t="s">
        <v>3906</v>
      </c>
      <c r="AF1104" s="1388" t="s">
        <v>47</v>
      </c>
      <c r="AG1104" s="1388" t="s">
        <v>584</v>
      </c>
      <c r="AH1104" s="1331"/>
    </row>
    <row r="1105" spans="1:34" s="33" customFormat="1" ht="63" customHeight="1" x14ac:dyDescent="0.2">
      <c r="A1105" s="1386" t="s">
        <v>3810</v>
      </c>
      <c r="B1105" s="157">
        <v>93141506</v>
      </c>
      <c r="C1105" s="1388" t="s">
        <v>3982</v>
      </c>
      <c r="D1105" s="1389">
        <v>43101</v>
      </c>
      <c r="E1105" s="1388" t="s">
        <v>3985</v>
      </c>
      <c r="F1105" s="1388" t="s">
        <v>585</v>
      </c>
      <c r="G1105" s="1388" t="s">
        <v>3812</v>
      </c>
      <c r="H1105" s="1391">
        <v>551752401</v>
      </c>
      <c r="I1105" s="1391">
        <v>551752401</v>
      </c>
      <c r="J1105" s="1388" t="s">
        <v>111</v>
      </c>
      <c r="K1105" s="1388" t="s">
        <v>45</v>
      </c>
      <c r="L1105" s="157" t="s">
        <v>3813</v>
      </c>
      <c r="M1105" s="157" t="s">
        <v>3814</v>
      </c>
      <c r="N1105" s="1386" t="s">
        <v>3815</v>
      </c>
      <c r="O1105" s="1398" t="s">
        <v>3816</v>
      </c>
      <c r="P1105" s="1388" t="s">
        <v>3817</v>
      </c>
      <c r="Q1105" s="1411" t="s">
        <v>3818</v>
      </c>
      <c r="R1105" s="1411" t="s">
        <v>3819</v>
      </c>
      <c r="S1105" s="1388" t="s">
        <v>3820</v>
      </c>
      <c r="T1105" s="1411" t="s">
        <v>3821</v>
      </c>
      <c r="U1105" s="143" t="s">
        <v>3966</v>
      </c>
      <c r="V1105" s="143"/>
      <c r="W1105" s="1411"/>
      <c r="X1105" s="1412"/>
      <c r="Y1105" s="1411"/>
      <c r="Z1105" s="1411"/>
      <c r="AA1105" s="1413" t="s">
        <v>586</v>
      </c>
      <c r="AB1105" s="143"/>
      <c r="AC1105" s="143"/>
      <c r="AD1105" s="1414"/>
      <c r="AE1105" s="1394"/>
      <c r="AF1105" s="1388" t="s">
        <v>174</v>
      </c>
      <c r="AG1105" s="1388" t="s">
        <v>584</v>
      </c>
      <c r="AH1105" s="1331"/>
    </row>
    <row r="1106" spans="1:34" s="33" customFormat="1" ht="63" customHeight="1" x14ac:dyDescent="0.2">
      <c r="A1106" s="1386" t="s">
        <v>3810</v>
      </c>
      <c r="B1106" s="157">
        <v>86101705</v>
      </c>
      <c r="C1106" s="1388" t="s">
        <v>3986</v>
      </c>
      <c r="D1106" s="1389">
        <v>43160</v>
      </c>
      <c r="E1106" s="1388" t="s">
        <v>3987</v>
      </c>
      <c r="F1106" s="1388" t="s">
        <v>190</v>
      </c>
      <c r="G1106" s="1388" t="s">
        <v>116</v>
      </c>
      <c r="H1106" s="1391">
        <v>780787891</v>
      </c>
      <c r="I1106" s="1391">
        <v>780787891</v>
      </c>
      <c r="J1106" s="1388" t="s">
        <v>111</v>
      </c>
      <c r="K1106" s="1388" t="s">
        <v>45</v>
      </c>
      <c r="L1106" s="157" t="s">
        <v>3813</v>
      </c>
      <c r="M1106" s="157" t="s">
        <v>3814</v>
      </c>
      <c r="N1106" s="1386" t="s">
        <v>3815</v>
      </c>
      <c r="O1106" s="1398" t="s">
        <v>3816</v>
      </c>
      <c r="P1106" s="1388" t="s">
        <v>3817</v>
      </c>
      <c r="Q1106" s="1411" t="s">
        <v>3988</v>
      </c>
      <c r="R1106" s="1411" t="s">
        <v>3819</v>
      </c>
      <c r="S1106" s="1388" t="s">
        <v>3820</v>
      </c>
      <c r="T1106" s="1411" t="s">
        <v>3989</v>
      </c>
      <c r="U1106" s="143" t="s">
        <v>3990</v>
      </c>
      <c r="V1106" s="157"/>
      <c r="W1106" s="1388">
        <v>21202</v>
      </c>
      <c r="X1106" s="1415"/>
      <c r="Y1106" s="1388"/>
      <c r="Z1106" s="1388"/>
      <c r="AA1106" s="1396">
        <f>+IF(AND(W1106="",X1106="",Y1106="",Z1106=""),"",IF(AND(W1106&lt;&gt;"",X1106="",Y1106="",Z1106=""),0%,IF(AND(W1106&lt;&gt;"",X1106&lt;&gt;"",Y1106="",Z1106=""),33%,IF(AND(W1106&lt;&gt;"",X1106&lt;&gt;"",Y1106&lt;&gt;"",Z1106=""),66%,IF(AND(W1106&lt;&gt;"",X1106&lt;&gt;"",Y1106&lt;&gt;"",Z1106&lt;&gt;""),100%,"Información incompleta")))))</f>
        <v>0</v>
      </c>
      <c r="AB1106" s="157"/>
      <c r="AC1106" s="143" t="s">
        <v>91</v>
      </c>
      <c r="AD1106" s="1414"/>
      <c r="AE1106" s="1387" t="s">
        <v>3636</v>
      </c>
      <c r="AF1106" s="1388" t="s">
        <v>47</v>
      </c>
      <c r="AG1106" s="1388" t="s">
        <v>584</v>
      </c>
      <c r="AH1106" s="1331"/>
    </row>
    <row r="1107" spans="1:34" s="33" customFormat="1" ht="63" customHeight="1" x14ac:dyDescent="0.2">
      <c r="A1107" s="1386" t="s">
        <v>3810</v>
      </c>
      <c r="B1107" s="1387">
        <v>93151501</v>
      </c>
      <c r="C1107" s="1387" t="s">
        <v>3991</v>
      </c>
      <c r="D1107" s="1409">
        <v>43070</v>
      </c>
      <c r="E1107" s="1388" t="s">
        <v>3992</v>
      </c>
      <c r="F1107" s="1388" t="s">
        <v>587</v>
      </c>
      <c r="G1107" s="1388" t="s">
        <v>116</v>
      </c>
      <c r="H1107" s="1391">
        <v>1899599009</v>
      </c>
      <c r="I1107" s="1391">
        <v>1899599009</v>
      </c>
      <c r="J1107" s="1388" t="s">
        <v>48</v>
      </c>
      <c r="K1107" s="1388" t="s">
        <v>110</v>
      </c>
      <c r="L1107" s="134" t="s">
        <v>3813</v>
      </c>
      <c r="M1107" s="134" t="s">
        <v>3814</v>
      </c>
      <c r="N1107" s="1392" t="s">
        <v>3815</v>
      </c>
      <c r="O1107" s="1393" t="s">
        <v>3816</v>
      </c>
      <c r="P1107" s="1387" t="s">
        <v>3817</v>
      </c>
      <c r="Q1107" s="1394" t="s">
        <v>3818</v>
      </c>
      <c r="R1107" s="1394" t="s">
        <v>3819</v>
      </c>
      <c r="S1107" s="1387" t="s">
        <v>3820</v>
      </c>
      <c r="T1107" s="1394" t="s">
        <v>3821</v>
      </c>
      <c r="U1107" s="1394" t="s">
        <v>3822</v>
      </c>
      <c r="V1107" s="157"/>
      <c r="W1107" s="1388"/>
      <c r="X1107" s="1395"/>
      <c r="Y1107" s="1388"/>
      <c r="Z1107" s="1388"/>
      <c r="AA1107" s="1396" t="str">
        <f>+IF(AND(W1107="",X1107="",Y1107="",Z1107=""),"",IF(AND(W1107&lt;&gt;"",X1107="",Y1107="",Z1107=""),0%,IF(AND(W1107&lt;&gt;"",X1107&lt;&gt;"",Y1107="",Z1107=""),33%,IF(AND(W1107&lt;&gt;"",X1107&lt;&gt;"",Y1107&lt;&gt;"",Z1107=""),66%,IF(AND(W1107&lt;&gt;"",X1107&lt;&gt;"",Y1107&lt;&gt;"",Z1107&lt;&gt;""),100%,"Información incompleta")))))</f>
        <v/>
      </c>
      <c r="AB1107" s="157"/>
      <c r="AC1107" s="157" t="s">
        <v>80</v>
      </c>
      <c r="AD1107" s="157"/>
      <c r="AE1107" s="1387" t="s">
        <v>3855</v>
      </c>
      <c r="AF1107" s="1388" t="s">
        <v>47</v>
      </c>
      <c r="AG1107" s="1388" t="s">
        <v>584</v>
      </c>
      <c r="AH1107" s="1331"/>
    </row>
    <row r="1108" spans="1:34" s="33" customFormat="1" ht="63" customHeight="1" x14ac:dyDescent="0.2">
      <c r="A1108" s="1416" t="s">
        <v>3993</v>
      </c>
      <c r="B1108" s="1417">
        <v>77101704</v>
      </c>
      <c r="C1108" s="1417" t="s">
        <v>3994</v>
      </c>
      <c r="D1108" s="1418">
        <v>43282</v>
      </c>
      <c r="E1108" s="1341" t="s">
        <v>106</v>
      </c>
      <c r="F1108" s="1346" t="s">
        <v>122</v>
      </c>
      <c r="G1108" s="1341" t="s">
        <v>116</v>
      </c>
      <c r="H1108" s="1419">
        <v>50000000</v>
      </c>
      <c r="I1108" s="1419">
        <v>50000000</v>
      </c>
      <c r="J1108" s="1341" t="s">
        <v>111</v>
      </c>
      <c r="K1108" s="1341" t="s">
        <v>45</v>
      </c>
      <c r="L1108" s="1342" t="s">
        <v>3995</v>
      </c>
      <c r="M1108" s="1420" t="s">
        <v>451</v>
      </c>
      <c r="N1108" s="1420" t="s">
        <v>3996</v>
      </c>
      <c r="O1108" s="1421" t="s">
        <v>3997</v>
      </c>
      <c r="P1108" s="1341" t="s">
        <v>3998</v>
      </c>
      <c r="Q1108" s="1341" t="s">
        <v>3999</v>
      </c>
      <c r="R1108" s="1341" t="s">
        <v>4000</v>
      </c>
      <c r="S1108" s="1417" t="s">
        <v>4001</v>
      </c>
      <c r="T1108" s="1341">
        <v>34010103</v>
      </c>
      <c r="U1108" s="1341" t="s">
        <v>4002</v>
      </c>
      <c r="V1108" s="1341"/>
      <c r="W1108" s="1341"/>
      <c r="X1108" s="54"/>
      <c r="Y1108" s="1341"/>
      <c r="Z1108" s="1341"/>
      <c r="AA1108" s="31" t="str">
        <f t="shared" ref="AA1108:AA1163" si="20">+IF(AND(W1108="",X1108="",Y1108="",Z1108=""),"",IF(AND(W1108&lt;&gt;"",X1108="",Y1108="",Z1108=""),0%,IF(AND(W1108&lt;&gt;"",X1108&lt;&gt;"",Y1108="",Z1108=""),33%,IF(AND(W1108&lt;&gt;"",X1108&lt;&gt;"",Y1108&lt;&gt;"",Z1108=""),66%,IF(AND(W1108&lt;&gt;"",X1108&lt;&gt;"",Y1108&lt;&gt;"",Z1108&lt;&gt;""),100%,"Información incompleta")))))</f>
        <v/>
      </c>
      <c r="AB1108" s="1344"/>
      <c r="AC1108" s="1342"/>
      <c r="AD1108" s="1342"/>
      <c r="AE1108" s="1341" t="s">
        <v>4003</v>
      </c>
      <c r="AF1108" s="1341" t="s">
        <v>4004</v>
      </c>
      <c r="AG1108" s="1341" t="s">
        <v>1030</v>
      </c>
      <c r="AH1108" s="1331"/>
    </row>
    <row r="1109" spans="1:34" s="33" customFormat="1" ht="63" customHeight="1" x14ac:dyDescent="0.2">
      <c r="A1109" s="1416" t="s">
        <v>3993</v>
      </c>
      <c r="B1109" s="1417">
        <v>77101704</v>
      </c>
      <c r="C1109" s="1417" t="s">
        <v>4005</v>
      </c>
      <c r="D1109" s="1418">
        <v>43282</v>
      </c>
      <c r="E1109" s="1341" t="s">
        <v>106</v>
      </c>
      <c r="F1109" s="1346" t="s">
        <v>122</v>
      </c>
      <c r="G1109" s="1341" t="s">
        <v>116</v>
      </c>
      <c r="H1109" s="1419">
        <v>200000000</v>
      </c>
      <c r="I1109" s="1419">
        <v>200000000</v>
      </c>
      <c r="J1109" s="1341" t="s">
        <v>111</v>
      </c>
      <c r="K1109" s="1341" t="s">
        <v>45</v>
      </c>
      <c r="L1109" s="1328" t="s">
        <v>3995</v>
      </c>
      <c r="M1109" s="1343" t="s">
        <v>451</v>
      </c>
      <c r="N1109" s="1343" t="s">
        <v>3996</v>
      </c>
      <c r="O1109" s="1421" t="s">
        <v>3997</v>
      </c>
      <c r="P1109" s="1341" t="s">
        <v>3998</v>
      </c>
      <c r="Q1109" s="1341" t="s">
        <v>3999</v>
      </c>
      <c r="R1109" s="1341" t="s">
        <v>4000</v>
      </c>
      <c r="S1109" s="1417" t="s">
        <v>4001</v>
      </c>
      <c r="T1109" s="1341">
        <v>34010103</v>
      </c>
      <c r="U1109" s="1341" t="s">
        <v>4002</v>
      </c>
      <c r="V1109" s="1341"/>
      <c r="W1109" s="1341"/>
      <c r="X1109" s="54"/>
      <c r="Y1109" s="1341"/>
      <c r="Z1109" s="1341"/>
      <c r="AA1109" s="31" t="str">
        <f t="shared" si="20"/>
        <v/>
      </c>
      <c r="AB1109" s="1344"/>
      <c r="AC1109" s="1342"/>
      <c r="AD1109" s="1342"/>
      <c r="AE1109" s="1341" t="s">
        <v>4003</v>
      </c>
      <c r="AF1109" s="1341" t="s">
        <v>4004</v>
      </c>
      <c r="AG1109" s="1341" t="s">
        <v>1030</v>
      </c>
      <c r="AH1109" s="1331"/>
    </row>
    <row r="1110" spans="1:34" s="33" customFormat="1" ht="63" customHeight="1" x14ac:dyDescent="0.2">
      <c r="A1110" s="21" t="s">
        <v>3993</v>
      </c>
      <c r="B1110" s="50">
        <v>77101604</v>
      </c>
      <c r="C1110" s="1417" t="s">
        <v>4006</v>
      </c>
      <c r="D1110" s="1418">
        <v>43252</v>
      </c>
      <c r="E1110" s="1346" t="s">
        <v>467</v>
      </c>
      <c r="F1110" s="1346" t="s">
        <v>122</v>
      </c>
      <c r="G1110" s="1346" t="s">
        <v>116</v>
      </c>
      <c r="H1110" s="1419">
        <v>12024805447</v>
      </c>
      <c r="I1110" s="154">
        <v>12024805447</v>
      </c>
      <c r="J1110" s="1346" t="s">
        <v>111</v>
      </c>
      <c r="K1110" s="1346" t="s">
        <v>45</v>
      </c>
      <c r="L1110" s="1328" t="s">
        <v>3995</v>
      </c>
      <c r="M1110" s="1343" t="s">
        <v>451</v>
      </c>
      <c r="N1110" s="1343" t="s">
        <v>3996</v>
      </c>
      <c r="O1110" s="1421" t="s">
        <v>3997</v>
      </c>
      <c r="P1110" s="1326" t="s">
        <v>4007</v>
      </c>
      <c r="Q1110" s="1326" t="s">
        <v>4008</v>
      </c>
      <c r="R1110" s="1422" t="s">
        <v>4009</v>
      </c>
      <c r="S1110" s="1423" t="s">
        <v>4010</v>
      </c>
      <c r="T1110" s="1326">
        <v>34020104</v>
      </c>
      <c r="U1110" s="1326" t="s">
        <v>4011</v>
      </c>
      <c r="V1110" s="1344"/>
      <c r="W1110" s="188"/>
      <c r="X1110" s="54"/>
      <c r="Y1110" s="1341"/>
      <c r="Z1110" s="188"/>
      <c r="AA1110" s="31" t="str">
        <f t="shared" si="20"/>
        <v/>
      </c>
      <c r="AB1110" s="1344"/>
      <c r="AC1110" s="1344"/>
      <c r="AD1110" s="1344"/>
      <c r="AE1110" s="1326" t="s">
        <v>4012</v>
      </c>
      <c r="AF1110" s="1326" t="s">
        <v>4004</v>
      </c>
      <c r="AG1110" s="1326" t="s">
        <v>1030</v>
      </c>
      <c r="AH1110" s="1331"/>
    </row>
    <row r="1111" spans="1:34" s="33" customFormat="1" ht="63" customHeight="1" x14ac:dyDescent="0.2">
      <c r="A1111" s="21" t="s">
        <v>3993</v>
      </c>
      <c r="B1111" s="50">
        <v>77101604</v>
      </c>
      <c r="C1111" s="50" t="s">
        <v>4013</v>
      </c>
      <c r="D1111" s="1418">
        <v>43282</v>
      </c>
      <c r="E1111" s="1346" t="s">
        <v>467</v>
      </c>
      <c r="F1111" s="1346" t="s">
        <v>122</v>
      </c>
      <c r="G1111" s="1346" t="s">
        <v>116</v>
      </c>
      <c r="H1111" s="1419">
        <v>1108201390</v>
      </c>
      <c r="I1111" s="154">
        <v>1108201390</v>
      </c>
      <c r="J1111" s="1346" t="s">
        <v>111</v>
      </c>
      <c r="K1111" s="1346" t="s">
        <v>45</v>
      </c>
      <c r="L1111" s="1328" t="s">
        <v>3995</v>
      </c>
      <c r="M1111" s="1343" t="s">
        <v>451</v>
      </c>
      <c r="N1111" s="1343" t="s">
        <v>3996</v>
      </c>
      <c r="O1111" s="1421" t="s">
        <v>3997</v>
      </c>
      <c r="P1111" s="1326" t="s">
        <v>4014</v>
      </c>
      <c r="Q1111" s="1326" t="s">
        <v>4015</v>
      </c>
      <c r="R1111" s="1422" t="s">
        <v>4016</v>
      </c>
      <c r="S1111" s="1423" t="s">
        <v>4017</v>
      </c>
      <c r="T1111" s="1326">
        <v>34020204</v>
      </c>
      <c r="U1111" s="1326" t="s">
        <v>4018</v>
      </c>
      <c r="V1111" s="1344"/>
      <c r="W1111" s="188"/>
      <c r="X1111" s="54"/>
      <c r="Y1111" s="1341"/>
      <c r="Z1111" s="188"/>
      <c r="AA1111" s="31" t="str">
        <f t="shared" si="20"/>
        <v/>
      </c>
      <c r="AB1111" s="1344"/>
      <c r="AC1111" s="1344"/>
      <c r="AD1111" s="1344"/>
      <c r="AE1111" s="1326" t="s">
        <v>4019</v>
      </c>
      <c r="AF1111" s="1326" t="s">
        <v>4004</v>
      </c>
      <c r="AG1111" s="1326" t="s">
        <v>1030</v>
      </c>
      <c r="AH1111" s="1331"/>
    </row>
    <row r="1112" spans="1:34" s="33" customFormat="1" ht="63" customHeight="1" x14ac:dyDescent="0.2">
      <c r="A1112" s="21" t="s">
        <v>3993</v>
      </c>
      <c r="B1112" s="50">
        <v>77101604</v>
      </c>
      <c r="C1112" s="1424" t="s">
        <v>4020</v>
      </c>
      <c r="D1112" s="1418">
        <v>42856</v>
      </c>
      <c r="E1112" s="1341" t="s">
        <v>817</v>
      </c>
      <c r="F1112" s="1346" t="s">
        <v>122</v>
      </c>
      <c r="G1112" s="1346" t="s">
        <v>116</v>
      </c>
      <c r="H1112" s="1419">
        <v>50000000</v>
      </c>
      <c r="I1112" s="154">
        <v>25000000</v>
      </c>
      <c r="J1112" s="1346" t="s">
        <v>48</v>
      </c>
      <c r="K1112" s="1346" t="s">
        <v>110</v>
      </c>
      <c r="L1112" s="1328" t="s">
        <v>3995</v>
      </c>
      <c r="M1112" s="1343" t="s">
        <v>451</v>
      </c>
      <c r="N1112" s="1343" t="s">
        <v>3996</v>
      </c>
      <c r="O1112" s="1421" t="s">
        <v>3997</v>
      </c>
      <c r="P1112" s="1326" t="s">
        <v>4014</v>
      </c>
      <c r="Q1112" s="1326" t="s">
        <v>4015</v>
      </c>
      <c r="R1112" s="1422" t="s">
        <v>4016</v>
      </c>
      <c r="S1112" s="1423" t="s">
        <v>4017</v>
      </c>
      <c r="T1112" s="1326">
        <v>34020204</v>
      </c>
      <c r="U1112" s="1326" t="s">
        <v>4018</v>
      </c>
      <c r="V1112" s="1344">
        <v>7045</v>
      </c>
      <c r="W1112" s="188">
        <v>17600</v>
      </c>
      <c r="X1112" s="194">
        <v>42885</v>
      </c>
      <c r="Y1112" s="188" t="s">
        <v>45</v>
      </c>
      <c r="Z1112" s="188">
        <v>4600006858</v>
      </c>
      <c r="AA1112" s="31">
        <f t="shared" si="20"/>
        <v>1</v>
      </c>
      <c r="AB1112" s="1344" t="s">
        <v>4021</v>
      </c>
      <c r="AC1112" s="1344" t="s">
        <v>84</v>
      </c>
      <c r="AD1112" s="1425" t="s">
        <v>4022</v>
      </c>
      <c r="AE1112" s="1326" t="s">
        <v>4019</v>
      </c>
      <c r="AF1112" s="1326" t="s">
        <v>4004</v>
      </c>
      <c r="AG1112" s="1326" t="s">
        <v>1030</v>
      </c>
      <c r="AH1112" s="1331"/>
    </row>
    <row r="1113" spans="1:34" s="33" customFormat="1" ht="63" customHeight="1" x14ac:dyDescent="0.2">
      <c r="A1113" s="21" t="s">
        <v>3993</v>
      </c>
      <c r="B1113" s="50">
        <v>77101604</v>
      </c>
      <c r="C1113" s="1424" t="s">
        <v>4023</v>
      </c>
      <c r="D1113" s="1418">
        <v>42856</v>
      </c>
      <c r="E1113" s="1341" t="s">
        <v>817</v>
      </c>
      <c r="F1113" s="1346" t="s">
        <v>122</v>
      </c>
      <c r="G1113" s="1346" t="s">
        <v>116</v>
      </c>
      <c r="H1113" s="1419">
        <v>50000000</v>
      </c>
      <c r="I1113" s="154">
        <v>25000000</v>
      </c>
      <c r="J1113" s="1346" t="s">
        <v>48</v>
      </c>
      <c r="K1113" s="1346" t="s">
        <v>110</v>
      </c>
      <c r="L1113" s="1328" t="s">
        <v>3995</v>
      </c>
      <c r="M1113" s="1343" t="s">
        <v>451</v>
      </c>
      <c r="N1113" s="1343" t="s">
        <v>3996</v>
      </c>
      <c r="O1113" s="1421" t="s">
        <v>3997</v>
      </c>
      <c r="P1113" s="1326" t="s">
        <v>4014</v>
      </c>
      <c r="Q1113" s="1326" t="s">
        <v>4015</v>
      </c>
      <c r="R1113" s="1422" t="s">
        <v>4016</v>
      </c>
      <c r="S1113" s="1423" t="s">
        <v>4017</v>
      </c>
      <c r="T1113" s="1326">
        <v>34020204</v>
      </c>
      <c r="U1113" s="1326" t="s">
        <v>4018</v>
      </c>
      <c r="V1113" s="1344">
        <v>7046</v>
      </c>
      <c r="W1113" s="188">
        <v>17601</v>
      </c>
      <c r="X1113" s="194">
        <v>42885</v>
      </c>
      <c r="Y1113" s="188" t="s">
        <v>45</v>
      </c>
      <c r="Z1113" s="188">
        <v>4600006859</v>
      </c>
      <c r="AA1113" s="31">
        <f t="shared" si="20"/>
        <v>1</v>
      </c>
      <c r="AB1113" s="1344" t="s">
        <v>4024</v>
      </c>
      <c r="AC1113" s="1344" t="s">
        <v>84</v>
      </c>
      <c r="AD1113" s="1425" t="s">
        <v>4025</v>
      </c>
      <c r="AE1113" s="1326" t="s">
        <v>4019</v>
      </c>
      <c r="AF1113" s="1326" t="s">
        <v>4004</v>
      </c>
      <c r="AG1113" s="1326" t="s">
        <v>1030</v>
      </c>
      <c r="AH1113" s="1331"/>
    </row>
    <row r="1114" spans="1:34" s="33" customFormat="1" ht="63" customHeight="1" x14ac:dyDescent="0.2">
      <c r="A1114" s="21" t="s">
        <v>3993</v>
      </c>
      <c r="B1114" s="50">
        <v>77101604</v>
      </c>
      <c r="C1114" s="1424" t="s">
        <v>4026</v>
      </c>
      <c r="D1114" s="1418">
        <v>42856</v>
      </c>
      <c r="E1114" s="1341" t="s">
        <v>817</v>
      </c>
      <c r="F1114" s="1346" t="s">
        <v>122</v>
      </c>
      <c r="G1114" s="1346" t="s">
        <v>116</v>
      </c>
      <c r="H1114" s="1419">
        <v>50000000</v>
      </c>
      <c r="I1114" s="154">
        <v>25000000</v>
      </c>
      <c r="J1114" s="1346" t="s">
        <v>48</v>
      </c>
      <c r="K1114" s="1346" t="s">
        <v>110</v>
      </c>
      <c r="L1114" s="1328" t="s">
        <v>3995</v>
      </c>
      <c r="M1114" s="1343" t="s">
        <v>451</v>
      </c>
      <c r="N1114" s="1343" t="s">
        <v>3996</v>
      </c>
      <c r="O1114" s="1421" t="s">
        <v>3997</v>
      </c>
      <c r="P1114" s="1326" t="s">
        <v>4014</v>
      </c>
      <c r="Q1114" s="1326" t="s">
        <v>4015</v>
      </c>
      <c r="R1114" s="1422" t="s">
        <v>4016</v>
      </c>
      <c r="S1114" s="1423" t="s">
        <v>4017</v>
      </c>
      <c r="T1114" s="1326">
        <v>34020204</v>
      </c>
      <c r="U1114" s="1326" t="s">
        <v>4018</v>
      </c>
      <c r="V1114" s="1344">
        <v>7047</v>
      </c>
      <c r="W1114" s="188">
        <v>17602</v>
      </c>
      <c r="X1114" s="194">
        <v>42885</v>
      </c>
      <c r="Y1114" s="188" t="s">
        <v>45</v>
      </c>
      <c r="Z1114" s="188">
        <v>4600006860</v>
      </c>
      <c r="AA1114" s="31">
        <f t="shared" si="20"/>
        <v>1</v>
      </c>
      <c r="AB1114" s="1344" t="s">
        <v>4027</v>
      </c>
      <c r="AC1114" s="1344" t="s">
        <v>84</v>
      </c>
      <c r="AD1114" s="1425" t="s">
        <v>4028</v>
      </c>
      <c r="AE1114" s="1326" t="s">
        <v>4019</v>
      </c>
      <c r="AF1114" s="1326" t="s">
        <v>4004</v>
      </c>
      <c r="AG1114" s="1326" t="s">
        <v>1030</v>
      </c>
      <c r="AH1114" s="1331"/>
    </row>
    <row r="1115" spans="1:34" s="33" customFormat="1" ht="63" customHeight="1" x14ac:dyDescent="0.2">
      <c r="A1115" s="21" t="s">
        <v>3993</v>
      </c>
      <c r="B1115" s="50">
        <v>77101604</v>
      </c>
      <c r="C1115" s="1424" t="s">
        <v>4029</v>
      </c>
      <c r="D1115" s="1418">
        <v>42856</v>
      </c>
      <c r="E1115" s="1341" t="s">
        <v>817</v>
      </c>
      <c r="F1115" s="1346" t="s">
        <v>122</v>
      </c>
      <c r="G1115" s="1346" t="s">
        <v>116</v>
      </c>
      <c r="H1115" s="1419">
        <v>50000000</v>
      </c>
      <c r="I1115" s="154">
        <v>25000000</v>
      </c>
      <c r="J1115" s="1346" t="s">
        <v>48</v>
      </c>
      <c r="K1115" s="1346" t="s">
        <v>110</v>
      </c>
      <c r="L1115" s="1328" t="s">
        <v>3995</v>
      </c>
      <c r="M1115" s="1343" t="s">
        <v>451</v>
      </c>
      <c r="N1115" s="1343" t="s">
        <v>3996</v>
      </c>
      <c r="O1115" s="1421" t="s">
        <v>3997</v>
      </c>
      <c r="P1115" s="1326" t="s">
        <v>4014</v>
      </c>
      <c r="Q1115" s="1326" t="s">
        <v>4015</v>
      </c>
      <c r="R1115" s="1422" t="s">
        <v>4016</v>
      </c>
      <c r="S1115" s="1423" t="s">
        <v>4017</v>
      </c>
      <c r="T1115" s="1326">
        <v>34020204</v>
      </c>
      <c r="U1115" s="1326" t="s">
        <v>4018</v>
      </c>
      <c r="V1115" s="1344">
        <v>7048</v>
      </c>
      <c r="W1115" s="188">
        <v>17603</v>
      </c>
      <c r="X1115" s="194">
        <v>42885</v>
      </c>
      <c r="Y1115" s="188" t="s">
        <v>45</v>
      </c>
      <c r="Z1115" s="188">
        <v>4600006862</v>
      </c>
      <c r="AA1115" s="31">
        <f t="shared" si="20"/>
        <v>1</v>
      </c>
      <c r="AB1115" s="1344" t="s">
        <v>4030</v>
      </c>
      <c r="AC1115" s="1344" t="s">
        <v>84</v>
      </c>
      <c r="AD1115" s="1425" t="s">
        <v>4031</v>
      </c>
      <c r="AE1115" s="1326" t="s">
        <v>4019</v>
      </c>
      <c r="AF1115" s="1326" t="s">
        <v>4004</v>
      </c>
      <c r="AG1115" s="1326" t="s">
        <v>1030</v>
      </c>
      <c r="AH1115" s="1331"/>
    </row>
    <row r="1116" spans="1:34" s="33" customFormat="1" ht="63" customHeight="1" x14ac:dyDescent="0.2">
      <c r="A1116" s="21" t="s">
        <v>3993</v>
      </c>
      <c r="B1116" s="50">
        <v>77101604</v>
      </c>
      <c r="C1116" s="1424" t="s">
        <v>4032</v>
      </c>
      <c r="D1116" s="1418">
        <v>42856</v>
      </c>
      <c r="E1116" s="1341" t="s">
        <v>817</v>
      </c>
      <c r="F1116" s="1346" t="s">
        <v>122</v>
      </c>
      <c r="G1116" s="1346" t="s">
        <v>116</v>
      </c>
      <c r="H1116" s="1419">
        <v>35000000</v>
      </c>
      <c r="I1116" s="154">
        <v>17500000</v>
      </c>
      <c r="J1116" s="1346" t="s">
        <v>48</v>
      </c>
      <c r="K1116" s="1346" t="s">
        <v>110</v>
      </c>
      <c r="L1116" s="1328" t="s">
        <v>3995</v>
      </c>
      <c r="M1116" s="1343" t="s">
        <v>451</v>
      </c>
      <c r="N1116" s="1343" t="s">
        <v>3996</v>
      </c>
      <c r="O1116" s="1421" t="s">
        <v>3997</v>
      </c>
      <c r="P1116" s="1326" t="s">
        <v>4014</v>
      </c>
      <c r="Q1116" s="1326" t="s">
        <v>4015</v>
      </c>
      <c r="R1116" s="1422" t="s">
        <v>4016</v>
      </c>
      <c r="S1116" s="1423" t="s">
        <v>4017</v>
      </c>
      <c r="T1116" s="1326">
        <v>34020204</v>
      </c>
      <c r="U1116" s="1326" t="s">
        <v>4018</v>
      </c>
      <c r="V1116" s="1344">
        <v>7049</v>
      </c>
      <c r="W1116" s="188">
        <v>17604</v>
      </c>
      <c r="X1116" s="194">
        <v>42885</v>
      </c>
      <c r="Y1116" s="188" t="s">
        <v>45</v>
      </c>
      <c r="Z1116" s="188">
        <v>4600006863</v>
      </c>
      <c r="AA1116" s="31">
        <f t="shared" si="20"/>
        <v>1</v>
      </c>
      <c r="AB1116" s="1344" t="s">
        <v>4033</v>
      </c>
      <c r="AC1116" s="1344" t="s">
        <v>84</v>
      </c>
      <c r="AD1116" s="1425" t="s">
        <v>4034</v>
      </c>
      <c r="AE1116" s="1326" t="s">
        <v>4019</v>
      </c>
      <c r="AF1116" s="1326" t="s">
        <v>4004</v>
      </c>
      <c r="AG1116" s="1326" t="s">
        <v>1030</v>
      </c>
      <c r="AH1116" s="1331"/>
    </row>
    <row r="1117" spans="1:34" s="33" customFormat="1" ht="63" customHeight="1" x14ac:dyDescent="0.2">
      <c r="A1117" s="21" t="s">
        <v>3993</v>
      </c>
      <c r="B1117" s="50">
        <v>77101604</v>
      </c>
      <c r="C1117" s="1424" t="s">
        <v>4035</v>
      </c>
      <c r="D1117" s="1418">
        <v>42856</v>
      </c>
      <c r="E1117" s="1341" t="s">
        <v>817</v>
      </c>
      <c r="F1117" s="1346" t="s">
        <v>122</v>
      </c>
      <c r="G1117" s="1346" t="s">
        <v>116</v>
      </c>
      <c r="H1117" s="1419">
        <v>35866271</v>
      </c>
      <c r="I1117" s="154">
        <v>17933136</v>
      </c>
      <c r="J1117" s="1346" t="s">
        <v>48</v>
      </c>
      <c r="K1117" s="1346" t="s">
        <v>110</v>
      </c>
      <c r="L1117" s="1328" t="s">
        <v>3995</v>
      </c>
      <c r="M1117" s="1343" t="s">
        <v>451</v>
      </c>
      <c r="N1117" s="1343" t="s">
        <v>3996</v>
      </c>
      <c r="O1117" s="1421" t="s">
        <v>3997</v>
      </c>
      <c r="P1117" s="1326" t="s">
        <v>4014</v>
      </c>
      <c r="Q1117" s="1326" t="s">
        <v>4015</v>
      </c>
      <c r="R1117" s="1422" t="s">
        <v>4016</v>
      </c>
      <c r="S1117" s="1423" t="s">
        <v>4017</v>
      </c>
      <c r="T1117" s="1326">
        <v>34020204</v>
      </c>
      <c r="U1117" s="1326" t="s">
        <v>4018</v>
      </c>
      <c r="V1117" s="1344">
        <v>7050</v>
      </c>
      <c r="W1117" s="188">
        <v>17605</v>
      </c>
      <c r="X1117" s="194">
        <v>42885</v>
      </c>
      <c r="Y1117" s="188" t="s">
        <v>45</v>
      </c>
      <c r="Z1117" s="188">
        <v>4600006864</v>
      </c>
      <c r="AA1117" s="31">
        <f t="shared" si="20"/>
        <v>1</v>
      </c>
      <c r="AB1117" s="1344" t="s">
        <v>4036</v>
      </c>
      <c r="AC1117" s="1344" t="s">
        <v>84</v>
      </c>
      <c r="AD1117" s="1425" t="s">
        <v>4037</v>
      </c>
      <c r="AE1117" s="1326" t="s">
        <v>4038</v>
      </c>
      <c r="AF1117" s="1326" t="s">
        <v>4004</v>
      </c>
      <c r="AG1117" s="1326" t="s">
        <v>1030</v>
      </c>
      <c r="AH1117" s="1331"/>
    </row>
    <row r="1118" spans="1:34" s="33" customFormat="1" ht="63" customHeight="1" x14ac:dyDescent="0.2">
      <c r="A1118" s="21" t="s">
        <v>3993</v>
      </c>
      <c r="B1118" s="50">
        <v>77101604</v>
      </c>
      <c r="C1118" s="1424" t="s">
        <v>4039</v>
      </c>
      <c r="D1118" s="1418">
        <v>42856</v>
      </c>
      <c r="E1118" s="1341" t="s">
        <v>817</v>
      </c>
      <c r="F1118" s="1346" t="s">
        <v>122</v>
      </c>
      <c r="G1118" s="1346" t="s">
        <v>116</v>
      </c>
      <c r="H1118" s="1419">
        <v>57000000</v>
      </c>
      <c r="I1118" s="154">
        <v>28500000</v>
      </c>
      <c r="J1118" s="1346" t="s">
        <v>48</v>
      </c>
      <c r="K1118" s="1346" t="s">
        <v>110</v>
      </c>
      <c r="L1118" s="1328" t="s">
        <v>3995</v>
      </c>
      <c r="M1118" s="1343" t="s">
        <v>451</v>
      </c>
      <c r="N1118" s="1343" t="s">
        <v>3996</v>
      </c>
      <c r="O1118" s="1421" t="s">
        <v>3997</v>
      </c>
      <c r="P1118" s="1326" t="s">
        <v>4014</v>
      </c>
      <c r="Q1118" s="1326" t="s">
        <v>4015</v>
      </c>
      <c r="R1118" s="1422" t="s">
        <v>4016</v>
      </c>
      <c r="S1118" s="1423" t="s">
        <v>4017</v>
      </c>
      <c r="T1118" s="1326">
        <v>34020204</v>
      </c>
      <c r="U1118" s="1326" t="s">
        <v>4018</v>
      </c>
      <c r="V1118" s="1344">
        <v>7051</v>
      </c>
      <c r="W1118" s="188">
        <v>17606</v>
      </c>
      <c r="X1118" s="194">
        <v>42885</v>
      </c>
      <c r="Y1118" s="188" t="s">
        <v>45</v>
      </c>
      <c r="Z1118" s="188">
        <v>4600006865</v>
      </c>
      <c r="AA1118" s="31">
        <f t="shared" si="20"/>
        <v>1</v>
      </c>
      <c r="AB1118" s="1344" t="s">
        <v>4040</v>
      </c>
      <c r="AC1118" s="1344" t="s">
        <v>84</v>
      </c>
      <c r="AD1118" s="1425" t="s">
        <v>4041</v>
      </c>
      <c r="AE1118" s="1326" t="s">
        <v>4019</v>
      </c>
      <c r="AF1118" s="1326" t="s">
        <v>4004</v>
      </c>
      <c r="AG1118" s="1326" t="s">
        <v>1030</v>
      </c>
      <c r="AH1118" s="1331"/>
    </row>
    <row r="1119" spans="1:34" s="33" customFormat="1" ht="63" customHeight="1" x14ac:dyDescent="0.2">
      <c r="A1119" s="21" t="s">
        <v>3993</v>
      </c>
      <c r="B1119" s="50">
        <v>77101604</v>
      </c>
      <c r="C1119" s="1424" t="s">
        <v>4042</v>
      </c>
      <c r="D1119" s="1418">
        <v>42856</v>
      </c>
      <c r="E1119" s="1341" t="s">
        <v>817</v>
      </c>
      <c r="F1119" s="1346" t="s">
        <v>122</v>
      </c>
      <c r="G1119" s="1346" t="s">
        <v>116</v>
      </c>
      <c r="H1119" s="1419">
        <v>30000000</v>
      </c>
      <c r="I1119" s="154">
        <v>15000000</v>
      </c>
      <c r="J1119" s="1346" t="s">
        <v>48</v>
      </c>
      <c r="K1119" s="1346" t="s">
        <v>110</v>
      </c>
      <c r="L1119" s="1328" t="s">
        <v>3995</v>
      </c>
      <c r="M1119" s="1343" t="s">
        <v>451</v>
      </c>
      <c r="N1119" s="1343" t="s">
        <v>3996</v>
      </c>
      <c r="O1119" s="1421" t="s">
        <v>3997</v>
      </c>
      <c r="P1119" s="1326" t="s">
        <v>4014</v>
      </c>
      <c r="Q1119" s="1326" t="s">
        <v>4015</v>
      </c>
      <c r="R1119" s="1422" t="s">
        <v>4016</v>
      </c>
      <c r="S1119" s="1423" t="s">
        <v>4017</v>
      </c>
      <c r="T1119" s="1326">
        <v>34020204</v>
      </c>
      <c r="U1119" s="1326" t="s">
        <v>4018</v>
      </c>
      <c r="V1119" s="1344">
        <v>7053</v>
      </c>
      <c r="W1119" s="188">
        <v>17607</v>
      </c>
      <c r="X1119" s="194">
        <v>42885</v>
      </c>
      <c r="Y1119" s="188" t="s">
        <v>45</v>
      </c>
      <c r="Z1119" s="188">
        <v>4600006869</v>
      </c>
      <c r="AA1119" s="31">
        <f t="shared" si="20"/>
        <v>1</v>
      </c>
      <c r="AB1119" s="1344" t="s">
        <v>4043</v>
      </c>
      <c r="AC1119" s="1344" t="s">
        <v>84</v>
      </c>
      <c r="AD1119" s="1425" t="s">
        <v>4044</v>
      </c>
      <c r="AE1119" s="1326" t="s">
        <v>4019</v>
      </c>
      <c r="AF1119" s="1326" t="s">
        <v>4004</v>
      </c>
      <c r="AG1119" s="1326" t="s">
        <v>1030</v>
      </c>
      <c r="AH1119" s="1331"/>
    </row>
    <row r="1120" spans="1:34" s="33" customFormat="1" ht="63" customHeight="1" x14ac:dyDescent="0.2">
      <c r="A1120" s="21" t="s">
        <v>3993</v>
      </c>
      <c r="B1120" s="50">
        <v>77101604</v>
      </c>
      <c r="C1120" s="1424" t="s">
        <v>4045</v>
      </c>
      <c r="D1120" s="1418">
        <v>42856</v>
      </c>
      <c r="E1120" s="1341" t="s">
        <v>817</v>
      </c>
      <c r="F1120" s="1346" t="s">
        <v>122</v>
      </c>
      <c r="G1120" s="1346" t="s">
        <v>116</v>
      </c>
      <c r="H1120" s="1419">
        <v>50000000</v>
      </c>
      <c r="I1120" s="154">
        <v>25000000</v>
      </c>
      <c r="J1120" s="1346" t="s">
        <v>48</v>
      </c>
      <c r="K1120" s="1346" t="s">
        <v>110</v>
      </c>
      <c r="L1120" s="1328" t="s">
        <v>3995</v>
      </c>
      <c r="M1120" s="1343" t="s">
        <v>451</v>
      </c>
      <c r="N1120" s="1343" t="s">
        <v>3996</v>
      </c>
      <c r="O1120" s="1421" t="s">
        <v>3997</v>
      </c>
      <c r="P1120" s="1326" t="s">
        <v>4014</v>
      </c>
      <c r="Q1120" s="1326" t="s">
        <v>4015</v>
      </c>
      <c r="R1120" s="1422" t="s">
        <v>4016</v>
      </c>
      <c r="S1120" s="1423" t="s">
        <v>4017</v>
      </c>
      <c r="T1120" s="1326">
        <v>34020204</v>
      </c>
      <c r="U1120" s="1326" t="s">
        <v>4018</v>
      </c>
      <c r="V1120" s="1344">
        <v>7052</v>
      </c>
      <c r="W1120" s="188">
        <v>17608</v>
      </c>
      <c r="X1120" s="194">
        <v>42885</v>
      </c>
      <c r="Y1120" s="188" t="s">
        <v>45</v>
      </c>
      <c r="Z1120" s="188">
        <v>4600006867</v>
      </c>
      <c r="AA1120" s="31">
        <f t="shared" si="20"/>
        <v>1</v>
      </c>
      <c r="AB1120" s="1344" t="s">
        <v>4046</v>
      </c>
      <c r="AC1120" s="1344" t="s">
        <v>84</v>
      </c>
      <c r="AD1120" s="1425" t="s">
        <v>4047</v>
      </c>
      <c r="AE1120" s="1326" t="s">
        <v>4019</v>
      </c>
      <c r="AF1120" s="1326" t="s">
        <v>4004</v>
      </c>
      <c r="AG1120" s="1326" t="s">
        <v>1030</v>
      </c>
      <c r="AH1120" s="1331"/>
    </row>
    <row r="1121" spans="1:34" s="33" customFormat="1" ht="63" customHeight="1" x14ac:dyDescent="0.2">
      <c r="A1121" s="21" t="s">
        <v>3993</v>
      </c>
      <c r="B1121" s="50">
        <v>77101604</v>
      </c>
      <c r="C1121" s="1424" t="s">
        <v>4048</v>
      </c>
      <c r="D1121" s="1418">
        <v>42856</v>
      </c>
      <c r="E1121" s="1341" t="s">
        <v>817</v>
      </c>
      <c r="F1121" s="1346" t="s">
        <v>122</v>
      </c>
      <c r="G1121" s="1346" t="s">
        <v>116</v>
      </c>
      <c r="H1121" s="1419">
        <v>50000000</v>
      </c>
      <c r="I1121" s="154">
        <v>25000000</v>
      </c>
      <c r="J1121" s="1346" t="s">
        <v>48</v>
      </c>
      <c r="K1121" s="1346" t="s">
        <v>110</v>
      </c>
      <c r="L1121" s="1328" t="s">
        <v>3995</v>
      </c>
      <c r="M1121" s="1343" t="s">
        <v>451</v>
      </c>
      <c r="N1121" s="1343" t="s">
        <v>3996</v>
      </c>
      <c r="O1121" s="1421" t="s">
        <v>3997</v>
      </c>
      <c r="P1121" s="1326" t="s">
        <v>4014</v>
      </c>
      <c r="Q1121" s="1326" t="s">
        <v>4015</v>
      </c>
      <c r="R1121" s="1422" t="s">
        <v>4016</v>
      </c>
      <c r="S1121" s="1423" t="s">
        <v>4017</v>
      </c>
      <c r="T1121" s="1326">
        <v>34020204</v>
      </c>
      <c r="U1121" s="1326" t="s">
        <v>4018</v>
      </c>
      <c r="V1121" s="1344">
        <v>7055</v>
      </c>
      <c r="W1121" s="188">
        <v>17613</v>
      </c>
      <c r="X1121" s="194">
        <v>42885</v>
      </c>
      <c r="Y1121" s="188" t="s">
        <v>45</v>
      </c>
      <c r="Z1121" s="188">
        <v>4600006871</v>
      </c>
      <c r="AA1121" s="31">
        <f t="shared" si="20"/>
        <v>1</v>
      </c>
      <c r="AB1121" s="1344" t="s">
        <v>4049</v>
      </c>
      <c r="AC1121" s="1344" t="s">
        <v>84</v>
      </c>
      <c r="AD1121" s="1425" t="s">
        <v>4050</v>
      </c>
      <c r="AE1121" s="1326" t="s">
        <v>4019</v>
      </c>
      <c r="AF1121" s="1326" t="s">
        <v>4004</v>
      </c>
      <c r="AG1121" s="1326" t="s">
        <v>1030</v>
      </c>
      <c r="AH1121" s="1331"/>
    </row>
    <row r="1122" spans="1:34" s="33" customFormat="1" ht="63" customHeight="1" x14ac:dyDescent="0.2">
      <c r="A1122" s="21" t="s">
        <v>3993</v>
      </c>
      <c r="B1122" s="50">
        <v>77101604</v>
      </c>
      <c r="C1122" s="1424" t="s">
        <v>4051</v>
      </c>
      <c r="D1122" s="1418">
        <v>42856</v>
      </c>
      <c r="E1122" s="1341" t="s">
        <v>817</v>
      </c>
      <c r="F1122" s="1346" t="s">
        <v>122</v>
      </c>
      <c r="G1122" s="1346" t="s">
        <v>116</v>
      </c>
      <c r="H1122" s="1419">
        <v>50000000</v>
      </c>
      <c r="I1122" s="154">
        <v>25000000</v>
      </c>
      <c r="J1122" s="1346" t="s">
        <v>48</v>
      </c>
      <c r="K1122" s="1346" t="s">
        <v>110</v>
      </c>
      <c r="L1122" s="1328" t="s">
        <v>3995</v>
      </c>
      <c r="M1122" s="1343" t="s">
        <v>451</v>
      </c>
      <c r="N1122" s="1343" t="s">
        <v>3996</v>
      </c>
      <c r="O1122" s="1421" t="s">
        <v>3997</v>
      </c>
      <c r="P1122" s="1326" t="s">
        <v>4014</v>
      </c>
      <c r="Q1122" s="1326" t="s">
        <v>4015</v>
      </c>
      <c r="R1122" s="1422" t="s">
        <v>4016</v>
      </c>
      <c r="S1122" s="1423" t="s">
        <v>4017</v>
      </c>
      <c r="T1122" s="1326">
        <v>34020204</v>
      </c>
      <c r="U1122" s="1326" t="s">
        <v>4018</v>
      </c>
      <c r="V1122" s="1344">
        <v>7056</v>
      </c>
      <c r="W1122" s="188">
        <v>17614</v>
      </c>
      <c r="X1122" s="194">
        <v>42885</v>
      </c>
      <c r="Y1122" s="188" t="s">
        <v>45</v>
      </c>
      <c r="Z1122" s="188">
        <v>4600006874</v>
      </c>
      <c r="AA1122" s="31">
        <f t="shared" si="20"/>
        <v>1</v>
      </c>
      <c r="AB1122" s="1344" t="s">
        <v>4052</v>
      </c>
      <c r="AC1122" s="1344" t="s">
        <v>84</v>
      </c>
      <c r="AD1122" s="1425" t="s">
        <v>4053</v>
      </c>
      <c r="AE1122" s="1326" t="s">
        <v>4038</v>
      </c>
      <c r="AF1122" s="1326" t="s">
        <v>4004</v>
      </c>
      <c r="AG1122" s="1326" t="s">
        <v>1030</v>
      </c>
      <c r="AH1122" s="1331"/>
    </row>
    <row r="1123" spans="1:34" s="33" customFormat="1" ht="63" customHeight="1" x14ac:dyDescent="0.2">
      <c r="A1123" s="21" t="s">
        <v>3993</v>
      </c>
      <c r="B1123" s="50">
        <v>77101604</v>
      </c>
      <c r="C1123" s="1424" t="s">
        <v>4054</v>
      </c>
      <c r="D1123" s="1418">
        <v>42856</v>
      </c>
      <c r="E1123" s="1341" t="s">
        <v>817</v>
      </c>
      <c r="F1123" s="1346" t="s">
        <v>122</v>
      </c>
      <c r="G1123" s="1346" t="s">
        <v>116</v>
      </c>
      <c r="H1123" s="1419">
        <v>50000000</v>
      </c>
      <c r="I1123" s="154">
        <v>25000000</v>
      </c>
      <c r="J1123" s="1346" t="s">
        <v>48</v>
      </c>
      <c r="K1123" s="1346" t="s">
        <v>110</v>
      </c>
      <c r="L1123" s="1328" t="s">
        <v>3995</v>
      </c>
      <c r="M1123" s="1343" t="s">
        <v>451</v>
      </c>
      <c r="N1123" s="1343" t="s">
        <v>3996</v>
      </c>
      <c r="O1123" s="1421" t="s">
        <v>3997</v>
      </c>
      <c r="P1123" s="1326" t="s">
        <v>4014</v>
      </c>
      <c r="Q1123" s="1326" t="s">
        <v>4015</v>
      </c>
      <c r="R1123" s="1422" t="s">
        <v>4016</v>
      </c>
      <c r="S1123" s="1423" t="s">
        <v>4017</v>
      </c>
      <c r="T1123" s="1326">
        <v>34020204</v>
      </c>
      <c r="U1123" s="1326" t="s">
        <v>4018</v>
      </c>
      <c r="V1123" s="1344">
        <v>7057</v>
      </c>
      <c r="W1123" s="188">
        <v>17615</v>
      </c>
      <c r="X1123" s="194">
        <v>42885</v>
      </c>
      <c r="Y1123" s="188" t="s">
        <v>45</v>
      </c>
      <c r="Z1123" s="188">
        <v>4600006875</v>
      </c>
      <c r="AA1123" s="31">
        <f t="shared" si="20"/>
        <v>1</v>
      </c>
      <c r="AB1123" s="1344" t="s">
        <v>4055</v>
      </c>
      <c r="AC1123" s="1344" t="s">
        <v>84</v>
      </c>
      <c r="AD1123" s="1425" t="s">
        <v>4056</v>
      </c>
      <c r="AE1123" s="1326" t="s">
        <v>4038</v>
      </c>
      <c r="AF1123" s="1326" t="s">
        <v>4004</v>
      </c>
      <c r="AG1123" s="1326" t="s">
        <v>1030</v>
      </c>
      <c r="AH1123" s="1331"/>
    </row>
    <row r="1124" spans="1:34" s="33" customFormat="1" ht="63" customHeight="1" x14ac:dyDescent="0.2">
      <c r="A1124" s="21" t="s">
        <v>3993</v>
      </c>
      <c r="B1124" s="50">
        <v>77101604</v>
      </c>
      <c r="C1124" s="1424" t="s">
        <v>4057</v>
      </c>
      <c r="D1124" s="1418">
        <v>42887</v>
      </c>
      <c r="E1124" s="1341" t="s">
        <v>817</v>
      </c>
      <c r="F1124" s="1346" t="s">
        <v>122</v>
      </c>
      <c r="G1124" s="1346" t="s">
        <v>116</v>
      </c>
      <c r="H1124" s="1419">
        <v>48000000</v>
      </c>
      <c r="I1124" s="154">
        <v>24000000</v>
      </c>
      <c r="J1124" s="1346" t="s">
        <v>48</v>
      </c>
      <c r="K1124" s="1346" t="s">
        <v>110</v>
      </c>
      <c r="L1124" s="1328" t="s">
        <v>3995</v>
      </c>
      <c r="M1124" s="1343" t="s">
        <v>451</v>
      </c>
      <c r="N1124" s="1343" t="s">
        <v>3996</v>
      </c>
      <c r="O1124" s="1421" t="s">
        <v>3997</v>
      </c>
      <c r="P1124" s="1326" t="s">
        <v>4014</v>
      </c>
      <c r="Q1124" s="1326" t="s">
        <v>4015</v>
      </c>
      <c r="R1124" s="1422" t="s">
        <v>4016</v>
      </c>
      <c r="S1124" s="1423" t="s">
        <v>4017</v>
      </c>
      <c r="T1124" s="1326">
        <v>34020204</v>
      </c>
      <c r="U1124" s="1326" t="s">
        <v>4018</v>
      </c>
      <c r="V1124" s="1344">
        <v>7058</v>
      </c>
      <c r="W1124" s="188">
        <v>17616</v>
      </c>
      <c r="X1124" s="194">
        <v>42885</v>
      </c>
      <c r="Y1124" s="188" t="s">
        <v>45</v>
      </c>
      <c r="Z1124" s="188">
        <v>4600006876</v>
      </c>
      <c r="AA1124" s="31">
        <f t="shared" si="20"/>
        <v>1</v>
      </c>
      <c r="AB1124" s="1344" t="s">
        <v>4058</v>
      </c>
      <c r="AC1124" s="1344" t="s">
        <v>84</v>
      </c>
      <c r="AD1124" s="1425" t="s">
        <v>4059</v>
      </c>
      <c r="AE1124" s="1326" t="s">
        <v>4038</v>
      </c>
      <c r="AF1124" s="1326" t="s">
        <v>4004</v>
      </c>
      <c r="AG1124" s="1326" t="s">
        <v>1030</v>
      </c>
      <c r="AH1124" s="1331"/>
    </row>
    <row r="1125" spans="1:34" s="33" customFormat="1" ht="63" customHeight="1" x14ac:dyDescent="0.2">
      <c r="A1125" s="21" t="s">
        <v>3993</v>
      </c>
      <c r="B1125" s="50">
        <v>77101604</v>
      </c>
      <c r="C1125" s="1424" t="s">
        <v>4060</v>
      </c>
      <c r="D1125" s="1418">
        <v>42917</v>
      </c>
      <c r="E1125" s="1341" t="s">
        <v>139</v>
      </c>
      <c r="F1125" s="1346" t="s">
        <v>122</v>
      </c>
      <c r="G1125" s="1346" t="s">
        <v>116</v>
      </c>
      <c r="H1125" s="1419">
        <v>20000000</v>
      </c>
      <c r="I1125" s="154">
        <v>10000000</v>
      </c>
      <c r="J1125" s="1346" t="s">
        <v>48</v>
      </c>
      <c r="K1125" s="1346" t="s">
        <v>110</v>
      </c>
      <c r="L1125" s="1328" t="s">
        <v>3995</v>
      </c>
      <c r="M1125" s="1343" t="s">
        <v>451</v>
      </c>
      <c r="N1125" s="1343" t="s">
        <v>3996</v>
      </c>
      <c r="O1125" s="1421" t="s">
        <v>3997</v>
      </c>
      <c r="P1125" s="1326" t="s">
        <v>4014</v>
      </c>
      <c r="Q1125" s="1326" t="s">
        <v>4015</v>
      </c>
      <c r="R1125" s="1422" t="s">
        <v>4016</v>
      </c>
      <c r="S1125" s="1423" t="s">
        <v>4017</v>
      </c>
      <c r="T1125" s="1326">
        <v>34020204</v>
      </c>
      <c r="U1125" s="1326" t="s">
        <v>4018</v>
      </c>
      <c r="V1125" s="1344">
        <v>7059</v>
      </c>
      <c r="W1125" s="188">
        <v>17617</v>
      </c>
      <c r="X1125" s="194">
        <v>42923</v>
      </c>
      <c r="Y1125" s="188" t="s">
        <v>45</v>
      </c>
      <c r="Z1125" s="188">
        <v>4600007005</v>
      </c>
      <c r="AA1125" s="31">
        <f t="shared" si="20"/>
        <v>1</v>
      </c>
      <c r="AB1125" s="1344" t="s">
        <v>4061</v>
      </c>
      <c r="AC1125" s="1344" t="s">
        <v>84</v>
      </c>
      <c r="AD1125" s="1425" t="s">
        <v>4062</v>
      </c>
      <c r="AE1125" s="1326" t="s">
        <v>4038</v>
      </c>
      <c r="AF1125" s="1326" t="s">
        <v>4004</v>
      </c>
      <c r="AG1125" s="1326" t="s">
        <v>1030</v>
      </c>
      <c r="AH1125" s="1331"/>
    </row>
    <row r="1126" spans="1:34" s="33" customFormat="1" ht="63" customHeight="1" x14ac:dyDescent="0.2">
      <c r="A1126" s="21" t="s">
        <v>3993</v>
      </c>
      <c r="B1126" s="50">
        <v>77101604</v>
      </c>
      <c r="C1126" s="1424" t="s">
        <v>4063</v>
      </c>
      <c r="D1126" s="1418">
        <v>42887</v>
      </c>
      <c r="E1126" s="1341" t="s">
        <v>817</v>
      </c>
      <c r="F1126" s="1346" t="s">
        <v>122</v>
      </c>
      <c r="G1126" s="1346" t="s">
        <v>116</v>
      </c>
      <c r="H1126" s="1419">
        <v>50000000</v>
      </c>
      <c r="I1126" s="154">
        <v>25000000</v>
      </c>
      <c r="J1126" s="1346" t="s">
        <v>48</v>
      </c>
      <c r="K1126" s="1346" t="s">
        <v>110</v>
      </c>
      <c r="L1126" s="1328" t="s">
        <v>3995</v>
      </c>
      <c r="M1126" s="1343" t="s">
        <v>451</v>
      </c>
      <c r="N1126" s="1343" t="s">
        <v>3996</v>
      </c>
      <c r="O1126" s="1421" t="s">
        <v>3997</v>
      </c>
      <c r="P1126" s="1326" t="s">
        <v>4014</v>
      </c>
      <c r="Q1126" s="1326" t="s">
        <v>4015</v>
      </c>
      <c r="R1126" s="1422" t="s">
        <v>4016</v>
      </c>
      <c r="S1126" s="1423" t="s">
        <v>4017</v>
      </c>
      <c r="T1126" s="1326">
        <v>34020204</v>
      </c>
      <c r="U1126" s="1326" t="s">
        <v>4018</v>
      </c>
      <c r="V1126" s="1344">
        <v>7060</v>
      </c>
      <c r="W1126" s="188">
        <v>17618</v>
      </c>
      <c r="X1126" s="194">
        <v>42885</v>
      </c>
      <c r="Y1126" s="188" t="s">
        <v>45</v>
      </c>
      <c r="Z1126" s="188">
        <v>4600006877</v>
      </c>
      <c r="AA1126" s="31">
        <f t="shared" si="20"/>
        <v>1</v>
      </c>
      <c r="AB1126" s="1344" t="s">
        <v>4064</v>
      </c>
      <c r="AC1126" s="1344" t="s">
        <v>84</v>
      </c>
      <c r="AD1126" s="1425" t="s">
        <v>4065</v>
      </c>
      <c r="AE1126" s="1326" t="s">
        <v>4038</v>
      </c>
      <c r="AF1126" s="1326" t="s">
        <v>4004</v>
      </c>
      <c r="AG1126" s="1326" t="s">
        <v>1030</v>
      </c>
      <c r="AH1126" s="1331"/>
    </row>
    <row r="1127" spans="1:34" s="33" customFormat="1" ht="63" customHeight="1" x14ac:dyDescent="0.2">
      <c r="A1127" s="21" t="s">
        <v>3993</v>
      </c>
      <c r="B1127" s="50">
        <v>77101604</v>
      </c>
      <c r="C1127" s="1424" t="s">
        <v>4066</v>
      </c>
      <c r="D1127" s="1418">
        <v>42887</v>
      </c>
      <c r="E1127" s="1341" t="s">
        <v>817</v>
      </c>
      <c r="F1127" s="1346" t="s">
        <v>122</v>
      </c>
      <c r="G1127" s="1346" t="s">
        <v>116</v>
      </c>
      <c r="H1127" s="1419">
        <v>20000000</v>
      </c>
      <c r="I1127" s="154">
        <v>10000000</v>
      </c>
      <c r="J1127" s="1346" t="s">
        <v>48</v>
      </c>
      <c r="K1127" s="1346" t="s">
        <v>110</v>
      </c>
      <c r="L1127" s="1328" t="s">
        <v>3995</v>
      </c>
      <c r="M1127" s="1343" t="s">
        <v>451</v>
      </c>
      <c r="N1127" s="1343" t="s">
        <v>3996</v>
      </c>
      <c r="O1127" s="1421" t="s">
        <v>3997</v>
      </c>
      <c r="P1127" s="1326" t="s">
        <v>4014</v>
      </c>
      <c r="Q1127" s="1326" t="s">
        <v>4015</v>
      </c>
      <c r="R1127" s="1422" t="s">
        <v>4016</v>
      </c>
      <c r="S1127" s="1423" t="s">
        <v>4017</v>
      </c>
      <c r="T1127" s="1326">
        <v>34020204</v>
      </c>
      <c r="U1127" s="1326" t="s">
        <v>4018</v>
      </c>
      <c r="V1127" s="1344">
        <v>7062</v>
      </c>
      <c r="W1127" s="188">
        <v>17620</v>
      </c>
      <c r="X1127" s="194">
        <v>42885</v>
      </c>
      <c r="Y1127" s="188" t="s">
        <v>45</v>
      </c>
      <c r="Z1127" s="188">
        <v>4600006879</v>
      </c>
      <c r="AA1127" s="31">
        <f t="shared" si="20"/>
        <v>1</v>
      </c>
      <c r="AB1127" s="1344" t="s">
        <v>4067</v>
      </c>
      <c r="AC1127" s="1344" t="s">
        <v>84</v>
      </c>
      <c r="AD1127" s="1425" t="s">
        <v>4068</v>
      </c>
      <c r="AE1127" s="1326" t="s">
        <v>4038</v>
      </c>
      <c r="AF1127" s="1326" t="s">
        <v>4004</v>
      </c>
      <c r="AG1127" s="1326" t="s">
        <v>1030</v>
      </c>
      <c r="AH1127" s="1331"/>
    </row>
    <row r="1128" spans="1:34" s="33" customFormat="1" ht="63" customHeight="1" x14ac:dyDescent="0.2">
      <c r="A1128" s="21" t="s">
        <v>3993</v>
      </c>
      <c r="B1128" s="50">
        <v>77101604</v>
      </c>
      <c r="C1128" s="1424" t="s">
        <v>4069</v>
      </c>
      <c r="D1128" s="1418">
        <v>42887</v>
      </c>
      <c r="E1128" s="1341" t="s">
        <v>817</v>
      </c>
      <c r="F1128" s="1346" t="s">
        <v>122</v>
      </c>
      <c r="G1128" s="1346" t="s">
        <v>116</v>
      </c>
      <c r="H1128" s="1419">
        <v>30000000</v>
      </c>
      <c r="I1128" s="154">
        <v>15000000</v>
      </c>
      <c r="J1128" s="1346" t="s">
        <v>48</v>
      </c>
      <c r="K1128" s="1346" t="s">
        <v>110</v>
      </c>
      <c r="L1128" s="1328" t="s">
        <v>3995</v>
      </c>
      <c r="M1128" s="1343" t="s">
        <v>451</v>
      </c>
      <c r="N1128" s="1343" t="s">
        <v>3996</v>
      </c>
      <c r="O1128" s="1421" t="s">
        <v>3997</v>
      </c>
      <c r="P1128" s="1326" t="s">
        <v>4014</v>
      </c>
      <c r="Q1128" s="1326" t="s">
        <v>4015</v>
      </c>
      <c r="R1128" s="1422" t="s">
        <v>4016</v>
      </c>
      <c r="S1128" s="1423" t="s">
        <v>4017</v>
      </c>
      <c r="T1128" s="1326">
        <v>34020204</v>
      </c>
      <c r="U1128" s="1326" t="s">
        <v>4018</v>
      </c>
      <c r="V1128" s="1344">
        <v>7063</v>
      </c>
      <c r="W1128" s="188">
        <v>17621</v>
      </c>
      <c r="X1128" s="194">
        <v>42885</v>
      </c>
      <c r="Y1128" s="188" t="s">
        <v>45</v>
      </c>
      <c r="Z1128" s="188">
        <v>4600006880</v>
      </c>
      <c r="AA1128" s="31">
        <f t="shared" si="20"/>
        <v>1</v>
      </c>
      <c r="AB1128" s="1344" t="s">
        <v>4070</v>
      </c>
      <c r="AC1128" s="1344" t="s">
        <v>84</v>
      </c>
      <c r="AD1128" s="1425" t="s">
        <v>4071</v>
      </c>
      <c r="AE1128" s="1326" t="s">
        <v>4038</v>
      </c>
      <c r="AF1128" s="1326" t="s">
        <v>4004</v>
      </c>
      <c r="AG1128" s="1326" t="s">
        <v>1030</v>
      </c>
      <c r="AH1128" s="1331"/>
    </row>
    <row r="1129" spans="1:34" s="33" customFormat="1" ht="63" customHeight="1" x14ac:dyDescent="0.2">
      <c r="A1129" s="21" t="s">
        <v>3993</v>
      </c>
      <c r="B1129" s="50">
        <v>77101604</v>
      </c>
      <c r="C1129" s="1424" t="s">
        <v>4072</v>
      </c>
      <c r="D1129" s="1418">
        <v>42887</v>
      </c>
      <c r="E1129" s="1341" t="s">
        <v>817</v>
      </c>
      <c r="F1129" s="1346" t="s">
        <v>122</v>
      </c>
      <c r="G1129" s="1346" t="s">
        <v>116</v>
      </c>
      <c r="H1129" s="1419">
        <v>70000000</v>
      </c>
      <c r="I1129" s="154">
        <v>35000000</v>
      </c>
      <c r="J1129" s="1346" t="s">
        <v>48</v>
      </c>
      <c r="K1129" s="1346" t="s">
        <v>110</v>
      </c>
      <c r="L1129" s="1328" t="s">
        <v>3995</v>
      </c>
      <c r="M1129" s="1343" t="s">
        <v>451</v>
      </c>
      <c r="N1129" s="1343" t="s">
        <v>3996</v>
      </c>
      <c r="O1129" s="1421" t="s">
        <v>3997</v>
      </c>
      <c r="P1129" s="1326" t="s">
        <v>4014</v>
      </c>
      <c r="Q1129" s="1326" t="s">
        <v>4015</v>
      </c>
      <c r="R1129" s="1422" t="s">
        <v>4016</v>
      </c>
      <c r="S1129" s="1423" t="s">
        <v>4017</v>
      </c>
      <c r="T1129" s="1326">
        <v>34020204</v>
      </c>
      <c r="U1129" s="1326" t="s">
        <v>4018</v>
      </c>
      <c r="V1129" s="1344">
        <v>7064</v>
      </c>
      <c r="W1129" s="188">
        <v>17622</v>
      </c>
      <c r="X1129" s="194">
        <v>42885</v>
      </c>
      <c r="Y1129" s="188" t="s">
        <v>45</v>
      </c>
      <c r="Z1129" s="188">
        <v>4600006881</v>
      </c>
      <c r="AA1129" s="31">
        <f t="shared" si="20"/>
        <v>1</v>
      </c>
      <c r="AB1129" s="1344" t="s">
        <v>4073</v>
      </c>
      <c r="AC1129" s="1344" t="s">
        <v>84</v>
      </c>
      <c r="AD1129" s="1425" t="s">
        <v>4074</v>
      </c>
      <c r="AE1129" s="1326" t="s">
        <v>4038</v>
      </c>
      <c r="AF1129" s="1326" t="s">
        <v>4004</v>
      </c>
      <c r="AG1129" s="1326" t="s">
        <v>1030</v>
      </c>
      <c r="AH1129" s="1331"/>
    </row>
    <row r="1130" spans="1:34" s="33" customFormat="1" ht="63" customHeight="1" x14ac:dyDescent="0.2">
      <c r="A1130" s="21" t="s">
        <v>3993</v>
      </c>
      <c r="B1130" s="50">
        <v>77101604</v>
      </c>
      <c r="C1130" s="1424" t="s">
        <v>4075</v>
      </c>
      <c r="D1130" s="1418">
        <v>42887</v>
      </c>
      <c r="E1130" s="1341" t="s">
        <v>817</v>
      </c>
      <c r="F1130" s="1346" t="s">
        <v>122</v>
      </c>
      <c r="G1130" s="1346" t="s">
        <v>116</v>
      </c>
      <c r="H1130" s="1419">
        <v>10000000</v>
      </c>
      <c r="I1130" s="154">
        <v>5000000</v>
      </c>
      <c r="J1130" s="1346" t="s">
        <v>48</v>
      </c>
      <c r="K1130" s="1346" t="s">
        <v>110</v>
      </c>
      <c r="L1130" s="1328" t="s">
        <v>3995</v>
      </c>
      <c r="M1130" s="1343" t="s">
        <v>451</v>
      </c>
      <c r="N1130" s="1343" t="s">
        <v>3996</v>
      </c>
      <c r="O1130" s="1421" t="s">
        <v>3997</v>
      </c>
      <c r="P1130" s="1326" t="s">
        <v>4014</v>
      </c>
      <c r="Q1130" s="1326" t="s">
        <v>4015</v>
      </c>
      <c r="R1130" s="1422" t="s">
        <v>4016</v>
      </c>
      <c r="S1130" s="1423" t="s">
        <v>4017</v>
      </c>
      <c r="T1130" s="1326">
        <v>34020204</v>
      </c>
      <c r="U1130" s="1326" t="s">
        <v>4018</v>
      </c>
      <c r="V1130" s="1344">
        <v>7065</v>
      </c>
      <c r="W1130" s="188">
        <v>17623</v>
      </c>
      <c r="X1130" s="194">
        <v>42886</v>
      </c>
      <c r="Y1130" s="188" t="s">
        <v>45</v>
      </c>
      <c r="Z1130" s="188">
        <v>4600006890</v>
      </c>
      <c r="AA1130" s="31">
        <f t="shared" si="20"/>
        <v>1</v>
      </c>
      <c r="AB1130" s="1344" t="s">
        <v>4076</v>
      </c>
      <c r="AC1130" s="1344" t="s">
        <v>84</v>
      </c>
      <c r="AD1130" s="1425" t="s">
        <v>4077</v>
      </c>
      <c r="AE1130" s="1326" t="s">
        <v>4038</v>
      </c>
      <c r="AF1130" s="1326" t="s">
        <v>4004</v>
      </c>
      <c r="AG1130" s="1326" t="s">
        <v>1030</v>
      </c>
      <c r="AH1130" s="1331"/>
    </row>
    <row r="1131" spans="1:34" s="33" customFormat="1" ht="63" customHeight="1" x14ac:dyDescent="0.2">
      <c r="A1131" s="21" t="s">
        <v>3993</v>
      </c>
      <c r="B1131" s="50">
        <v>77101604</v>
      </c>
      <c r="C1131" s="1424" t="s">
        <v>4078</v>
      </c>
      <c r="D1131" s="1418">
        <v>42887</v>
      </c>
      <c r="E1131" s="1341" t="s">
        <v>817</v>
      </c>
      <c r="F1131" s="1346" t="s">
        <v>122</v>
      </c>
      <c r="G1131" s="1346" t="s">
        <v>116</v>
      </c>
      <c r="H1131" s="1419">
        <v>50000000</v>
      </c>
      <c r="I1131" s="154">
        <v>25000000</v>
      </c>
      <c r="J1131" s="1346" t="s">
        <v>48</v>
      </c>
      <c r="K1131" s="1346" t="s">
        <v>110</v>
      </c>
      <c r="L1131" s="1328" t="s">
        <v>3995</v>
      </c>
      <c r="M1131" s="1343" t="s">
        <v>451</v>
      </c>
      <c r="N1131" s="1343" t="s">
        <v>3996</v>
      </c>
      <c r="O1131" s="1421" t="s">
        <v>3997</v>
      </c>
      <c r="P1131" s="1326" t="s">
        <v>4014</v>
      </c>
      <c r="Q1131" s="1326" t="s">
        <v>4015</v>
      </c>
      <c r="R1131" s="1422" t="s">
        <v>4016</v>
      </c>
      <c r="S1131" s="1423" t="s">
        <v>4017</v>
      </c>
      <c r="T1131" s="1326">
        <v>34020204</v>
      </c>
      <c r="U1131" s="1326" t="s">
        <v>4018</v>
      </c>
      <c r="V1131" s="1344">
        <v>7066</v>
      </c>
      <c r="W1131" s="188">
        <v>17624</v>
      </c>
      <c r="X1131" s="194">
        <v>42885</v>
      </c>
      <c r="Y1131" s="188" t="s">
        <v>45</v>
      </c>
      <c r="Z1131" s="188">
        <v>4600006891</v>
      </c>
      <c r="AA1131" s="31">
        <f t="shared" si="20"/>
        <v>1</v>
      </c>
      <c r="AB1131" s="1344" t="s">
        <v>4079</v>
      </c>
      <c r="AC1131" s="1344" t="s">
        <v>84</v>
      </c>
      <c r="AD1131" s="1425" t="s">
        <v>4080</v>
      </c>
      <c r="AE1131" s="1326" t="s">
        <v>4038</v>
      </c>
      <c r="AF1131" s="1326" t="s">
        <v>4004</v>
      </c>
      <c r="AG1131" s="1326" t="s">
        <v>1030</v>
      </c>
      <c r="AH1131" s="1331"/>
    </row>
    <row r="1132" spans="1:34" s="33" customFormat="1" ht="63" customHeight="1" x14ac:dyDescent="0.2">
      <c r="A1132" s="21" t="s">
        <v>3993</v>
      </c>
      <c r="B1132" s="50">
        <v>77101604</v>
      </c>
      <c r="C1132" s="1424" t="s">
        <v>4081</v>
      </c>
      <c r="D1132" s="1418">
        <v>42887</v>
      </c>
      <c r="E1132" s="1341" t="s">
        <v>817</v>
      </c>
      <c r="F1132" s="1346" t="s">
        <v>122</v>
      </c>
      <c r="G1132" s="1346" t="s">
        <v>116</v>
      </c>
      <c r="H1132" s="1419">
        <v>54439775</v>
      </c>
      <c r="I1132" s="154">
        <v>27219888</v>
      </c>
      <c r="J1132" s="1346" t="s">
        <v>48</v>
      </c>
      <c r="K1132" s="1346" t="s">
        <v>110</v>
      </c>
      <c r="L1132" s="1328" t="s">
        <v>3995</v>
      </c>
      <c r="M1132" s="1343" t="s">
        <v>451</v>
      </c>
      <c r="N1132" s="1343" t="s">
        <v>3996</v>
      </c>
      <c r="O1132" s="1421" t="s">
        <v>3997</v>
      </c>
      <c r="P1132" s="1326" t="s">
        <v>4014</v>
      </c>
      <c r="Q1132" s="1326" t="s">
        <v>4015</v>
      </c>
      <c r="R1132" s="1422" t="s">
        <v>4016</v>
      </c>
      <c r="S1132" s="1423" t="s">
        <v>4017</v>
      </c>
      <c r="T1132" s="1326">
        <v>34020204</v>
      </c>
      <c r="U1132" s="1326" t="s">
        <v>4018</v>
      </c>
      <c r="V1132" s="1344">
        <v>7067</v>
      </c>
      <c r="W1132" s="188">
        <v>17625</v>
      </c>
      <c r="X1132" s="194">
        <v>42885</v>
      </c>
      <c r="Y1132" s="188" t="s">
        <v>45</v>
      </c>
      <c r="Z1132" s="188">
        <v>4600006882</v>
      </c>
      <c r="AA1132" s="31">
        <f t="shared" si="20"/>
        <v>1</v>
      </c>
      <c r="AB1132" s="1344" t="s">
        <v>4082</v>
      </c>
      <c r="AC1132" s="1344" t="s">
        <v>84</v>
      </c>
      <c r="AD1132" s="1425" t="s">
        <v>4083</v>
      </c>
      <c r="AE1132" s="1326" t="s">
        <v>4019</v>
      </c>
      <c r="AF1132" s="1326" t="s">
        <v>4004</v>
      </c>
      <c r="AG1132" s="1326" t="s">
        <v>1030</v>
      </c>
      <c r="AH1132" s="1331"/>
    </row>
    <row r="1133" spans="1:34" s="33" customFormat="1" ht="63" customHeight="1" x14ac:dyDescent="0.2">
      <c r="A1133" s="21" t="s">
        <v>3993</v>
      </c>
      <c r="B1133" s="50">
        <v>77101604</v>
      </c>
      <c r="C1133" s="1426" t="s">
        <v>4084</v>
      </c>
      <c r="D1133" s="1418">
        <v>43009</v>
      </c>
      <c r="E1133" s="1341" t="s">
        <v>467</v>
      </c>
      <c r="F1133" s="1346" t="s">
        <v>122</v>
      </c>
      <c r="G1133" s="1346" t="s">
        <v>116</v>
      </c>
      <c r="H1133" s="1419">
        <v>50000000</v>
      </c>
      <c r="I1133" s="154">
        <v>85979446</v>
      </c>
      <c r="J1133" s="1346" t="s">
        <v>48</v>
      </c>
      <c r="K1133" s="1346" t="s">
        <v>110</v>
      </c>
      <c r="L1133" s="1328" t="s">
        <v>3995</v>
      </c>
      <c r="M1133" s="1343" t="s">
        <v>451</v>
      </c>
      <c r="N1133" s="1343" t="s">
        <v>3996</v>
      </c>
      <c r="O1133" s="1421" t="s">
        <v>3997</v>
      </c>
      <c r="P1133" s="1326" t="s">
        <v>4014</v>
      </c>
      <c r="Q1133" s="1326" t="s">
        <v>4015</v>
      </c>
      <c r="R1133" s="1422" t="s">
        <v>4016</v>
      </c>
      <c r="S1133" s="1423" t="s">
        <v>4017</v>
      </c>
      <c r="T1133" s="1326">
        <v>34020204</v>
      </c>
      <c r="U1133" s="1326" t="s">
        <v>4018</v>
      </c>
      <c r="V1133" s="1344">
        <v>7595</v>
      </c>
      <c r="W1133" s="188">
        <v>18773</v>
      </c>
      <c r="X1133" s="194">
        <v>43006</v>
      </c>
      <c r="Y1133" s="188" t="s">
        <v>45</v>
      </c>
      <c r="Z1133" s="188">
        <v>4600007537</v>
      </c>
      <c r="AA1133" s="31">
        <f t="shared" si="20"/>
        <v>1</v>
      </c>
      <c r="AB1133" s="1344" t="s">
        <v>4085</v>
      </c>
      <c r="AC1133" s="1344" t="s">
        <v>84</v>
      </c>
      <c r="AD1133" s="1425" t="s">
        <v>4086</v>
      </c>
      <c r="AE1133" s="1326" t="s">
        <v>4038</v>
      </c>
      <c r="AF1133" s="1326" t="s">
        <v>4004</v>
      </c>
      <c r="AG1133" s="1326" t="s">
        <v>1030</v>
      </c>
      <c r="AH1133" s="1331"/>
    </row>
    <row r="1134" spans="1:34" s="33" customFormat="1" ht="63" customHeight="1" x14ac:dyDescent="0.2">
      <c r="A1134" s="21" t="s">
        <v>3993</v>
      </c>
      <c r="B1134" s="50">
        <v>77101604</v>
      </c>
      <c r="C1134" s="1426" t="s">
        <v>4087</v>
      </c>
      <c r="D1134" s="1418">
        <v>42948</v>
      </c>
      <c r="E1134" s="1341" t="s">
        <v>139</v>
      </c>
      <c r="F1134" s="1346" t="s">
        <v>122</v>
      </c>
      <c r="G1134" s="1346" t="s">
        <v>116</v>
      </c>
      <c r="H1134" s="1419">
        <v>180000000</v>
      </c>
      <c r="I1134" s="154">
        <v>63296090</v>
      </c>
      <c r="J1134" s="1346" t="s">
        <v>48</v>
      </c>
      <c r="K1134" s="1346" t="s">
        <v>110</v>
      </c>
      <c r="L1134" s="1328" t="s">
        <v>3995</v>
      </c>
      <c r="M1134" s="1343" t="s">
        <v>451</v>
      </c>
      <c r="N1134" s="1343" t="s">
        <v>3996</v>
      </c>
      <c r="O1134" s="1421" t="s">
        <v>3997</v>
      </c>
      <c r="P1134" s="1326" t="s">
        <v>4014</v>
      </c>
      <c r="Q1134" s="1326" t="s">
        <v>4015</v>
      </c>
      <c r="R1134" s="1422" t="s">
        <v>4016</v>
      </c>
      <c r="S1134" s="1423" t="s">
        <v>4017</v>
      </c>
      <c r="T1134" s="1326">
        <v>34020204</v>
      </c>
      <c r="U1134" s="1326" t="s">
        <v>4018</v>
      </c>
      <c r="V1134" s="1344">
        <v>7206</v>
      </c>
      <c r="W1134" s="188">
        <v>18012</v>
      </c>
      <c r="X1134" s="194">
        <v>42943</v>
      </c>
      <c r="Y1134" s="188" t="s">
        <v>45</v>
      </c>
      <c r="Z1134" s="188">
        <v>4600007094</v>
      </c>
      <c r="AA1134" s="31">
        <f t="shared" si="20"/>
        <v>1</v>
      </c>
      <c r="AB1134" s="1344" t="s">
        <v>4088</v>
      </c>
      <c r="AC1134" s="1344" t="s">
        <v>84</v>
      </c>
      <c r="AD1134" s="1425" t="s">
        <v>4089</v>
      </c>
      <c r="AE1134" s="1326" t="s">
        <v>4038</v>
      </c>
      <c r="AF1134" s="1326" t="s">
        <v>4004</v>
      </c>
      <c r="AG1134" s="1326" t="s">
        <v>1030</v>
      </c>
      <c r="AH1134" s="1331"/>
    </row>
    <row r="1135" spans="1:34" s="33" customFormat="1" ht="63" customHeight="1" x14ac:dyDescent="0.2">
      <c r="A1135" s="21" t="s">
        <v>3993</v>
      </c>
      <c r="B1135" s="50">
        <v>77101604</v>
      </c>
      <c r="C1135" s="1426" t="s">
        <v>4090</v>
      </c>
      <c r="D1135" s="1418">
        <v>42948</v>
      </c>
      <c r="E1135" s="1341" t="s">
        <v>139</v>
      </c>
      <c r="F1135" s="1346" t="s">
        <v>122</v>
      </c>
      <c r="G1135" s="1346" t="s">
        <v>116</v>
      </c>
      <c r="H1135" s="1419">
        <v>80000000</v>
      </c>
      <c r="I1135" s="154">
        <v>17041255</v>
      </c>
      <c r="J1135" s="1346" t="s">
        <v>48</v>
      </c>
      <c r="K1135" s="1346" t="s">
        <v>110</v>
      </c>
      <c r="L1135" s="1328" t="s">
        <v>3995</v>
      </c>
      <c r="M1135" s="1343" t="s">
        <v>451</v>
      </c>
      <c r="N1135" s="1343" t="s">
        <v>3996</v>
      </c>
      <c r="O1135" s="1421" t="s">
        <v>3997</v>
      </c>
      <c r="P1135" s="1326" t="s">
        <v>4014</v>
      </c>
      <c r="Q1135" s="1326" t="s">
        <v>4015</v>
      </c>
      <c r="R1135" s="1422" t="s">
        <v>4016</v>
      </c>
      <c r="S1135" s="1423" t="s">
        <v>4017</v>
      </c>
      <c r="T1135" s="1326">
        <v>34020204</v>
      </c>
      <c r="U1135" s="1326" t="s">
        <v>4018</v>
      </c>
      <c r="V1135" s="1344">
        <v>7207</v>
      </c>
      <c r="W1135" s="188">
        <v>18013</v>
      </c>
      <c r="X1135" s="194">
        <v>42943</v>
      </c>
      <c r="Y1135" s="188" t="s">
        <v>45</v>
      </c>
      <c r="Z1135" s="188">
        <v>4600007092</v>
      </c>
      <c r="AA1135" s="31">
        <f t="shared" si="20"/>
        <v>1</v>
      </c>
      <c r="AB1135" s="1344" t="s">
        <v>4091</v>
      </c>
      <c r="AC1135" s="1344" t="s">
        <v>84</v>
      </c>
      <c r="AD1135" s="1425" t="s">
        <v>4092</v>
      </c>
      <c r="AE1135" s="1326" t="s">
        <v>4038</v>
      </c>
      <c r="AF1135" s="1326" t="s">
        <v>4004</v>
      </c>
      <c r="AG1135" s="1326" t="s">
        <v>1030</v>
      </c>
      <c r="AH1135" s="1331"/>
    </row>
    <row r="1136" spans="1:34" s="33" customFormat="1" ht="63" customHeight="1" x14ac:dyDescent="0.2">
      <c r="A1136" s="21" t="s">
        <v>3993</v>
      </c>
      <c r="B1136" s="50">
        <v>77101604</v>
      </c>
      <c r="C1136" s="1426" t="s">
        <v>4093</v>
      </c>
      <c r="D1136" s="1418">
        <v>42948</v>
      </c>
      <c r="E1136" s="1341" t="s">
        <v>139</v>
      </c>
      <c r="F1136" s="1346" t="s">
        <v>122</v>
      </c>
      <c r="G1136" s="1346" t="s">
        <v>116</v>
      </c>
      <c r="H1136" s="1419">
        <v>60000000</v>
      </c>
      <c r="I1136" s="154">
        <v>17041255</v>
      </c>
      <c r="J1136" s="1346" t="s">
        <v>48</v>
      </c>
      <c r="K1136" s="1346" t="s">
        <v>110</v>
      </c>
      <c r="L1136" s="1328" t="s">
        <v>3995</v>
      </c>
      <c r="M1136" s="1343" t="s">
        <v>451</v>
      </c>
      <c r="N1136" s="1343" t="s">
        <v>3996</v>
      </c>
      <c r="O1136" s="1421" t="s">
        <v>3997</v>
      </c>
      <c r="P1136" s="1326" t="s">
        <v>4014</v>
      </c>
      <c r="Q1136" s="1326" t="s">
        <v>4015</v>
      </c>
      <c r="R1136" s="1422" t="s">
        <v>4016</v>
      </c>
      <c r="S1136" s="1423" t="s">
        <v>4017</v>
      </c>
      <c r="T1136" s="1326">
        <v>34020204</v>
      </c>
      <c r="U1136" s="1326" t="s">
        <v>4018</v>
      </c>
      <c r="V1136" s="1344">
        <v>7208</v>
      </c>
      <c r="W1136" s="188">
        <v>18014</v>
      </c>
      <c r="X1136" s="194">
        <v>42943</v>
      </c>
      <c r="Y1136" s="188" t="s">
        <v>45</v>
      </c>
      <c r="Z1136" s="188">
        <v>4600007093</v>
      </c>
      <c r="AA1136" s="31">
        <f t="shared" si="20"/>
        <v>1</v>
      </c>
      <c r="AB1136" s="1344" t="s">
        <v>4094</v>
      </c>
      <c r="AC1136" s="1344" t="s">
        <v>84</v>
      </c>
      <c r="AD1136" s="1425" t="s">
        <v>4095</v>
      </c>
      <c r="AE1136" s="1326" t="s">
        <v>4019</v>
      </c>
      <c r="AF1136" s="1326" t="s">
        <v>4004</v>
      </c>
      <c r="AG1136" s="1326" t="s">
        <v>1030</v>
      </c>
      <c r="AH1136" s="1331"/>
    </row>
    <row r="1137" spans="1:34" s="33" customFormat="1" ht="63" customHeight="1" x14ac:dyDescent="0.2">
      <c r="A1137" s="21" t="s">
        <v>3993</v>
      </c>
      <c r="B1137" s="50">
        <v>77101604</v>
      </c>
      <c r="C1137" s="1426" t="s">
        <v>4096</v>
      </c>
      <c r="D1137" s="1418">
        <v>42948</v>
      </c>
      <c r="E1137" s="1341" t="s">
        <v>139</v>
      </c>
      <c r="F1137" s="1346" t="s">
        <v>122</v>
      </c>
      <c r="G1137" s="1346" t="s">
        <v>116</v>
      </c>
      <c r="H1137" s="1419">
        <v>120000000</v>
      </c>
      <c r="I1137" s="154">
        <v>41882933</v>
      </c>
      <c r="J1137" s="1346" t="s">
        <v>48</v>
      </c>
      <c r="K1137" s="1346" t="s">
        <v>110</v>
      </c>
      <c r="L1137" s="1328" t="s">
        <v>3995</v>
      </c>
      <c r="M1137" s="1343" t="s">
        <v>451</v>
      </c>
      <c r="N1137" s="1343" t="s">
        <v>3996</v>
      </c>
      <c r="O1137" s="1421" t="s">
        <v>3997</v>
      </c>
      <c r="P1137" s="1326" t="s">
        <v>4014</v>
      </c>
      <c r="Q1137" s="1326" t="s">
        <v>4015</v>
      </c>
      <c r="R1137" s="1422" t="s">
        <v>4016</v>
      </c>
      <c r="S1137" s="1423" t="s">
        <v>4017</v>
      </c>
      <c r="T1137" s="1326">
        <v>34020204</v>
      </c>
      <c r="U1137" s="1326" t="s">
        <v>4018</v>
      </c>
      <c r="V1137" s="1344">
        <v>7209</v>
      </c>
      <c r="W1137" s="188">
        <v>18015</v>
      </c>
      <c r="X1137" s="194">
        <v>42943</v>
      </c>
      <c r="Y1137" s="188" t="s">
        <v>45</v>
      </c>
      <c r="Z1137" s="188">
        <v>4600007095</v>
      </c>
      <c r="AA1137" s="31">
        <f t="shared" si="20"/>
        <v>1</v>
      </c>
      <c r="AB1137" s="1344" t="s">
        <v>4097</v>
      </c>
      <c r="AC1137" s="1344" t="s">
        <v>84</v>
      </c>
      <c r="AD1137" s="1425" t="s">
        <v>4098</v>
      </c>
      <c r="AE1137" s="1326" t="s">
        <v>4019</v>
      </c>
      <c r="AF1137" s="1326" t="s">
        <v>4004</v>
      </c>
      <c r="AG1137" s="1326" t="s">
        <v>1030</v>
      </c>
      <c r="AH1137" s="1331"/>
    </row>
    <row r="1138" spans="1:34" s="33" customFormat="1" ht="63" customHeight="1" x14ac:dyDescent="0.2">
      <c r="A1138" s="21" t="s">
        <v>3993</v>
      </c>
      <c r="B1138" s="50">
        <v>77101604</v>
      </c>
      <c r="C1138" s="1426" t="s">
        <v>4099</v>
      </c>
      <c r="D1138" s="1418">
        <v>42948</v>
      </c>
      <c r="E1138" s="1341" t="s">
        <v>139</v>
      </c>
      <c r="F1138" s="1346" t="s">
        <v>122</v>
      </c>
      <c r="G1138" s="1346" t="s">
        <v>116</v>
      </c>
      <c r="H1138" s="1419">
        <v>60000000</v>
      </c>
      <c r="I1138" s="154">
        <v>18015041</v>
      </c>
      <c r="J1138" s="1346" t="s">
        <v>48</v>
      </c>
      <c r="K1138" s="1346" t="s">
        <v>110</v>
      </c>
      <c r="L1138" s="1328" t="s">
        <v>3995</v>
      </c>
      <c r="M1138" s="1343" t="s">
        <v>451</v>
      </c>
      <c r="N1138" s="1343" t="s">
        <v>3996</v>
      </c>
      <c r="O1138" s="1421" t="s">
        <v>3997</v>
      </c>
      <c r="P1138" s="1326" t="s">
        <v>4014</v>
      </c>
      <c r="Q1138" s="1326" t="s">
        <v>4015</v>
      </c>
      <c r="R1138" s="1422" t="s">
        <v>4016</v>
      </c>
      <c r="S1138" s="1423" t="s">
        <v>4017</v>
      </c>
      <c r="T1138" s="1326">
        <v>34020204</v>
      </c>
      <c r="U1138" s="1326" t="s">
        <v>4018</v>
      </c>
      <c r="V1138" s="1344">
        <v>7210</v>
      </c>
      <c r="W1138" s="188">
        <v>18016</v>
      </c>
      <c r="X1138" s="194">
        <v>42943</v>
      </c>
      <c r="Y1138" s="188" t="s">
        <v>45</v>
      </c>
      <c r="Z1138" s="188">
        <v>4600007096</v>
      </c>
      <c r="AA1138" s="31">
        <f t="shared" si="20"/>
        <v>1</v>
      </c>
      <c r="AB1138" s="1344" t="s">
        <v>4100</v>
      </c>
      <c r="AC1138" s="1344" t="s">
        <v>84</v>
      </c>
      <c r="AD1138" s="1425" t="s">
        <v>4101</v>
      </c>
      <c r="AE1138" s="1326" t="s">
        <v>4019</v>
      </c>
      <c r="AF1138" s="1326" t="s">
        <v>4004</v>
      </c>
      <c r="AG1138" s="1326" t="s">
        <v>1030</v>
      </c>
      <c r="AH1138" s="1331"/>
    </row>
    <row r="1139" spans="1:34" s="33" customFormat="1" ht="63" customHeight="1" x14ac:dyDescent="0.2">
      <c r="A1139" s="21" t="s">
        <v>3993</v>
      </c>
      <c r="B1139" s="50">
        <v>77101604</v>
      </c>
      <c r="C1139" s="1426" t="s">
        <v>4102</v>
      </c>
      <c r="D1139" s="1418">
        <v>42948</v>
      </c>
      <c r="E1139" s="1341" t="s">
        <v>139</v>
      </c>
      <c r="F1139" s="1346" t="s">
        <v>122</v>
      </c>
      <c r="G1139" s="1346" t="s">
        <v>116</v>
      </c>
      <c r="H1139" s="1419">
        <v>90000000</v>
      </c>
      <c r="I1139" s="154">
        <v>29213580</v>
      </c>
      <c r="J1139" s="1346" t="s">
        <v>48</v>
      </c>
      <c r="K1139" s="1346" t="s">
        <v>110</v>
      </c>
      <c r="L1139" s="1328" t="s">
        <v>3995</v>
      </c>
      <c r="M1139" s="1343" t="s">
        <v>451</v>
      </c>
      <c r="N1139" s="1343" t="s">
        <v>3996</v>
      </c>
      <c r="O1139" s="1421" t="s">
        <v>3997</v>
      </c>
      <c r="P1139" s="1326" t="s">
        <v>4014</v>
      </c>
      <c r="Q1139" s="1326" t="s">
        <v>4015</v>
      </c>
      <c r="R1139" s="1422" t="s">
        <v>4016</v>
      </c>
      <c r="S1139" s="1423" t="s">
        <v>4017</v>
      </c>
      <c r="T1139" s="1326">
        <v>34020204</v>
      </c>
      <c r="U1139" s="1326" t="s">
        <v>4018</v>
      </c>
      <c r="V1139" s="1344">
        <v>7211</v>
      </c>
      <c r="W1139" s="188">
        <v>18017</v>
      </c>
      <c r="X1139" s="194">
        <v>42943</v>
      </c>
      <c r="Y1139" s="188" t="s">
        <v>45</v>
      </c>
      <c r="Z1139" s="188">
        <v>4600007097</v>
      </c>
      <c r="AA1139" s="31">
        <f t="shared" si="20"/>
        <v>1</v>
      </c>
      <c r="AB1139" s="1344" t="s">
        <v>4103</v>
      </c>
      <c r="AC1139" s="1344" t="s">
        <v>84</v>
      </c>
      <c r="AD1139" s="1425" t="s">
        <v>4104</v>
      </c>
      <c r="AE1139" s="1326" t="s">
        <v>4019</v>
      </c>
      <c r="AF1139" s="1326" t="s">
        <v>4004</v>
      </c>
      <c r="AG1139" s="1326" t="s">
        <v>1030</v>
      </c>
      <c r="AH1139" s="1331"/>
    </row>
    <row r="1140" spans="1:34" s="33" customFormat="1" ht="63" customHeight="1" x14ac:dyDescent="0.2">
      <c r="A1140" s="21" t="s">
        <v>3993</v>
      </c>
      <c r="B1140" s="50">
        <v>77101604</v>
      </c>
      <c r="C1140" s="1426" t="s">
        <v>4105</v>
      </c>
      <c r="D1140" s="1418">
        <v>42948</v>
      </c>
      <c r="E1140" s="1341" t="s">
        <v>139</v>
      </c>
      <c r="F1140" s="1346" t="s">
        <v>122</v>
      </c>
      <c r="G1140" s="1346" t="s">
        <v>116</v>
      </c>
      <c r="H1140" s="1419">
        <v>120000000</v>
      </c>
      <c r="I1140" s="154">
        <v>41385905</v>
      </c>
      <c r="J1140" s="1346" t="s">
        <v>48</v>
      </c>
      <c r="K1140" s="1346" t="s">
        <v>110</v>
      </c>
      <c r="L1140" s="1328" t="s">
        <v>3995</v>
      </c>
      <c r="M1140" s="1343" t="s">
        <v>451</v>
      </c>
      <c r="N1140" s="1343" t="s">
        <v>3996</v>
      </c>
      <c r="O1140" s="1421" t="s">
        <v>3997</v>
      </c>
      <c r="P1140" s="1326" t="s">
        <v>4014</v>
      </c>
      <c r="Q1140" s="1326" t="s">
        <v>4015</v>
      </c>
      <c r="R1140" s="1422" t="s">
        <v>4016</v>
      </c>
      <c r="S1140" s="1423" t="s">
        <v>4017</v>
      </c>
      <c r="T1140" s="1326">
        <v>34020204</v>
      </c>
      <c r="U1140" s="1326" t="s">
        <v>4018</v>
      </c>
      <c r="V1140" s="1344">
        <v>7212</v>
      </c>
      <c r="W1140" s="188">
        <v>18018</v>
      </c>
      <c r="X1140" s="194">
        <v>42943</v>
      </c>
      <c r="Y1140" s="188" t="s">
        <v>45</v>
      </c>
      <c r="Z1140" s="188">
        <v>4600007098</v>
      </c>
      <c r="AA1140" s="31">
        <f t="shared" si="20"/>
        <v>1</v>
      </c>
      <c r="AB1140" s="1344" t="s">
        <v>4106</v>
      </c>
      <c r="AC1140" s="1344" t="s">
        <v>84</v>
      </c>
      <c r="AD1140" s="1425" t="s">
        <v>4107</v>
      </c>
      <c r="AE1140" s="1326" t="s">
        <v>4019</v>
      </c>
      <c r="AF1140" s="1326" t="s">
        <v>4004</v>
      </c>
      <c r="AG1140" s="1326" t="s">
        <v>1030</v>
      </c>
      <c r="AH1140" s="1331"/>
    </row>
    <row r="1141" spans="1:34" s="33" customFormat="1" ht="63" customHeight="1" x14ac:dyDescent="0.2">
      <c r="A1141" s="21" t="s">
        <v>3993</v>
      </c>
      <c r="B1141" s="50">
        <v>77101604</v>
      </c>
      <c r="C1141" s="1426" t="s">
        <v>4108</v>
      </c>
      <c r="D1141" s="1418">
        <v>42948</v>
      </c>
      <c r="E1141" s="1341" t="s">
        <v>139</v>
      </c>
      <c r="F1141" s="1346" t="s">
        <v>122</v>
      </c>
      <c r="G1141" s="1346" t="s">
        <v>116</v>
      </c>
      <c r="H1141" s="1419">
        <v>80000000</v>
      </c>
      <c r="I1141" s="154">
        <v>17041255</v>
      </c>
      <c r="J1141" s="1346" t="s">
        <v>48</v>
      </c>
      <c r="K1141" s="1346" t="s">
        <v>110</v>
      </c>
      <c r="L1141" s="1328" t="s">
        <v>3995</v>
      </c>
      <c r="M1141" s="1343" t="s">
        <v>451</v>
      </c>
      <c r="N1141" s="1343" t="s">
        <v>3996</v>
      </c>
      <c r="O1141" s="1421" t="s">
        <v>3997</v>
      </c>
      <c r="P1141" s="1326" t="s">
        <v>4014</v>
      </c>
      <c r="Q1141" s="1326" t="s">
        <v>4015</v>
      </c>
      <c r="R1141" s="1422" t="s">
        <v>4016</v>
      </c>
      <c r="S1141" s="1423" t="s">
        <v>4017</v>
      </c>
      <c r="T1141" s="1326">
        <v>34020204</v>
      </c>
      <c r="U1141" s="1326" t="s">
        <v>4018</v>
      </c>
      <c r="V1141" s="1344">
        <v>7213</v>
      </c>
      <c r="W1141" s="188">
        <v>18019</v>
      </c>
      <c r="X1141" s="194">
        <v>42943</v>
      </c>
      <c r="Y1141" s="188" t="s">
        <v>45</v>
      </c>
      <c r="Z1141" s="188">
        <v>4600007099</v>
      </c>
      <c r="AA1141" s="31">
        <f t="shared" si="20"/>
        <v>1</v>
      </c>
      <c r="AB1141" s="1344" t="s">
        <v>4109</v>
      </c>
      <c r="AC1141" s="1344" t="s">
        <v>84</v>
      </c>
      <c r="AD1141" s="1425" t="s">
        <v>4110</v>
      </c>
      <c r="AE1141" s="1326" t="s">
        <v>4019</v>
      </c>
      <c r="AF1141" s="1326" t="s">
        <v>4004</v>
      </c>
      <c r="AG1141" s="1326" t="s">
        <v>1030</v>
      </c>
      <c r="AH1141" s="1331"/>
    </row>
    <row r="1142" spans="1:34" s="33" customFormat="1" ht="63" customHeight="1" x14ac:dyDescent="0.2">
      <c r="A1142" s="21" t="s">
        <v>3993</v>
      </c>
      <c r="B1142" s="50">
        <v>77101604</v>
      </c>
      <c r="C1142" s="1426" t="s">
        <v>4111</v>
      </c>
      <c r="D1142" s="1418">
        <v>42948</v>
      </c>
      <c r="E1142" s="1341" t="s">
        <v>139</v>
      </c>
      <c r="F1142" s="1346" t="s">
        <v>122</v>
      </c>
      <c r="G1142" s="1346" t="s">
        <v>116</v>
      </c>
      <c r="H1142" s="1419">
        <v>60000000</v>
      </c>
      <c r="I1142" s="154">
        <v>18015041</v>
      </c>
      <c r="J1142" s="1346" t="s">
        <v>48</v>
      </c>
      <c r="K1142" s="1346" t="s">
        <v>110</v>
      </c>
      <c r="L1142" s="1328" t="s">
        <v>3995</v>
      </c>
      <c r="M1142" s="1343" t="s">
        <v>451</v>
      </c>
      <c r="N1142" s="1343" t="s">
        <v>3996</v>
      </c>
      <c r="O1142" s="1421" t="s">
        <v>3997</v>
      </c>
      <c r="P1142" s="1326" t="s">
        <v>4014</v>
      </c>
      <c r="Q1142" s="1326" t="s">
        <v>4015</v>
      </c>
      <c r="R1142" s="1422" t="s">
        <v>4016</v>
      </c>
      <c r="S1142" s="1423" t="s">
        <v>4017</v>
      </c>
      <c r="T1142" s="1326">
        <v>34020204</v>
      </c>
      <c r="U1142" s="1326" t="s">
        <v>4018</v>
      </c>
      <c r="V1142" s="1344">
        <v>7214</v>
      </c>
      <c r="W1142" s="188">
        <v>18020</v>
      </c>
      <c r="X1142" s="194">
        <v>42943</v>
      </c>
      <c r="Y1142" s="188" t="s">
        <v>45</v>
      </c>
      <c r="Z1142" s="188">
        <v>4600007100</v>
      </c>
      <c r="AA1142" s="31">
        <f t="shared" si="20"/>
        <v>1</v>
      </c>
      <c r="AB1142" s="1344" t="s">
        <v>4112</v>
      </c>
      <c r="AC1142" s="1344" t="s">
        <v>84</v>
      </c>
      <c r="AD1142" s="1425" t="s">
        <v>4113</v>
      </c>
      <c r="AE1142" s="1326" t="s">
        <v>4019</v>
      </c>
      <c r="AF1142" s="1326" t="s">
        <v>4004</v>
      </c>
      <c r="AG1142" s="1326" t="s">
        <v>1030</v>
      </c>
      <c r="AH1142" s="1331"/>
    </row>
    <row r="1143" spans="1:34" s="33" customFormat="1" ht="63" customHeight="1" x14ac:dyDescent="0.2">
      <c r="A1143" s="21" t="s">
        <v>3993</v>
      </c>
      <c r="B1143" s="50">
        <v>77101604</v>
      </c>
      <c r="C1143" s="1426" t="s">
        <v>4114</v>
      </c>
      <c r="D1143" s="1418">
        <v>42948</v>
      </c>
      <c r="E1143" s="1341" t="s">
        <v>139</v>
      </c>
      <c r="F1143" s="1346" t="s">
        <v>122</v>
      </c>
      <c r="G1143" s="1346" t="s">
        <v>116</v>
      </c>
      <c r="H1143" s="1419">
        <v>80000000</v>
      </c>
      <c r="I1143" s="154">
        <v>17041255</v>
      </c>
      <c r="J1143" s="1346" t="s">
        <v>48</v>
      </c>
      <c r="K1143" s="1346" t="s">
        <v>110</v>
      </c>
      <c r="L1143" s="1328" t="s">
        <v>3995</v>
      </c>
      <c r="M1143" s="1343" t="s">
        <v>451</v>
      </c>
      <c r="N1143" s="1343" t="s">
        <v>3996</v>
      </c>
      <c r="O1143" s="1421" t="s">
        <v>3997</v>
      </c>
      <c r="P1143" s="1326" t="s">
        <v>4014</v>
      </c>
      <c r="Q1143" s="1326" t="s">
        <v>4015</v>
      </c>
      <c r="R1143" s="1422" t="s">
        <v>4016</v>
      </c>
      <c r="S1143" s="1423" t="s">
        <v>4017</v>
      </c>
      <c r="T1143" s="1326">
        <v>34020204</v>
      </c>
      <c r="U1143" s="1326" t="s">
        <v>4018</v>
      </c>
      <c r="V1143" s="1344">
        <v>7215</v>
      </c>
      <c r="W1143" s="188">
        <v>18021</v>
      </c>
      <c r="X1143" s="194">
        <v>42943</v>
      </c>
      <c r="Y1143" s="188" t="s">
        <v>45</v>
      </c>
      <c r="Z1143" s="188">
        <v>4600007101</v>
      </c>
      <c r="AA1143" s="31">
        <f t="shared" si="20"/>
        <v>1</v>
      </c>
      <c r="AB1143" s="1344" t="s">
        <v>4115</v>
      </c>
      <c r="AC1143" s="1344" t="s">
        <v>84</v>
      </c>
      <c r="AD1143" s="1425" t="s">
        <v>4116</v>
      </c>
      <c r="AE1143" s="1326" t="s">
        <v>4019</v>
      </c>
      <c r="AF1143" s="1326" t="s">
        <v>4004</v>
      </c>
      <c r="AG1143" s="1326" t="s">
        <v>1030</v>
      </c>
      <c r="AH1143" s="1331"/>
    </row>
    <row r="1144" spans="1:34" s="33" customFormat="1" ht="63" customHeight="1" x14ac:dyDescent="0.2">
      <c r="A1144" s="21" t="s">
        <v>3993</v>
      </c>
      <c r="B1144" s="50">
        <v>77101604</v>
      </c>
      <c r="C1144" s="1426" t="s">
        <v>4117</v>
      </c>
      <c r="D1144" s="1418">
        <v>42948</v>
      </c>
      <c r="E1144" s="1341" t="s">
        <v>139</v>
      </c>
      <c r="F1144" s="1346" t="s">
        <v>122</v>
      </c>
      <c r="G1144" s="1346" t="s">
        <v>116</v>
      </c>
      <c r="H1144" s="1419">
        <v>210000000</v>
      </c>
      <c r="I1144" s="154">
        <v>77243515</v>
      </c>
      <c r="J1144" s="1346" t="s">
        <v>48</v>
      </c>
      <c r="K1144" s="1346" t="s">
        <v>110</v>
      </c>
      <c r="L1144" s="1328" t="s">
        <v>3995</v>
      </c>
      <c r="M1144" s="1343" t="s">
        <v>451</v>
      </c>
      <c r="N1144" s="1343" t="s">
        <v>3996</v>
      </c>
      <c r="O1144" s="1421" t="s">
        <v>3997</v>
      </c>
      <c r="P1144" s="1326" t="s">
        <v>4014</v>
      </c>
      <c r="Q1144" s="1326" t="s">
        <v>4015</v>
      </c>
      <c r="R1144" s="1422" t="s">
        <v>4016</v>
      </c>
      <c r="S1144" s="1423" t="s">
        <v>4017</v>
      </c>
      <c r="T1144" s="1326">
        <v>34020204</v>
      </c>
      <c r="U1144" s="1326" t="s">
        <v>4018</v>
      </c>
      <c r="V1144" s="1344">
        <v>7216</v>
      </c>
      <c r="W1144" s="188">
        <v>18022</v>
      </c>
      <c r="X1144" s="194">
        <v>42943</v>
      </c>
      <c r="Y1144" s="188" t="s">
        <v>45</v>
      </c>
      <c r="Z1144" s="188">
        <v>4600007102</v>
      </c>
      <c r="AA1144" s="31">
        <f t="shared" si="20"/>
        <v>1</v>
      </c>
      <c r="AB1144" s="1344" t="s">
        <v>4118</v>
      </c>
      <c r="AC1144" s="1344" t="s">
        <v>84</v>
      </c>
      <c r="AD1144" s="1425" t="s">
        <v>4119</v>
      </c>
      <c r="AE1144" s="1326" t="s">
        <v>4038</v>
      </c>
      <c r="AF1144" s="1326" t="s">
        <v>4004</v>
      </c>
      <c r="AG1144" s="1326" t="s">
        <v>1030</v>
      </c>
      <c r="AH1144" s="1331"/>
    </row>
    <row r="1145" spans="1:34" s="33" customFormat="1" ht="63" customHeight="1" x14ac:dyDescent="0.2">
      <c r="A1145" s="21" t="s">
        <v>3993</v>
      </c>
      <c r="B1145" s="50">
        <v>77101604</v>
      </c>
      <c r="C1145" s="1426" t="s">
        <v>4120</v>
      </c>
      <c r="D1145" s="1418">
        <v>42948</v>
      </c>
      <c r="E1145" s="1341" t="s">
        <v>139</v>
      </c>
      <c r="F1145" s="1346" t="s">
        <v>122</v>
      </c>
      <c r="G1145" s="1346" t="s">
        <v>116</v>
      </c>
      <c r="H1145" s="1419">
        <v>120000000</v>
      </c>
      <c r="I1145" s="154">
        <v>41740925</v>
      </c>
      <c r="J1145" s="1346" t="s">
        <v>48</v>
      </c>
      <c r="K1145" s="1346" t="s">
        <v>110</v>
      </c>
      <c r="L1145" s="1328" t="s">
        <v>3995</v>
      </c>
      <c r="M1145" s="1343" t="s">
        <v>451</v>
      </c>
      <c r="N1145" s="1343" t="s">
        <v>3996</v>
      </c>
      <c r="O1145" s="1421" t="s">
        <v>3997</v>
      </c>
      <c r="P1145" s="1326" t="s">
        <v>4014</v>
      </c>
      <c r="Q1145" s="1326" t="s">
        <v>4015</v>
      </c>
      <c r="R1145" s="1422" t="s">
        <v>4016</v>
      </c>
      <c r="S1145" s="1423" t="s">
        <v>4017</v>
      </c>
      <c r="T1145" s="1326">
        <v>34020204</v>
      </c>
      <c r="U1145" s="1326" t="s">
        <v>4018</v>
      </c>
      <c r="V1145" s="1344">
        <v>7217</v>
      </c>
      <c r="W1145" s="188">
        <v>18023</v>
      </c>
      <c r="X1145" s="194">
        <v>42943</v>
      </c>
      <c r="Y1145" s="188" t="s">
        <v>45</v>
      </c>
      <c r="Z1145" s="188">
        <v>4600007103</v>
      </c>
      <c r="AA1145" s="31">
        <f t="shared" si="20"/>
        <v>1</v>
      </c>
      <c r="AB1145" s="1344" t="s">
        <v>4121</v>
      </c>
      <c r="AC1145" s="1344" t="s">
        <v>84</v>
      </c>
      <c r="AD1145" s="1425" t="s">
        <v>4122</v>
      </c>
      <c r="AE1145" s="1326" t="s">
        <v>4038</v>
      </c>
      <c r="AF1145" s="1326" t="s">
        <v>4004</v>
      </c>
      <c r="AG1145" s="1326" t="s">
        <v>1030</v>
      </c>
      <c r="AH1145" s="1331"/>
    </row>
    <row r="1146" spans="1:34" s="33" customFormat="1" ht="63" customHeight="1" x14ac:dyDescent="0.2">
      <c r="A1146" s="21" t="s">
        <v>3993</v>
      </c>
      <c r="B1146" s="50">
        <v>77101604</v>
      </c>
      <c r="C1146" s="1426" t="s">
        <v>4123</v>
      </c>
      <c r="D1146" s="1418">
        <v>42948</v>
      </c>
      <c r="E1146" s="1341" t="s">
        <v>139</v>
      </c>
      <c r="F1146" s="1346" t="s">
        <v>122</v>
      </c>
      <c r="G1146" s="1346" t="s">
        <v>116</v>
      </c>
      <c r="H1146" s="1419">
        <v>180000000</v>
      </c>
      <c r="I1146" s="154">
        <v>65243662</v>
      </c>
      <c r="J1146" s="1346" t="s">
        <v>48</v>
      </c>
      <c r="K1146" s="1346" t="s">
        <v>110</v>
      </c>
      <c r="L1146" s="1328" t="s">
        <v>3995</v>
      </c>
      <c r="M1146" s="1343" t="s">
        <v>451</v>
      </c>
      <c r="N1146" s="1343" t="s">
        <v>3996</v>
      </c>
      <c r="O1146" s="1421" t="s">
        <v>3997</v>
      </c>
      <c r="P1146" s="1326" t="s">
        <v>4014</v>
      </c>
      <c r="Q1146" s="1326" t="s">
        <v>4015</v>
      </c>
      <c r="R1146" s="1422" t="s">
        <v>4016</v>
      </c>
      <c r="S1146" s="1423" t="s">
        <v>4017</v>
      </c>
      <c r="T1146" s="1326">
        <v>34020204</v>
      </c>
      <c r="U1146" s="1326" t="s">
        <v>4018</v>
      </c>
      <c r="V1146" s="1344">
        <v>7218</v>
      </c>
      <c r="W1146" s="188">
        <v>18024</v>
      </c>
      <c r="X1146" s="194">
        <v>42943</v>
      </c>
      <c r="Y1146" s="188" t="s">
        <v>45</v>
      </c>
      <c r="Z1146" s="188">
        <v>4600007104</v>
      </c>
      <c r="AA1146" s="31">
        <f t="shared" si="20"/>
        <v>1</v>
      </c>
      <c r="AB1146" s="1344" t="s">
        <v>4124</v>
      </c>
      <c r="AC1146" s="1344" t="s">
        <v>84</v>
      </c>
      <c r="AD1146" s="1425" t="s">
        <v>4125</v>
      </c>
      <c r="AE1146" s="1326" t="s">
        <v>4038</v>
      </c>
      <c r="AF1146" s="1326" t="s">
        <v>4004</v>
      </c>
      <c r="AG1146" s="1326" t="s">
        <v>1030</v>
      </c>
      <c r="AH1146" s="1331"/>
    </row>
    <row r="1147" spans="1:34" s="33" customFormat="1" ht="63" customHeight="1" x14ac:dyDescent="0.2">
      <c r="A1147" s="21" t="s">
        <v>3993</v>
      </c>
      <c r="B1147" s="50">
        <v>77101604</v>
      </c>
      <c r="C1147" s="1426" t="s">
        <v>4126</v>
      </c>
      <c r="D1147" s="1418">
        <v>42948</v>
      </c>
      <c r="E1147" s="1341" t="s">
        <v>139</v>
      </c>
      <c r="F1147" s="1346" t="s">
        <v>122</v>
      </c>
      <c r="G1147" s="1346" t="s">
        <v>116</v>
      </c>
      <c r="H1147" s="1419">
        <v>68000000</v>
      </c>
      <c r="I1147" s="154">
        <v>14748798</v>
      </c>
      <c r="J1147" s="1346" t="s">
        <v>48</v>
      </c>
      <c r="K1147" s="1346" t="s">
        <v>110</v>
      </c>
      <c r="L1147" s="1328" t="s">
        <v>3995</v>
      </c>
      <c r="M1147" s="1343" t="s">
        <v>451</v>
      </c>
      <c r="N1147" s="1343" t="s">
        <v>3996</v>
      </c>
      <c r="O1147" s="1421" t="s">
        <v>3997</v>
      </c>
      <c r="P1147" s="1326" t="s">
        <v>4014</v>
      </c>
      <c r="Q1147" s="1326" t="s">
        <v>4015</v>
      </c>
      <c r="R1147" s="1422" t="s">
        <v>4016</v>
      </c>
      <c r="S1147" s="1423" t="s">
        <v>4017</v>
      </c>
      <c r="T1147" s="1326">
        <v>34020204</v>
      </c>
      <c r="U1147" s="1326" t="s">
        <v>4018</v>
      </c>
      <c r="V1147" s="1344">
        <v>7219</v>
      </c>
      <c r="W1147" s="188">
        <v>18025</v>
      </c>
      <c r="X1147" s="194">
        <v>42943</v>
      </c>
      <c r="Y1147" s="188" t="s">
        <v>45</v>
      </c>
      <c r="Z1147" s="188">
        <v>4600007105</v>
      </c>
      <c r="AA1147" s="31">
        <f t="shared" si="20"/>
        <v>1</v>
      </c>
      <c r="AB1147" s="1344" t="s">
        <v>4127</v>
      </c>
      <c r="AC1147" s="1344" t="s">
        <v>84</v>
      </c>
      <c r="AD1147" s="1425" t="s">
        <v>4128</v>
      </c>
      <c r="AE1147" s="1326" t="s">
        <v>4019</v>
      </c>
      <c r="AF1147" s="1326" t="s">
        <v>4004</v>
      </c>
      <c r="AG1147" s="1326" t="s">
        <v>1030</v>
      </c>
      <c r="AH1147" s="1331"/>
    </row>
    <row r="1148" spans="1:34" s="33" customFormat="1" ht="63" customHeight="1" x14ac:dyDescent="0.2">
      <c r="A1148" s="21" t="s">
        <v>3993</v>
      </c>
      <c r="B1148" s="50">
        <v>77101604</v>
      </c>
      <c r="C1148" s="1426" t="s">
        <v>4129</v>
      </c>
      <c r="D1148" s="1418">
        <v>42948</v>
      </c>
      <c r="E1148" s="1341" t="s">
        <v>139</v>
      </c>
      <c r="F1148" s="1346" t="s">
        <v>122</v>
      </c>
      <c r="G1148" s="1346" t="s">
        <v>116</v>
      </c>
      <c r="H1148" s="1419">
        <v>60000000</v>
      </c>
      <c r="I1148" s="154">
        <v>18501934</v>
      </c>
      <c r="J1148" s="1346" t="s">
        <v>48</v>
      </c>
      <c r="K1148" s="1346" t="s">
        <v>110</v>
      </c>
      <c r="L1148" s="1328" t="s">
        <v>3995</v>
      </c>
      <c r="M1148" s="1343" t="s">
        <v>451</v>
      </c>
      <c r="N1148" s="1343" t="s">
        <v>3996</v>
      </c>
      <c r="O1148" s="1421" t="s">
        <v>3997</v>
      </c>
      <c r="P1148" s="1326" t="s">
        <v>4014</v>
      </c>
      <c r="Q1148" s="1326" t="s">
        <v>4015</v>
      </c>
      <c r="R1148" s="1422" t="s">
        <v>4016</v>
      </c>
      <c r="S1148" s="1423" t="s">
        <v>4017</v>
      </c>
      <c r="T1148" s="1326">
        <v>34020204</v>
      </c>
      <c r="U1148" s="1326" t="s">
        <v>4018</v>
      </c>
      <c r="V1148" s="1344">
        <v>7220</v>
      </c>
      <c r="W1148" s="188">
        <v>18026</v>
      </c>
      <c r="X1148" s="194">
        <v>42943</v>
      </c>
      <c r="Y1148" s="188" t="s">
        <v>45</v>
      </c>
      <c r="Z1148" s="188">
        <v>4600007106</v>
      </c>
      <c r="AA1148" s="31">
        <f t="shared" si="20"/>
        <v>1</v>
      </c>
      <c r="AB1148" s="1344" t="s">
        <v>4130</v>
      </c>
      <c r="AC1148" s="1344" t="s">
        <v>84</v>
      </c>
      <c r="AD1148" s="1425" t="s">
        <v>4131</v>
      </c>
      <c r="AE1148" s="1326" t="s">
        <v>4038</v>
      </c>
      <c r="AF1148" s="1326" t="s">
        <v>4004</v>
      </c>
      <c r="AG1148" s="1326" t="s">
        <v>1030</v>
      </c>
      <c r="AH1148" s="1331"/>
    </row>
    <row r="1149" spans="1:34" s="33" customFormat="1" ht="63" customHeight="1" x14ac:dyDescent="0.2">
      <c r="A1149" s="21" t="s">
        <v>3993</v>
      </c>
      <c r="B1149" s="50">
        <v>77101604</v>
      </c>
      <c r="C1149" s="1426" t="s">
        <v>4132</v>
      </c>
      <c r="D1149" s="1418">
        <v>42948</v>
      </c>
      <c r="E1149" s="1341" t="s">
        <v>139</v>
      </c>
      <c r="F1149" s="1346" t="s">
        <v>122</v>
      </c>
      <c r="G1149" s="1346" t="s">
        <v>116</v>
      </c>
      <c r="H1149" s="1419">
        <v>216000000</v>
      </c>
      <c r="I1149" s="154">
        <v>77902880</v>
      </c>
      <c r="J1149" s="1346" t="s">
        <v>48</v>
      </c>
      <c r="K1149" s="1346" t="s">
        <v>110</v>
      </c>
      <c r="L1149" s="1328" t="s">
        <v>3995</v>
      </c>
      <c r="M1149" s="1343" t="s">
        <v>451</v>
      </c>
      <c r="N1149" s="1343" t="s">
        <v>3996</v>
      </c>
      <c r="O1149" s="1421" t="s">
        <v>3997</v>
      </c>
      <c r="P1149" s="1326" t="s">
        <v>4014</v>
      </c>
      <c r="Q1149" s="1326" t="s">
        <v>4015</v>
      </c>
      <c r="R1149" s="1422" t="s">
        <v>4016</v>
      </c>
      <c r="S1149" s="1423" t="s">
        <v>4017</v>
      </c>
      <c r="T1149" s="1326">
        <v>34020204</v>
      </c>
      <c r="U1149" s="1326" t="s">
        <v>4018</v>
      </c>
      <c r="V1149" s="1344">
        <v>7221</v>
      </c>
      <c r="W1149" s="188">
        <v>18027</v>
      </c>
      <c r="X1149" s="194">
        <v>42943</v>
      </c>
      <c r="Y1149" s="188" t="s">
        <v>45</v>
      </c>
      <c r="Z1149" s="188">
        <v>460007107</v>
      </c>
      <c r="AA1149" s="31">
        <f t="shared" si="20"/>
        <v>1</v>
      </c>
      <c r="AB1149" s="1344" t="s">
        <v>4133</v>
      </c>
      <c r="AC1149" s="1344" t="s">
        <v>84</v>
      </c>
      <c r="AD1149" s="1425" t="s">
        <v>4134</v>
      </c>
      <c r="AE1149" s="1326" t="s">
        <v>4019</v>
      </c>
      <c r="AF1149" s="1326" t="s">
        <v>4004</v>
      </c>
      <c r="AG1149" s="1326" t="s">
        <v>1030</v>
      </c>
      <c r="AH1149" s="1331"/>
    </row>
    <row r="1150" spans="1:34" s="33" customFormat="1" ht="63" customHeight="1" x14ac:dyDescent="0.2">
      <c r="A1150" s="21" t="s">
        <v>3993</v>
      </c>
      <c r="B1150" s="50">
        <v>77101604</v>
      </c>
      <c r="C1150" s="1426" t="s">
        <v>4135</v>
      </c>
      <c r="D1150" s="1418">
        <v>42948</v>
      </c>
      <c r="E1150" s="1341" t="s">
        <v>139</v>
      </c>
      <c r="F1150" s="1346" t="s">
        <v>122</v>
      </c>
      <c r="G1150" s="1346" t="s">
        <v>116</v>
      </c>
      <c r="H1150" s="1419">
        <v>104000000</v>
      </c>
      <c r="I1150" s="154">
        <v>24344650</v>
      </c>
      <c r="J1150" s="1346" t="s">
        <v>48</v>
      </c>
      <c r="K1150" s="1346" t="s">
        <v>110</v>
      </c>
      <c r="L1150" s="1328" t="s">
        <v>3995</v>
      </c>
      <c r="M1150" s="1343" t="s">
        <v>451</v>
      </c>
      <c r="N1150" s="1343" t="s">
        <v>3996</v>
      </c>
      <c r="O1150" s="1421" t="s">
        <v>3997</v>
      </c>
      <c r="P1150" s="1326" t="s">
        <v>4014</v>
      </c>
      <c r="Q1150" s="1326" t="s">
        <v>4015</v>
      </c>
      <c r="R1150" s="1422" t="s">
        <v>4016</v>
      </c>
      <c r="S1150" s="1423" t="s">
        <v>4017</v>
      </c>
      <c r="T1150" s="1326">
        <v>34020204</v>
      </c>
      <c r="U1150" s="1326" t="s">
        <v>4018</v>
      </c>
      <c r="V1150" s="1344">
        <v>7222</v>
      </c>
      <c r="W1150" s="188">
        <v>18028</v>
      </c>
      <c r="X1150" s="194">
        <v>42943</v>
      </c>
      <c r="Y1150" s="188" t="s">
        <v>45</v>
      </c>
      <c r="Z1150" s="188">
        <v>460007108</v>
      </c>
      <c r="AA1150" s="31">
        <f t="shared" si="20"/>
        <v>1</v>
      </c>
      <c r="AB1150" s="1344" t="s">
        <v>4136</v>
      </c>
      <c r="AC1150" s="1344" t="s">
        <v>84</v>
      </c>
      <c r="AD1150" s="1425" t="s">
        <v>4137</v>
      </c>
      <c r="AE1150" s="1326" t="s">
        <v>4038</v>
      </c>
      <c r="AF1150" s="1326" t="s">
        <v>4004</v>
      </c>
      <c r="AG1150" s="1326" t="s">
        <v>1030</v>
      </c>
      <c r="AH1150" s="1331"/>
    </row>
    <row r="1151" spans="1:34" s="33" customFormat="1" ht="63" customHeight="1" x14ac:dyDescent="0.2">
      <c r="A1151" s="21" t="s">
        <v>3993</v>
      </c>
      <c r="B1151" s="50">
        <v>77101604</v>
      </c>
      <c r="C1151" s="1426" t="s">
        <v>4138</v>
      </c>
      <c r="D1151" s="1418">
        <v>42948</v>
      </c>
      <c r="E1151" s="1341" t="s">
        <v>139</v>
      </c>
      <c r="F1151" s="1346" t="s">
        <v>122</v>
      </c>
      <c r="G1151" s="1346" t="s">
        <v>116</v>
      </c>
      <c r="H1151" s="1419">
        <v>67200000</v>
      </c>
      <c r="I1151" s="154">
        <v>13633004</v>
      </c>
      <c r="J1151" s="1346" t="s">
        <v>48</v>
      </c>
      <c r="K1151" s="1346" t="s">
        <v>110</v>
      </c>
      <c r="L1151" s="1328" t="s">
        <v>3995</v>
      </c>
      <c r="M1151" s="1343" t="s">
        <v>451</v>
      </c>
      <c r="N1151" s="1343" t="s">
        <v>3996</v>
      </c>
      <c r="O1151" s="1421" t="s">
        <v>3997</v>
      </c>
      <c r="P1151" s="1326" t="s">
        <v>4014</v>
      </c>
      <c r="Q1151" s="1326" t="s">
        <v>4015</v>
      </c>
      <c r="R1151" s="1422" t="s">
        <v>4016</v>
      </c>
      <c r="S1151" s="1423" t="s">
        <v>4017</v>
      </c>
      <c r="T1151" s="1326">
        <v>34020204</v>
      </c>
      <c r="U1151" s="1326" t="s">
        <v>4018</v>
      </c>
      <c r="V1151" s="1344">
        <v>7223</v>
      </c>
      <c r="W1151" s="188">
        <v>18029</v>
      </c>
      <c r="X1151" s="194">
        <v>42943</v>
      </c>
      <c r="Y1151" s="188" t="s">
        <v>45</v>
      </c>
      <c r="Z1151" s="188">
        <v>460007109</v>
      </c>
      <c r="AA1151" s="31">
        <f t="shared" si="20"/>
        <v>1</v>
      </c>
      <c r="AB1151" s="1344" t="s">
        <v>4139</v>
      </c>
      <c r="AC1151" s="1344" t="s">
        <v>84</v>
      </c>
      <c r="AD1151" s="1425" t="s">
        <v>4140</v>
      </c>
      <c r="AE1151" s="1326" t="s">
        <v>4019</v>
      </c>
      <c r="AF1151" s="1326" t="s">
        <v>4004</v>
      </c>
      <c r="AG1151" s="1326" t="s">
        <v>1030</v>
      </c>
      <c r="AH1151" s="1331"/>
    </row>
    <row r="1152" spans="1:34" s="33" customFormat="1" ht="63" customHeight="1" x14ac:dyDescent="0.2">
      <c r="A1152" s="21" t="s">
        <v>3993</v>
      </c>
      <c r="B1152" s="50">
        <v>77101604</v>
      </c>
      <c r="C1152" s="1426" t="s">
        <v>4141</v>
      </c>
      <c r="D1152" s="1418">
        <v>42948</v>
      </c>
      <c r="E1152" s="1341" t="s">
        <v>139</v>
      </c>
      <c r="F1152" s="1346" t="s">
        <v>122</v>
      </c>
      <c r="G1152" s="1346" t="s">
        <v>116</v>
      </c>
      <c r="H1152" s="1419">
        <v>300000000</v>
      </c>
      <c r="I1152" s="154">
        <v>107286165</v>
      </c>
      <c r="J1152" s="1346" t="s">
        <v>48</v>
      </c>
      <c r="K1152" s="1346" t="s">
        <v>110</v>
      </c>
      <c r="L1152" s="1328" t="s">
        <v>3995</v>
      </c>
      <c r="M1152" s="1343" t="s">
        <v>451</v>
      </c>
      <c r="N1152" s="1343" t="s">
        <v>3996</v>
      </c>
      <c r="O1152" s="1421" t="s">
        <v>3997</v>
      </c>
      <c r="P1152" s="1326" t="s">
        <v>4014</v>
      </c>
      <c r="Q1152" s="1326" t="s">
        <v>4015</v>
      </c>
      <c r="R1152" s="1422" t="s">
        <v>4016</v>
      </c>
      <c r="S1152" s="1423" t="s">
        <v>4017</v>
      </c>
      <c r="T1152" s="1326">
        <v>34020204</v>
      </c>
      <c r="U1152" s="1326" t="s">
        <v>4018</v>
      </c>
      <c r="V1152" s="1344">
        <v>7224</v>
      </c>
      <c r="W1152" s="188">
        <v>18030</v>
      </c>
      <c r="X1152" s="194">
        <v>42943</v>
      </c>
      <c r="Y1152" s="188" t="s">
        <v>45</v>
      </c>
      <c r="Z1152" s="188">
        <v>460007110</v>
      </c>
      <c r="AA1152" s="31">
        <f t="shared" si="20"/>
        <v>1</v>
      </c>
      <c r="AB1152" s="1344" t="s">
        <v>4142</v>
      </c>
      <c r="AC1152" s="1344" t="s">
        <v>84</v>
      </c>
      <c r="AD1152" s="1425" t="s">
        <v>4143</v>
      </c>
      <c r="AE1152" s="1326" t="s">
        <v>4019</v>
      </c>
      <c r="AF1152" s="1326" t="s">
        <v>4004</v>
      </c>
      <c r="AG1152" s="1326" t="s">
        <v>1030</v>
      </c>
      <c r="AH1152" s="1331"/>
    </row>
    <row r="1153" spans="1:34" s="33" customFormat="1" ht="63" customHeight="1" x14ac:dyDescent="0.2">
      <c r="A1153" s="21" t="s">
        <v>3993</v>
      </c>
      <c r="B1153" s="50">
        <v>77101604</v>
      </c>
      <c r="C1153" s="1426" t="s">
        <v>4144</v>
      </c>
      <c r="D1153" s="1418">
        <v>42948</v>
      </c>
      <c r="E1153" s="1341" t="s">
        <v>139</v>
      </c>
      <c r="F1153" s="1346" t="s">
        <v>122</v>
      </c>
      <c r="G1153" s="1346" t="s">
        <v>116</v>
      </c>
      <c r="H1153" s="1419">
        <v>80000000</v>
      </c>
      <c r="I1153" s="154">
        <v>17041255</v>
      </c>
      <c r="J1153" s="1346" t="s">
        <v>48</v>
      </c>
      <c r="K1153" s="1346" t="s">
        <v>110</v>
      </c>
      <c r="L1153" s="1328" t="s">
        <v>3995</v>
      </c>
      <c r="M1153" s="1343" t="s">
        <v>451</v>
      </c>
      <c r="N1153" s="1343" t="s">
        <v>3996</v>
      </c>
      <c r="O1153" s="1421" t="s">
        <v>3997</v>
      </c>
      <c r="P1153" s="1326" t="s">
        <v>4014</v>
      </c>
      <c r="Q1153" s="1326" t="s">
        <v>4015</v>
      </c>
      <c r="R1153" s="1422" t="s">
        <v>4016</v>
      </c>
      <c r="S1153" s="1423" t="s">
        <v>4017</v>
      </c>
      <c r="T1153" s="1326">
        <v>34020204</v>
      </c>
      <c r="U1153" s="1326" t="s">
        <v>4018</v>
      </c>
      <c r="V1153" s="1344">
        <v>7225</v>
      </c>
      <c r="W1153" s="188">
        <v>18031</v>
      </c>
      <c r="X1153" s="194">
        <v>42943</v>
      </c>
      <c r="Y1153" s="188" t="s">
        <v>45</v>
      </c>
      <c r="Z1153" s="188">
        <v>460007111</v>
      </c>
      <c r="AA1153" s="31">
        <f t="shared" si="20"/>
        <v>1</v>
      </c>
      <c r="AB1153" s="1344" t="s">
        <v>4145</v>
      </c>
      <c r="AC1153" s="1344" t="s">
        <v>84</v>
      </c>
      <c r="AD1153" s="1425" t="s">
        <v>4146</v>
      </c>
      <c r="AE1153" s="1326" t="s">
        <v>4019</v>
      </c>
      <c r="AF1153" s="1326" t="s">
        <v>4004</v>
      </c>
      <c r="AG1153" s="1326" t="s">
        <v>1030</v>
      </c>
      <c r="AH1153" s="1331"/>
    </row>
    <row r="1154" spans="1:34" s="33" customFormat="1" ht="63" customHeight="1" x14ac:dyDescent="0.2">
      <c r="A1154" s="21" t="s">
        <v>3993</v>
      </c>
      <c r="B1154" s="50">
        <v>77101604</v>
      </c>
      <c r="C1154" s="1426" t="s">
        <v>4147</v>
      </c>
      <c r="D1154" s="1418">
        <v>42948</v>
      </c>
      <c r="E1154" s="1341" t="s">
        <v>139</v>
      </c>
      <c r="F1154" s="1346" t="s">
        <v>122</v>
      </c>
      <c r="G1154" s="1346" t="s">
        <v>116</v>
      </c>
      <c r="H1154" s="1419">
        <v>40000000</v>
      </c>
      <c r="I1154" s="154">
        <v>5860302</v>
      </c>
      <c r="J1154" s="1346" t="s">
        <v>48</v>
      </c>
      <c r="K1154" s="1346" t="s">
        <v>110</v>
      </c>
      <c r="L1154" s="1328" t="s">
        <v>3995</v>
      </c>
      <c r="M1154" s="1343" t="s">
        <v>451</v>
      </c>
      <c r="N1154" s="1343" t="s">
        <v>3996</v>
      </c>
      <c r="O1154" s="1421" t="s">
        <v>3997</v>
      </c>
      <c r="P1154" s="1326" t="s">
        <v>4014</v>
      </c>
      <c r="Q1154" s="1326" t="s">
        <v>4015</v>
      </c>
      <c r="R1154" s="1422" t="s">
        <v>4016</v>
      </c>
      <c r="S1154" s="1423" t="s">
        <v>4017</v>
      </c>
      <c r="T1154" s="1326">
        <v>34020204</v>
      </c>
      <c r="U1154" s="1326" t="s">
        <v>4018</v>
      </c>
      <c r="V1154" s="1344">
        <v>7226</v>
      </c>
      <c r="W1154" s="188">
        <v>18032</v>
      </c>
      <c r="X1154" s="194">
        <v>42943</v>
      </c>
      <c r="Y1154" s="188" t="s">
        <v>45</v>
      </c>
      <c r="Z1154" s="188">
        <v>4600007112</v>
      </c>
      <c r="AA1154" s="31">
        <f t="shared" si="20"/>
        <v>1</v>
      </c>
      <c r="AB1154" s="1344" t="s">
        <v>4148</v>
      </c>
      <c r="AC1154" s="1344" t="s">
        <v>84</v>
      </c>
      <c r="AD1154" s="1425" t="s">
        <v>4149</v>
      </c>
      <c r="AE1154" s="1326" t="s">
        <v>4019</v>
      </c>
      <c r="AF1154" s="1326" t="s">
        <v>4004</v>
      </c>
      <c r="AG1154" s="1326" t="s">
        <v>1030</v>
      </c>
      <c r="AH1154" s="1331"/>
    </row>
    <row r="1155" spans="1:34" s="33" customFormat="1" ht="63" customHeight="1" x14ac:dyDescent="0.2">
      <c r="A1155" s="21" t="s">
        <v>3993</v>
      </c>
      <c r="B1155" s="50">
        <v>77101604</v>
      </c>
      <c r="C1155" s="1426" t="s">
        <v>4150</v>
      </c>
      <c r="D1155" s="1418">
        <v>42948</v>
      </c>
      <c r="E1155" s="1341" t="s">
        <v>139</v>
      </c>
      <c r="F1155" s="1346" t="s">
        <v>122</v>
      </c>
      <c r="G1155" s="1346" t="s">
        <v>116</v>
      </c>
      <c r="H1155" s="1419">
        <v>120000000</v>
      </c>
      <c r="I1155" s="154">
        <v>41385905</v>
      </c>
      <c r="J1155" s="1346" t="s">
        <v>48</v>
      </c>
      <c r="K1155" s="1346" t="s">
        <v>110</v>
      </c>
      <c r="L1155" s="1328" t="s">
        <v>3995</v>
      </c>
      <c r="M1155" s="1343" t="s">
        <v>451</v>
      </c>
      <c r="N1155" s="1343" t="s">
        <v>3996</v>
      </c>
      <c r="O1155" s="1421" t="s">
        <v>3997</v>
      </c>
      <c r="P1155" s="1326" t="s">
        <v>4014</v>
      </c>
      <c r="Q1155" s="1326" t="s">
        <v>4015</v>
      </c>
      <c r="R1155" s="1422" t="s">
        <v>4016</v>
      </c>
      <c r="S1155" s="1423" t="s">
        <v>4017</v>
      </c>
      <c r="T1155" s="1326">
        <v>34020204</v>
      </c>
      <c r="U1155" s="1326" t="s">
        <v>4018</v>
      </c>
      <c r="V1155" s="1344">
        <v>7227</v>
      </c>
      <c r="W1155" s="188">
        <v>18033</v>
      </c>
      <c r="X1155" s="194">
        <v>42943</v>
      </c>
      <c r="Y1155" s="188" t="s">
        <v>45</v>
      </c>
      <c r="Z1155" s="188">
        <v>460007125</v>
      </c>
      <c r="AA1155" s="31">
        <f t="shared" si="20"/>
        <v>1</v>
      </c>
      <c r="AB1155" s="1344" t="s">
        <v>4151</v>
      </c>
      <c r="AC1155" s="1344" t="s">
        <v>84</v>
      </c>
      <c r="AD1155" s="1425" t="s">
        <v>4152</v>
      </c>
      <c r="AE1155" s="1326" t="s">
        <v>4019</v>
      </c>
      <c r="AF1155" s="1326" t="s">
        <v>4004</v>
      </c>
      <c r="AG1155" s="1326" t="s">
        <v>1030</v>
      </c>
      <c r="AH1155" s="1331"/>
    </row>
    <row r="1156" spans="1:34" s="33" customFormat="1" ht="63" customHeight="1" x14ac:dyDescent="0.2">
      <c r="A1156" s="21" t="s">
        <v>3993</v>
      </c>
      <c r="B1156" s="50">
        <v>77101604</v>
      </c>
      <c r="C1156" s="1426" t="s">
        <v>4153</v>
      </c>
      <c r="D1156" s="1418">
        <v>42948</v>
      </c>
      <c r="E1156" s="1341" t="s">
        <v>139</v>
      </c>
      <c r="F1156" s="1346" t="s">
        <v>122</v>
      </c>
      <c r="G1156" s="1346" t="s">
        <v>116</v>
      </c>
      <c r="H1156" s="1419">
        <v>83987064</v>
      </c>
      <c r="I1156" s="154">
        <v>17041255</v>
      </c>
      <c r="J1156" s="1346" t="s">
        <v>48</v>
      </c>
      <c r="K1156" s="1346" t="s">
        <v>110</v>
      </c>
      <c r="L1156" s="1328" t="s">
        <v>3995</v>
      </c>
      <c r="M1156" s="1343" t="s">
        <v>451</v>
      </c>
      <c r="N1156" s="1343" t="s">
        <v>3996</v>
      </c>
      <c r="O1156" s="1421" t="s">
        <v>3997</v>
      </c>
      <c r="P1156" s="1326" t="s">
        <v>4014</v>
      </c>
      <c r="Q1156" s="1326" t="s">
        <v>4015</v>
      </c>
      <c r="R1156" s="1422" t="s">
        <v>4016</v>
      </c>
      <c r="S1156" s="1423" t="s">
        <v>4017</v>
      </c>
      <c r="T1156" s="1326">
        <v>34020204</v>
      </c>
      <c r="U1156" s="1326" t="s">
        <v>4018</v>
      </c>
      <c r="V1156" s="1344">
        <v>7228</v>
      </c>
      <c r="W1156" s="188">
        <v>18034</v>
      </c>
      <c r="X1156" s="194">
        <v>42943</v>
      </c>
      <c r="Y1156" s="188" t="s">
        <v>45</v>
      </c>
      <c r="Z1156" s="188">
        <v>460007113</v>
      </c>
      <c r="AA1156" s="31">
        <f t="shared" si="20"/>
        <v>1</v>
      </c>
      <c r="AB1156" s="1344" t="s">
        <v>4154</v>
      </c>
      <c r="AC1156" s="1344" t="s">
        <v>84</v>
      </c>
      <c r="AD1156" s="1425" t="s">
        <v>4155</v>
      </c>
      <c r="AE1156" s="1326" t="s">
        <v>4019</v>
      </c>
      <c r="AF1156" s="1326" t="s">
        <v>4004</v>
      </c>
      <c r="AG1156" s="1326" t="s">
        <v>1030</v>
      </c>
      <c r="AH1156" s="1331"/>
    </row>
    <row r="1157" spans="1:34" s="33" customFormat="1" ht="63" customHeight="1" x14ac:dyDescent="0.2">
      <c r="A1157" s="21" t="s">
        <v>3993</v>
      </c>
      <c r="B1157" s="50">
        <v>77101604</v>
      </c>
      <c r="C1157" s="1426" t="s">
        <v>4156</v>
      </c>
      <c r="D1157" s="1418">
        <v>42948</v>
      </c>
      <c r="E1157" s="1341" t="s">
        <v>139</v>
      </c>
      <c r="F1157" s="1346" t="s">
        <v>122</v>
      </c>
      <c r="G1157" s="1346" t="s">
        <v>116</v>
      </c>
      <c r="H1157" s="1419">
        <v>60000000</v>
      </c>
      <c r="I1157" s="154">
        <v>18501934</v>
      </c>
      <c r="J1157" s="1346" t="s">
        <v>48</v>
      </c>
      <c r="K1157" s="1346" t="s">
        <v>110</v>
      </c>
      <c r="L1157" s="1328" t="s">
        <v>3995</v>
      </c>
      <c r="M1157" s="1343" t="s">
        <v>451</v>
      </c>
      <c r="N1157" s="1343" t="s">
        <v>3996</v>
      </c>
      <c r="O1157" s="1421" t="s">
        <v>3997</v>
      </c>
      <c r="P1157" s="1326" t="s">
        <v>4014</v>
      </c>
      <c r="Q1157" s="1326" t="s">
        <v>4015</v>
      </c>
      <c r="R1157" s="1422" t="s">
        <v>4016</v>
      </c>
      <c r="S1157" s="1423" t="s">
        <v>4017</v>
      </c>
      <c r="T1157" s="1326">
        <v>34020204</v>
      </c>
      <c r="U1157" s="1326" t="s">
        <v>4018</v>
      </c>
      <c r="V1157" s="1344">
        <v>7229</v>
      </c>
      <c r="W1157" s="188" t="s">
        <v>4157</v>
      </c>
      <c r="X1157" s="194">
        <v>42943</v>
      </c>
      <c r="Y1157" s="188" t="s">
        <v>45</v>
      </c>
      <c r="Z1157" s="188">
        <v>4600007114</v>
      </c>
      <c r="AA1157" s="31">
        <f t="shared" si="20"/>
        <v>1</v>
      </c>
      <c r="AB1157" s="1344" t="s">
        <v>4158</v>
      </c>
      <c r="AC1157" s="1344" t="s">
        <v>84</v>
      </c>
      <c r="AD1157" s="1425" t="s">
        <v>4159</v>
      </c>
      <c r="AE1157" s="1326" t="s">
        <v>4038</v>
      </c>
      <c r="AF1157" s="1326" t="s">
        <v>4004</v>
      </c>
      <c r="AG1157" s="1326" t="s">
        <v>1030</v>
      </c>
    </row>
    <row r="1158" spans="1:34" s="33" customFormat="1" ht="63" customHeight="1" x14ac:dyDescent="0.2">
      <c r="A1158" s="21" t="s">
        <v>3993</v>
      </c>
      <c r="B1158" s="50">
        <v>77101604</v>
      </c>
      <c r="C1158" s="1417" t="s">
        <v>4160</v>
      </c>
      <c r="D1158" s="1418">
        <v>42979</v>
      </c>
      <c r="E1158" s="1341" t="s">
        <v>139</v>
      </c>
      <c r="F1158" s="1346" t="s">
        <v>122</v>
      </c>
      <c r="G1158" s="1346" t="s">
        <v>116</v>
      </c>
      <c r="H1158" s="1419">
        <v>60000000</v>
      </c>
      <c r="I1158" s="154">
        <v>18643942</v>
      </c>
      <c r="J1158" s="1346" t="s">
        <v>48</v>
      </c>
      <c r="K1158" s="1346" t="s">
        <v>110</v>
      </c>
      <c r="L1158" s="1328" t="s">
        <v>3995</v>
      </c>
      <c r="M1158" s="1343" t="s">
        <v>451</v>
      </c>
      <c r="N1158" s="1343" t="s">
        <v>3996</v>
      </c>
      <c r="O1158" s="1421" t="s">
        <v>3997</v>
      </c>
      <c r="P1158" s="1326" t="s">
        <v>4014</v>
      </c>
      <c r="Q1158" s="1326" t="s">
        <v>4015</v>
      </c>
      <c r="R1158" s="1422" t="s">
        <v>4016</v>
      </c>
      <c r="S1158" s="1423" t="s">
        <v>4017</v>
      </c>
      <c r="T1158" s="1326">
        <v>34020204</v>
      </c>
      <c r="U1158" s="1326" t="s">
        <v>4018</v>
      </c>
      <c r="V1158" s="1344">
        <v>7276</v>
      </c>
      <c r="W1158" s="188">
        <v>18215</v>
      </c>
      <c r="X1158" s="194">
        <v>42944</v>
      </c>
      <c r="Y1158" s="188" t="s">
        <v>45</v>
      </c>
      <c r="Z1158" s="188">
        <v>4600007116</v>
      </c>
      <c r="AA1158" s="31">
        <f t="shared" si="20"/>
        <v>1</v>
      </c>
      <c r="AB1158" s="1344" t="s">
        <v>4161</v>
      </c>
      <c r="AC1158" s="1344" t="s">
        <v>84</v>
      </c>
      <c r="AD1158" s="1425" t="s">
        <v>4162</v>
      </c>
      <c r="AE1158" s="1326" t="s">
        <v>4038</v>
      </c>
      <c r="AF1158" s="1326" t="s">
        <v>4004</v>
      </c>
      <c r="AG1158" s="1326" t="s">
        <v>1030</v>
      </c>
    </row>
    <row r="1159" spans="1:34" s="33" customFormat="1" ht="63" customHeight="1" x14ac:dyDescent="0.2">
      <c r="A1159" s="21" t="s">
        <v>3993</v>
      </c>
      <c r="B1159" s="50">
        <v>77101604</v>
      </c>
      <c r="C1159" s="1417" t="s">
        <v>4163</v>
      </c>
      <c r="D1159" s="1418">
        <v>43009</v>
      </c>
      <c r="E1159" s="1341" t="s">
        <v>104</v>
      </c>
      <c r="F1159" s="1346" t="s">
        <v>122</v>
      </c>
      <c r="G1159" s="1346" t="s">
        <v>116</v>
      </c>
      <c r="H1159" s="1419">
        <v>50000000</v>
      </c>
      <c r="I1159" s="154">
        <v>24344650</v>
      </c>
      <c r="J1159" s="1346" t="s">
        <v>48</v>
      </c>
      <c r="K1159" s="1346" t="s">
        <v>110</v>
      </c>
      <c r="L1159" s="1328" t="s">
        <v>3995</v>
      </c>
      <c r="M1159" s="1343" t="s">
        <v>451</v>
      </c>
      <c r="N1159" s="1343" t="s">
        <v>3996</v>
      </c>
      <c r="O1159" s="1421" t="s">
        <v>3997</v>
      </c>
      <c r="P1159" s="1326" t="s">
        <v>4014</v>
      </c>
      <c r="Q1159" s="1326" t="s">
        <v>4015</v>
      </c>
      <c r="R1159" s="1422" t="s">
        <v>4016</v>
      </c>
      <c r="S1159" s="1423" t="s">
        <v>4017</v>
      </c>
      <c r="T1159" s="1326">
        <v>34020204</v>
      </c>
      <c r="U1159" s="1326" t="s">
        <v>4018</v>
      </c>
      <c r="V1159" s="1344">
        <v>7485</v>
      </c>
      <c r="W1159" s="188">
        <v>18584</v>
      </c>
      <c r="X1159" s="194">
        <v>42992</v>
      </c>
      <c r="Y1159" s="188" t="s">
        <v>45</v>
      </c>
      <c r="Z1159" s="188">
        <v>4600007443</v>
      </c>
      <c r="AA1159" s="31">
        <f t="shared" si="20"/>
        <v>1</v>
      </c>
      <c r="AB1159" s="1344" t="s">
        <v>4164</v>
      </c>
      <c r="AC1159" s="1344" t="s">
        <v>84</v>
      </c>
      <c r="AD1159" s="1425" t="s">
        <v>4165</v>
      </c>
      <c r="AE1159" s="1326" t="s">
        <v>4038</v>
      </c>
      <c r="AF1159" s="1326" t="s">
        <v>4004</v>
      </c>
      <c r="AG1159" s="1326" t="s">
        <v>1030</v>
      </c>
    </row>
    <row r="1160" spans="1:34" s="33" customFormat="1" ht="63" customHeight="1" x14ac:dyDescent="0.2">
      <c r="A1160" s="21" t="s">
        <v>3993</v>
      </c>
      <c r="B1160" s="50">
        <v>77101604</v>
      </c>
      <c r="C1160" s="1417" t="s">
        <v>4166</v>
      </c>
      <c r="D1160" s="1418">
        <v>43009</v>
      </c>
      <c r="E1160" s="1341" t="s">
        <v>104</v>
      </c>
      <c r="F1160" s="1346" t="s">
        <v>122</v>
      </c>
      <c r="G1160" s="1346" t="s">
        <v>116</v>
      </c>
      <c r="H1160" s="1419">
        <v>62987565</v>
      </c>
      <c r="I1160" s="154">
        <v>51610658</v>
      </c>
      <c r="J1160" s="1346" t="s">
        <v>48</v>
      </c>
      <c r="K1160" s="1346" t="s">
        <v>110</v>
      </c>
      <c r="L1160" s="1328" t="s">
        <v>3995</v>
      </c>
      <c r="M1160" s="1343" t="s">
        <v>451</v>
      </c>
      <c r="N1160" s="1343" t="s">
        <v>3996</v>
      </c>
      <c r="O1160" s="1421" t="s">
        <v>3997</v>
      </c>
      <c r="P1160" s="1326" t="s">
        <v>4014</v>
      </c>
      <c r="Q1160" s="1326" t="s">
        <v>4015</v>
      </c>
      <c r="R1160" s="1422" t="s">
        <v>4016</v>
      </c>
      <c r="S1160" s="1423" t="s">
        <v>4017</v>
      </c>
      <c r="T1160" s="1326">
        <v>34020204</v>
      </c>
      <c r="U1160" s="1326" t="s">
        <v>4018</v>
      </c>
      <c r="V1160" s="1344">
        <v>7486</v>
      </c>
      <c r="W1160" s="188">
        <v>18583</v>
      </c>
      <c r="X1160" s="194">
        <v>42992</v>
      </c>
      <c r="Y1160" s="188" t="s">
        <v>45</v>
      </c>
      <c r="Z1160" s="188">
        <v>4600007444</v>
      </c>
      <c r="AA1160" s="31">
        <f t="shared" si="20"/>
        <v>1</v>
      </c>
      <c r="AB1160" s="1344" t="s">
        <v>4167</v>
      </c>
      <c r="AC1160" s="1344" t="s">
        <v>84</v>
      </c>
      <c r="AD1160" s="1425" t="s">
        <v>4168</v>
      </c>
      <c r="AE1160" s="1326" t="s">
        <v>4019</v>
      </c>
      <c r="AF1160" s="1326" t="s">
        <v>4004</v>
      </c>
      <c r="AG1160" s="1326" t="s">
        <v>1030</v>
      </c>
    </row>
    <row r="1161" spans="1:34" s="33" customFormat="1" ht="63" customHeight="1" x14ac:dyDescent="0.2">
      <c r="A1161" s="21" t="s">
        <v>3993</v>
      </c>
      <c r="B1161" s="50">
        <v>77101604</v>
      </c>
      <c r="C1161" s="1417" t="s">
        <v>4169</v>
      </c>
      <c r="D1161" s="1418">
        <v>42979</v>
      </c>
      <c r="E1161" s="1341" t="s">
        <v>104</v>
      </c>
      <c r="F1161" s="1346" t="s">
        <v>122</v>
      </c>
      <c r="G1161" s="1346" t="s">
        <v>116</v>
      </c>
      <c r="H1161" s="1419">
        <v>24455796</v>
      </c>
      <c r="I1161" s="154">
        <v>9603645</v>
      </c>
      <c r="J1161" s="1346" t="s">
        <v>48</v>
      </c>
      <c r="K1161" s="1346" t="s">
        <v>110</v>
      </c>
      <c r="L1161" s="1328" t="s">
        <v>3995</v>
      </c>
      <c r="M1161" s="1343" t="s">
        <v>451</v>
      </c>
      <c r="N1161" s="1343" t="s">
        <v>3996</v>
      </c>
      <c r="O1161" s="1421" t="s">
        <v>3997</v>
      </c>
      <c r="P1161" s="1326" t="s">
        <v>4014</v>
      </c>
      <c r="Q1161" s="1326" t="s">
        <v>4015</v>
      </c>
      <c r="R1161" s="1422" t="s">
        <v>4016</v>
      </c>
      <c r="S1161" s="1423" t="s">
        <v>4017</v>
      </c>
      <c r="T1161" s="1326">
        <v>34020204</v>
      </c>
      <c r="U1161" s="1326" t="s">
        <v>4018</v>
      </c>
      <c r="V1161" s="1344">
        <v>7277</v>
      </c>
      <c r="W1161" s="188">
        <v>18188</v>
      </c>
      <c r="X1161" s="194">
        <v>42982</v>
      </c>
      <c r="Y1161" s="188" t="s">
        <v>45</v>
      </c>
      <c r="Z1161" s="188">
        <v>4600007399</v>
      </c>
      <c r="AA1161" s="31">
        <f t="shared" si="20"/>
        <v>1</v>
      </c>
      <c r="AB1161" s="1344" t="s">
        <v>4170</v>
      </c>
      <c r="AC1161" s="1344" t="s">
        <v>84</v>
      </c>
      <c r="AD1161" s="1425" t="s">
        <v>4171</v>
      </c>
      <c r="AE1161" s="1326" t="s">
        <v>4172</v>
      </c>
      <c r="AF1161" s="1326" t="s">
        <v>4004</v>
      </c>
      <c r="AG1161" s="1326" t="s">
        <v>1030</v>
      </c>
    </row>
    <row r="1162" spans="1:34" s="33" customFormat="1" ht="63" customHeight="1" x14ac:dyDescent="0.2">
      <c r="A1162" s="21" t="s">
        <v>3993</v>
      </c>
      <c r="B1162" s="50">
        <v>77101604</v>
      </c>
      <c r="C1162" s="1417" t="s">
        <v>4173</v>
      </c>
      <c r="D1162" s="1418">
        <v>42979</v>
      </c>
      <c r="E1162" s="1341" t="s">
        <v>104</v>
      </c>
      <c r="F1162" s="1346" t="s">
        <v>122</v>
      </c>
      <c r="G1162" s="1346" t="s">
        <v>116</v>
      </c>
      <c r="H1162" s="1419">
        <v>160000000</v>
      </c>
      <c r="I1162" s="154">
        <v>30025240</v>
      </c>
      <c r="J1162" s="1346" t="s">
        <v>48</v>
      </c>
      <c r="K1162" s="1346" t="s">
        <v>110</v>
      </c>
      <c r="L1162" s="1328" t="s">
        <v>3995</v>
      </c>
      <c r="M1162" s="1343" t="s">
        <v>451</v>
      </c>
      <c r="N1162" s="1343" t="s">
        <v>3996</v>
      </c>
      <c r="O1162" s="1421" t="s">
        <v>3997</v>
      </c>
      <c r="P1162" s="1326" t="s">
        <v>4014</v>
      </c>
      <c r="Q1162" s="1326" t="s">
        <v>4015</v>
      </c>
      <c r="R1162" s="1422" t="s">
        <v>4016</v>
      </c>
      <c r="S1162" s="1423" t="s">
        <v>4017</v>
      </c>
      <c r="T1162" s="1326">
        <v>34020204</v>
      </c>
      <c r="U1162" s="1326" t="s">
        <v>4018</v>
      </c>
      <c r="V1162" s="1344">
        <v>7278</v>
      </c>
      <c r="W1162" s="188">
        <v>18789</v>
      </c>
      <c r="X1162" s="194">
        <v>42982</v>
      </c>
      <c r="Y1162" s="188" t="s">
        <v>45</v>
      </c>
      <c r="Z1162" s="188">
        <v>4600007400</v>
      </c>
      <c r="AA1162" s="31">
        <f t="shared" si="20"/>
        <v>1</v>
      </c>
      <c r="AB1162" s="1344" t="s">
        <v>4174</v>
      </c>
      <c r="AC1162" s="1344" t="s">
        <v>84</v>
      </c>
      <c r="AD1162" s="1425" t="s">
        <v>4175</v>
      </c>
      <c r="AE1162" s="1326" t="s">
        <v>4172</v>
      </c>
      <c r="AF1162" s="1326" t="s">
        <v>4004</v>
      </c>
      <c r="AG1162" s="1326" t="s">
        <v>1030</v>
      </c>
    </row>
    <row r="1163" spans="1:34" s="33" customFormat="1" ht="63" customHeight="1" x14ac:dyDescent="0.2">
      <c r="A1163" s="21" t="s">
        <v>3993</v>
      </c>
      <c r="B1163" s="50">
        <v>77101604</v>
      </c>
      <c r="C1163" s="1417" t="s">
        <v>4176</v>
      </c>
      <c r="D1163" s="1418">
        <v>42979</v>
      </c>
      <c r="E1163" s="1341" t="s">
        <v>104</v>
      </c>
      <c r="F1163" s="1346" t="s">
        <v>122</v>
      </c>
      <c r="G1163" s="1346" t="s">
        <v>116</v>
      </c>
      <c r="H1163" s="1419">
        <v>80000000</v>
      </c>
      <c r="I1163" s="154">
        <v>15378781</v>
      </c>
      <c r="J1163" s="1346" t="s">
        <v>48</v>
      </c>
      <c r="K1163" s="1346" t="s">
        <v>110</v>
      </c>
      <c r="L1163" s="1328" t="s">
        <v>3995</v>
      </c>
      <c r="M1163" s="1343" t="s">
        <v>451</v>
      </c>
      <c r="N1163" s="1343" t="s">
        <v>3996</v>
      </c>
      <c r="O1163" s="1421" t="s">
        <v>3997</v>
      </c>
      <c r="P1163" s="1326" t="s">
        <v>4014</v>
      </c>
      <c r="Q1163" s="1326" t="s">
        <v>4015</v>
      </c>
      <c r="R1163" s="1422" t="s">
        <v>4016</v>
      </c>
      <c r="S1163" s="1423" t="s">
        <v>4017</v>
      </c>
      <c r="T1163" s="1326">
        <v>34020204</v>
      </c>
      <c r="U1163" s="1326" t="s">
        <v>4018</v>
      </c>
      <c r="V1163" s="1344">
        <v>7279</v>
      </c>
      <c r="W1163" s="188">
        <v>18190</v>
      </c>
      <c r="X1163" s="194">
        <v>42982</v>
      </c>
      <c r="Y1163" s="188" t="s">
        <v>45</v>
      </c>
      <c r="Z1163" s="188">
        <v>4600007401</v>
      </c>
      <c r="AA1163" s="31">
        <f t="shared" si="20"/>
        <v>1</v>
      </c>
      <c r="AB1163" s="1344" t="s">
        <v>4177</v>
      </c>
      <c r="AC1163" s="1344" t="s">
        <v>84</v>
      </c>
      <c r="AD1163" s="1425" t="s">
        <v>4178</v>
      </c>
      <c r="AE1163" s="1326" t="s">
        <v>4172</v>
      </c>
      <c r="AF1163" s="1326" t="s">
        <v>4004</v>
      </c>
      <c r="AG1163" s="1326" t="s">
        <v>1030</v>
      </c>
    </row>
    <row r="1164" spans="1:34" s="33" customFormat="1" ht="63" customHeight="1" x14ac:dyDescent="0.2">
      <c r="A1164" s="21" t="s">
        <v>3993</v>
      </c>
      <c r="B1164" s="50">
        <v>77101604</v>
      </c>
      <c r="C1164" s="1417" t="s">
        <v>4179</v>
      </c>
      <c r="D1164" s="1418">
        <v>42979</v>
      </c>
      <c r="E1164" s="1341" t="s">
        <v>104</v>
      </c>
      <c r="F1164" s="1346" t="s">
        <v>122</v>
      </c>
      <c r="G1164" s="1346" t="s">
        <v>116</v>
      </c>
      <c r="H1164" s="1419">
        <v>120000000</v>
      </c>
      <c r="I1164" s="154">
        <v>25631302</v>
      </c>
      <c r="J1164" s="1346" t="s">
        <v>48</v>
      </c>
      <c r="K1164" s="1346" t="s">
        <v>110</v>
      </c>
      <c r="L1164" s="1328" t="s">
        <v>3995</v>
      </c>
      <c r="M1164" s="1343" t="s">
        <v>451</v>
      </c>
      <c r="N1164" s="1343" t="s">
        <v>3996</v>
      </c>
      <c r="O1164" s="1421" t="s">
        <v>3997</v>
      </c>
      <c r="P1164" s="1326" t="s">
        <v>4014</v>
      </c>
      <c r="Q1164" s="1326" t="s">
        <v>4015</v>
      </c>
      <c r="R1164" s="1422" t="s">
        <v>4016</v>
      </c>
      <c r="S1164" s="1423" t="s">
        <v>4017</v>
      </c>
      <c r="T1164" s="1326">
        <v>34020204</v>
      </c>
      <c r="U1164" s="1326" t="s">
        <v>4018</v>
      </c>
      <c r="V1164" s="1344">
        <v>7280</v>
      </c>
      <c r="W1164" s="188">
        <v>18191</v>
      </c>
      <c r="X1164" s="194">
        <v>42982</v>
      </c>
      <c r="Y1164" s="188" t="s">
        <v>45</v>
      </c>
      <c r="Z1164" s="188">
        <v>4600007400</v>
      </c>
      <c r="AA1164" s="31">
        <f t="shared" ref="AA1164:AA1227" si="21">+IF(AND(W1164="",X1164="",Y1164="",Z1164=""),"",IF(AND(W1164&lt;&gt;"",X1164="",Y1164="",Z1164=""),0%,IF(AND(W1164&lt;&gt;"",X1164&lt;&gt;"",Y1164="",Z1164=""),33%,IF(AND(W1164&lt;&gt;"",X1164&lt;&gt;"",Y1164&lt;&gt;"",Z1164=""),66%,IF(AND(W1164&lt;&gt;"",X1164&lt;&gt;"",Y1164&lt;&gt;"",Z1164&lt;&gt;""),100%,"Información incompleta")))))</f>
        <v>1</v>
      </c>
      <c r="AB1164" s="1344" t="s">
        <v>4180</v>
      </c>
      <c r="AC1164" s="1344" t="s">
        <v>84</v>
      </c>
      <c r="AD1164" s="1425" t="s">
        <v>4181</v>
      </c>
      <c r="AE1164" s="1326" t="s">
        <v>4172</v>
      </c>
      <c r="AF1164" s="1326" t="s">
        <v>4004</v>
      </c>
      <c r="AG1164" s="1326" t="s">
        <v>1030</v>
      </c>
    </row>
    <row r="1165" spans="1:34" s="33" customFormat="1" ht="63" customHeight="1" x14ac:dyDescent="0.2">
      <c r="A1165" s="21" t="s">
        <v>3993</v>
      </c>
      <c r="B1165" s="50">
        <v>77101604</v>
      </c>
      <c r="C1165" s="1417" t="s">
        <v>4182</v>
      </c>
      <c r="D1165" s="1418">
        <v>42979</v>
      </c>
      <c r="E1165" s="1341" t="s">
        <v>104</v>
      </c>
      <c r="F1165" s="1346" t="s">
        <v>122</v>
      </c>
      <c r="G1165" s="1346" t="s">
        <v>116</v>
      </c>
      <c r="H1165" s="1419">
        <v>84000000</v>
      </c>
      <c r="I1165" s="154">
        <v>16843427</v>
      </c>
      <c r="J1165" s="1346" t="s">
        <v>48</v>
      </c>
      <c r="K1165" s="1346" t="s">
        <v>110</v>
      </c>
      <c r="L1165" s="1328" t="s">
        <v>3995</v>
      </c>
      <c r="M1165" s="1343" t="s">
        <v>451</v>
      </c>
      <c r="N1165" s="1343" t="s">
        <v>3996</v>
      </c>
      <c r="O1165" s="1421" t="s">
        <v>3997</v>
      </c>
      <c r="P1165" s="1326" t="s">
        <v>4014</v>
      </c>
      <c r="Q1165" s="1326" t="s">
        <v>4015</v>
      </c>
      <c r="R1165" s="1422" t="s">
        <v>4016</v>
      </c>
      <c r="S1165" s="1423" t="s">
        <v>4017</v>
      </c>
      <c r="T1165" s="1326">
        <v>34020204</v>
      </c>
      <c r="U1165" s="1326" t="s">
        <v>4018</v>
      </c>
      <c r="V1165" s="1344">
        <v>7281</v>
      </c>
      <c r="W1165" s="188">
        <v>18192</v>
      </c>
      <c r="X1165" s="194">
        <v>42982</v>
      </c>
      <c r="Y1165" s="188" t="s">
        <v>45</v>
      </c>
      <c r="Z1165" s="188">
        <v>4600007403</v>
      </c>
      <c r="AA1165" s="31">
        <f t="shared" si="21"/>
        <v>1</v>
      </c>
      <c r="AB1165" s="1344" t="s">
        <v>4183</v>
      </c>
      <c r="AC1165" s="1344" t="s">
        <v>84</v>
      </c>
      <c r="AD1165" s="1425" t="s">
        <v>4184</v>
      </c>
      <c r="AE1165" s="1326" t="s">
        <v>4172</v>
      </c>
      <c r="AF1165" s="1326" t="s">
        <v>4004</v>
      </c>
      <c r="AG1165" s="1326" t="s">
        <v>1030</v>
      </c>
    </row>
    <row r="1166" spans="1:34" s="33" customFormat="1" ht="63" customHeight="1" x14ac:dyDescent="0.2">
      <c r="A1166" s="21" t="s">
        <v>3993</v>
      </c>
      <c r="B1166" s="50">
        <v>77101604</v>
      </c>
      <c r="C1166" s="1417" t="s">
        <v>4185</v>
      </c>
      <c r="D1166" s="1418">
        <v>42979</v>
      </c>
      <c r="E1166" s="1341" t="s">
        <v>104</v>
      </c>
      <c r="F1166" s="1346" t="s">
        <v>122</v>
      </c>
      <c r="G1166" s="1346" t="s">
        <v>116</v>
      </c>
      <c r="H1166" s="1419">
        <v>64000000</v>
      </c>
      <c r="I1166" s="154">
        <v>15291901</v>
      </c>
      <c r="J1166" s="1346" t="s">
        <v>48</v>
      </c>
      <c r="K1166" s="1346" t="s">
        <v>110</v>
      </c>
      <c r="L1166" s="1328" t="s">
        <v>3995</v>
      </c>
      <c r="M1166" s="1343" t="s">
        <v>451</v>
      </c>
      <c r="N1166" s="1343" t="s">
        <v>3996</v>
      </c>
      <c r="O1166" s="1421" t="s">
        <v>3997</v>
      </c>
      <c r="P1166" s="1326" t="s">
        <v>4014</v>
      </c>
      <c r="Q1166" s="1326" t="s">
        <v>4015</v>
      </c>
      <c r="R1166" s="1422" t="s">
        <v>4016</v>
      </c>
      <c r="S1166" s="1423" t="s">
        <v>4017</v>
      </c>
      <c r="T1166" s="1326">
        <v>34020204</v>
      </c>
      <c r="U1166" s="1326" t="s">
        <v>4018</v>
      </c>
      <c r="V1166" s="1344">
        <v>7282</v>
      </c>
      <c r="W1166" s="188">
        <v>18193</v>
      </c>
      <c r="X1166" s="194">
        <v>42982</v>
      </c>
      <c r="Y1166" s="188" t="s">
        <v>45</v>
      </c>
      <c r="Z1166" s="188">
        <v>4600007404</v>
      </c>
      <c r="AA1166" s="31">
        <f t="shared" si="21"/>
        <v>1</v>
      </c>
      <c r="AB1166" s="1344" t="s">
        <v>4186</v>
      </c>
      <c r="AC1166" s="1344" t="s">
        <v>84</v>
      </c>
      <c r="AD1166" s="1425" t="s">
        <v>4187</v>
      </c>
      <c r="AE1166" s="1326" t="s">
        <v>4172</v>
      </c>
      <c r="AF1166" s="1326" t="s">
        <v>4004</v>
      </c>
      <c r="AG1166" s="1326" t="s">
        <v>1030</v>
      </c>
    </row>
    <row r="1167" spans="1:34" s="33" customFormat="1" ht="63" customHeight="1" x14ac:dyDescent="0.2">
      <c r="A1167" s="21" t="s">
        <v>3993</v>
      </c>
      <c r="B1167" s="50">
        <v>77101604</v>
      </c>
      <c r="C1167" s="1417" t="s">
        <v>4188</v>
      </c>
      <c r="D1167" s="1418">
        <v>42979</v>
      </c>
      <c r="E1167" s="1341" t="s">
        <v>104</v>
      </c>
      <c r="F1167" s="1346" t="s">
        <v>122</v>
      </c>
      <c r="G1167" s="1346" t="s">
        <v>116</v>
      </c>
      <c r="H1167" s="1419">
        <v>80000000</v>
      </c>
      <c r="I1167" s="154">
        <v>16111104</v>
      </c>
      <c r="J1167" s="1346" t="s">
        <v>48</v>
      </c>
      <c r="K1167" s="1346" t="s">
        <v>110</v>
      </c>
      <c r="L1167" s="1328" t="s">
        <v>3995</v>
      </c>
      <c r="M1167" s="1343" t="s">
        <v>451</v>
      </c>
      <c r="N1167" s="1343" t="s">
        <v>3996</v>
      </c>
      <c r="O1167" s="1421" t="s">
        <v>3997</v>
      </c>
      <c r="P1167" s="1326" t="s">
        <v>4014</v>
      </c>
      <c r="Q1167" s="1326" t="s">
        <v>4015</v>
      </c>
      <c r="R1167" s="1422" t="s">
        <v>4016</v>
      </c>
      <c r="S1167" s="1423" t="s">
        <v>4017</v>
      </c>
      <c r="T1167" s="1326">
        <v>34020204</v>
      </c>
      <c r="U1167" s="1326" t="s">
        <v>4018</v>
      </c>
      <c r="V1167" s="1344">
        <v>7283</v>
      </c>
      <c r="W1167" s="188">
        <v>18194</v>
      </c>
      <c r="X1167" s="194">
        <v>42982</v>
      </c>
      <c r="Y1167" s="188" t="s">
        <v>45</v>
      </c>
      <c r="Z1167" s="188">
        <v>4600007405</v>
      </c>
      <c r="AA1167" s="31">
        <f t="shared" si="21"/>
        <v>1</v>
      </c>
      <c r="AB1167" s="1344" t="s">
        <v>4189</v>
      </c>
      <c r="AC1167" s="1344" t="s">
        <v>84</v>
      </c>
      <c r="AD1167" s="1425" t="s">
        <v>4190</v>
      </c>
      <c r="AE1167" s="1326" t="s">
        <v>4172</v>
      </c>
      <c r="AF1167" s="1326" t="s">
        <v>4004</v>
      </c>
      <c r="AG1167" s="1326" t="s">
        <v>1030</v>
      </c>
    </row>
    <row r="1168" spans="1:34" s="33" customFormat="1" ht="63" customHeight="1" x14ac:dyDescent="0.2">
      <c r="A1168" s="21" t="s">
        <v>3993</v>
      </c>
      <c r="B1168" s="50">
        <v>77101604</v>
      </c>
      <c r="C1168" s="1417" t="s">
        <v>4191</v>
      </c>
      <c r="D1168" s="1418">
        <v>42979</v>
      </c>
      <c r="E1168" s="1341" t="s">
        <v>104</v>
      </c>
      <c r="F1168" s="1346" t="s">
        <v>122</v>
      </c>
      <c r="G1168" s="1346" t="s">
        <v>116</v>
      </c>
      <c r="H1168" s="1419">
        <v>80000000</v>
      </c>
      <c r="I1168" s="154">
        <v>17941911</v>
      </c>
      <c r="J1168" s="1346" t="s">
        <v>48</v>
      </c>
      <c r="K1168" s="1346" t="s">
        <v>110</v>
      </c>
      <c r="L1168" s="1328" t="s">
        <v>3995</v>
      </c>
      <c r="M1168" s="1343" t="s">
        <v>451</v>
      </c>
      <c r="N1168" s="1343" t="s">
        <v>3996</v>
      </c>
      <c r="O1168" s="1421" t="s">
        <v>3997</v>
      </c>
      <c r="P1168" s="1326" t="s">
        <v>4014</v>
      </c>
      <c r="Q1168" s="1326" t="s">
        <v>4015</v>
      </c>
      <c r="R1168" s="1422" t="s">
        <v>4016</v>
      </c>
      <c r="S1168" s="1423" t="s">
        <v>4017</v>
      </c>
      <c r="T1168" s="1326">
        <v>34020204</v>
      </c>
      <c r="U1168" s="1326" t="s">
        <v>4018</v>
      </c>
      <c r="V1168" s="1344">
        <v>7284</v>
      </c>
      <c r="W1168" s="188">
        <v>18195</v>
      </c>
      <c r="X1168" s="194">
        <v>42982</v>
      </c>
      <c r="Y1168" s="188" t="s">
        <v>45</v>
      </c>
      <c r="Z1168" s="188">
        <v>4600007406</v>
      </c>
      <c r="AA1168" s="31">
        <f t="shared" si="21"/>
        <v>1</v>
      </c>
      <c r="AB1168" s="1344" t="s">
        <v>4192</v>
      </c>
      <c r="AC1168" s="1344" t="s">
        <v>84</v>
      </c>
      <c r="AD1168" s="1425" t="s">
        <v>4193</v>
      </c>
      <c r="AE1168" s="1326" t="s">
        <v>4172</v>
      </c>
      <c r="AF1168" s="1326" t="s">
        <v>4004</v>
      </c>
      <c r="AG1168" s="1326" t="s">
        <v>1030</v>
      </c>
    </row>
    <row r="1169" spans="1:33" s="33" customFormat="1" ht="63" customHeight="1" x14ac:dyDescent="0.2">
      <c r="A1169" s="21" t="s">
        <v>3993</v>
      </c>
      <c r="B1169" s="50">
        <v>77101604</v>
      </c>
      <c r="C1169" s="1417" t="s">
        <v>4194</v>
      </c>
      <c r="D1169" s="1418">
        <v>42979</v>
      </c>
      <c r="E1169" s="1341" t="s">
        <v>104</v>
      </c>
      <c r="F1169" s="1346" t="s">
        <v>122</v>
      </c>
      <c r="G1169" s="1346" t="s">
        <v>116</v>
      </c>
      <c r="H1169" s="1419">
        <v>80000000</v>
      </c>
      <c r="I1169" s="154">
        <v>16111104</v>
      </c>
      <c r="J1169" s="1346" t="s">
        <v>48</v>
      </c>
      <c r="K1169" s="1346" t="s">
        <v>110</v>
      </c>
      <c r="L1169" s="1328" t="s">
        <v>3995</v>
      </c>
      <c r="M1169" s="1343" t="s">
        <v>451</v>
      </c>
      <c r="N1169" s="1343" t="s">
        <v>3996</v>
      </c>
      <c r="O1169" s="1421" t="s">
        <v>3997</v>
      </c>
      <c r="P1169" s="1326" t="s">
        <v>4014</v>
      </c>
      <c r="Q1169" s="1326" t="s">
        <v>4015</v>
      </c>
      <c r="R1169" s="1422" t="s">
        <v>4016</v>
      </c>
      <c r="S1169" s="1423" t="s">
        <v>4017</v>
      </c>
      <c r="T1169" s="1326">
        <v>34020204</v>
      </c>
      <c r="U1169" s="1326" t="s">
        <v>4018</v>
      </c>
      <c r="V1169" s="1344">
        <v>7285</v>
      </c>
      <c r="W1169" s="188">
        <v>18196</v>
      </c>
      <c r="X1169" s="194">
        <v>42982</v>
      </c>
      <c r="Y1169" s="188" t="s">
        <v>45</v>
      </c>
      <c r="Z1169" s="188">
        <v>4600007407</v>
      </c>
      <c r="AA1169" s="31">
        <f t="shared" si="21"/>
        <v>1</v>
      </c>
      <c r="AB1169" s="1344" t="s">
        <v>4195</v>
      </c>
      <c r="AC1169" s="1344" t="s">
        <v>84</v>
      </c>
      <c r="AD1169" s="1425" t="s">
        <v>4196</v>
      </c>
      <c r="AE1169" s="1326" t="s">
        <v>4172</v>
      </c>
      <c r="AF1169" s="1326" t="s">
        <v>4004</v>
      </c>
      <c r="AG1169" s="1326" t="s">
        <v>1030</v>
      </c>
    </row>
    <row r="1170" spans="1:33" s="33" customFormat="1" ht="63" customHeight="1" x14ac:dyDescent="0.2">
      <c r="A1170" s="21" t="s">
        <v>3993</v>
      </c>
      <c r="B1170" s="50">
        <v>77101604</v>
      </c>
      <c r="C1170" s="1417" t="s">
        <v>4197</v>
      </c>
      <c r="D1170" s="1418">
        <v>42979</v>
      </c>
      <c r="E1170" s="1341" t="s">
        <v>104</v>
      </c>
      <c r="F1170" s="1346" t="s">
        <v>122</v>
      </c>
      <c r="G1170" s="1346" t="s">
        <v>116</v>
      </c>
      <c r="H1170" s="1419">
        <v>120000000</v>
      </c>
      <c r="I1170" s="154">
        <v>23434333</v>
      </c>
      <c r="J1170" s="1346" t="s">
        <v>48</v>
      </c>
      <c r="K1170" s="1346" t="s">
        <v>110</v>
      </c>
      <c r="L1170" s="1328" t="s">
        <v>3995</v>
      </c>
      <c r="M1170" s="1343" t="s">
        <v>451</v>
      </c>
      <c r="N1170" s="1343" t="s">
        <v>3996</v>
      </c>
      <c r="O1170" s="1421" t="s">
        <v>3997</v>
      </c>
      <c r="P1170" s="1326" t="s">
        <v>4014</v>
      </c>
      <c r="Q1170" s="1326" t="s">
        <v>4015</v>
      </c>
      <c r="R1170" s="1422" t="s">
        <v>4016</v>
      </c>
      <c r="S1170" s="1423" t="s">
        <v>4017</v>
      </c>
      <c r="T1170" s="1326">
        <v>34020204</v>
      </c>
      <c r="U1170" s="1326" t="s">
        <v>4018</v>
      </c>
      <c r="V1170" s="1344">
        <v>7286</v>
      </c>
      <c r="W1170" s="188">
        <v>18197</v>
      </c>
      <c r="X1170" s="194">
        <v>42982</v>
      </c>
      <c r="Y1170" s="188" t="s">
        <v>45</v>
      </c>
      <c r="Z1170" s="188">
        <v>4600007408</v>
      </c>
      <c r="AA1170" s="31">
        <f t="shared" si="21"/>
        <v>1</v>
      </c>
      <c r="AB1170" s="1344" t="s">
        <v>4198</v>
      </c>
      <c r="AC1170" s="1344" t="s">
        <v>84</v>
      </c>
      <c r="AD1170" s="1425" t="s">
        <v>4199</v>
      </c>
      <c r="AE1170" s="1326" t="s">
        <v>4172</v>
      </c>
      <c r="AF1170" s="1326" t="s">
        <v>4004</v>
      </c>
      <c r="AG1170" s="1326" t="s">
        <v>1030</v>
      </c>
    </row>
    <row r="1171" spans="1:33" s="33" customFormat="1" ht="63" customHeight="1" x14ac:dyDescent="0.2">
      <c r="A1171" s="21" t="s">
        <v>3993</v>
      </c>
      <c r="B1171" s="50">
        <v>77101604</v>
      </c>
      <c r="C1171" s="1417" t="s">
        <v>4200</v>
      </c>
      <c r="D1171" s="1418">
        <v>42979</v>
      </c>
      <c r="E1171" s="1341" t="s">
        <v>104</v>
      </c>
      <c r="F1171" s="1346" t="s">
        <v>122</v>
      </c>
      <c r="G1171" s="1346" t="s">
        <v>116</v>
      </c>
      <c r="H1171" s="1419">
        <v>60000000</v>
      </c>
      <c r="I1171" s="154">
        <v>11717167</v>
      </c>
      <c r="J1171" s="1346" t="s">
        <v>48</v>
      </c>
      <c r="K1171" s="1346" t="s">
        <v>110</v>
      </c>
      <c r="L1171" s="1328" t="s">
        <v>3995</v>
      </c>
      <c r="M1171" s="1343" t="s">
        <v>451</v>
      </c>
      <c r="N1171" s="1343" t="s">
        <v>3996</v>
      </c>
      <c r="O1171" s="1421" t="s">
        <v>3997</v>
      </c>
      <c r="P1171" s="1326" t="s">
        <v>4014</v>
      </c>
      <c r="Q1171" s="1326" t="s">
        <v>4015</v>
      </c>
      <c r="R1171" s="1422" t="s">
        <v>4016</v>
      </c>
      <c r="S1171" s="1423" t="s">
        <v>4017</v>
      </c>
      <c r="T1171" s="1326">
        <v>34020204</v>
      </c>
      <c r="U1171" s="1326" t="s">
        <v>4018</v>
      </c>
      <c r="V1171" s="1344">
        <v>7287</v>
      </c>
      <c r="W1171" s="188">
        <v>18198</v>
      </c>
      <c r="X1171" s="194">
        <v>42982</v>
      </c>
      <c r="Y1171" s="188" t="s">
        <v>45</v>
      </c>
      <c r="Z1171" s="188">
        <v>4600007409</v>
      </c>
      <c r="AA1171" s="31">
        <f t="shared" si="21"/>
        <v>1</v>
      </c>
      <c r="AB1171" s="1344" t="s">
        <v>4201</v>
      </c>
      <c r="AC1171" s="1344" t="s">
        <v>84</v>
      </c>
      <c r="AD1171" s="1425" t="s">
        <v>4202</v>
      </c>
      <c r="AE1171" s="1326" t="s">
        <v>4172</v>
      </c>
      <c r="AF1171" s="1326" t="s">
        <v>4004</v>
      </c>
      <c r="AG1171" s="1326" t="s">
        <v>1030</v>
      </c>
    </row>
    <row r="1172" spans="1:33" s="33" customFormat="1" ht="63" customHeight="1" x14ac:dyDescent="0.2">
      <c r="A1172" s="21" t="s">
        <v>3993</v>
      </c>
      <c r="B1172" s="50">
        <v>77101604</v>
      </c>
      <c r="C1172" s="1417" t="s">
        <v>4203</v>
      </c>
      <c r="D1172" s="1418">
        <v>42979</v>
      </c>
      <c r="E1172" s="1341" t="s">
        <v>104</v>
      </c>
      <c r="F1172" s="1346" t="s">
        <v>122</v>
      </c>
      <c r="G1172" s="1346" t="s">
        <v>116</v>
      </c>
      <c r="H1172" s="1419">
        <v>200000000</v>
      </c>
      <c r="I1172" s="154">
        <v>41010083</v>
      </c>
      <c r="J1172" s="1346" t="s">
        <v>48</v>
      </c>
      <c r="K1172" s="1346" t="s">
        <v>110</v>
      </c>
      <c r="L1172" s="1328" t="s">
        <v>3995</v>
      </c>
      <c r="M1172" s="1343" t="s">
        <v>451</v>
      </c>
      <c r="N1172" s="1343" t="s">
        <v>3996</v>
      </c>
      <c r="O1172" s="1421" t="s">
        <v>3997</v>
      </c>
      <c r="P1172" s="1326" t="s">
        <v>4014</v>
      </c>
      <c r="Q1172" s="1326" t="s">
        <v>4015</v>
      </c>
      <c r="R1172" s="1422" t="s">
        <v>4016</v>
      </c>
      <c r="S1172" s="1423" t="s">
        <v>4017</v>
      </c>
      <c r="T1172" s="1326">
        <v>34020204</v>
      </c>
      <c r="U1172" s="1326" t="s">
        <v>4018</v>
      </c>
      <c r="V1172" s="1344">
        <v>7316</v>
      </c>
      <c r="W1172" s="188">
        <v>18214</v>
      </c>
      <c r="X1172" s="194">
        <v>42982</v>
      </c>
      <c r="Y1172" s="188" t="s">
        <v>45</v>
      </c>
      <c r="Z1172" s="188">
        <v>4600007410</v>
      </c>
      <c r="AA1172" s="31">
        <f t="shared" si="21"/>
        <v>1</v>
      </c>
      <c r="AB1172" s="1344" t="s">
        <v>4204</v>
      </c>
      <c r="AC1172" s="1344" t="s">
        <v>84</v>
      </c>
      <c r="AD1172" s="1425" t="s">
        <v>4205</v>
      </c>
      <c r="AE1172" s="1326" t="s">
        <v>4172</v>
      </c>
      <c r="AF1172" s="1326" t="s">
        <v>4004</v>
      </c>
      <c r="AG1172" s="1326" t="s">
        <v>1030</v>
      </c>
    </row>
    <row r="1173" spans="1:33" s="33" customFormat="1" ht="63" customHeight="1" x14ac:dyDescent="0.2">
      <c r="A1173" s="21" t="s">
        <v>3993</v>
      </c>
      <c r="B1173" s="50">
        <v>77101604</v>
      </c>
      <c r="C1173" s="1424" t="s">
        <v>4206</v>
      </c>
      <c r="D1173" s="1418">
        <v>43040</v>
      </c>
      <c r="E1173" s="1341" t="s">
        <v>803</v>
      </c>
      <c r="F1173" s="1346" t="s">
        <v>122</v>
      </c>
      <c r="G1173" s="1346" t="s">
        <v>116</v>
      </c>
      <c r="H1173" s="1419">
        <v>26996104</v>
      </c>
      <c r="I1173" s="154">
        <v>26996104</v>
      </c>
      <c r="J1173" s="1346" t="s">
        <v>48</v>
      </c>
      <c r="K1173" s="1346" t="s">
        <v>110</v>
      </c>
      <c r="L1173" s="1328" t="s">
        <v>3995</v>
      </c>
      <c r="M1173" s="1343" t="s">
        <v>451</v>
      </c>
      <c r="N1173" s="1343" t="s">
        <v>3996</v>
      </c>
      <c r="O1173" s="1421" t="s">
        <v>3997</v>
      </c>
      <c r="P1173" s="1326" t="s">
        <v>4014</v>
      </c>
      <c r="Q1173" s="1326" t="s">
        <v>4015</v>
      </c>
      <c r="R1173" s="1422" t="s">
        <v>4016</v>
      </c>
      <c r="S1173" s="1423" t="s">
        <v>4017</v>
      </c>
      <c r="T1173" s="1326">
        <v>34020204</v>
      </c>
      <c r="U1173" s="1326" t="s">
        <v>4018</v>
      </c>
      <c r="V1173" s="1344" t="s">
        <v>4207</v>
      </c>
      <c r="W1173" s="188" t="s">
        <v>45</v>
      </c>
      <c r="X1173" s="194">
        <v>43039</v>
      </c>
      <c r="Y1173" s="188" t="s">
        <v>45</v>
      </c>
      <c r="Z1173" s="1344" t="s">
        <v>4207</v>
      </c>
      <c r="AA1173" s="31">
        <f t="shared" si="21"/>
        <v>1</v>
      </c>
      <c r="AB1173" s="1344" t="s">
        <v>4208</v>
      </c>
      <c r="AC1173" s="1344" t="s">
        <v>84</v>
      </c>
      <c r="AD1173" s="1425" t="s">
        <v>4209</v>
      </c>
      <c r="AE1173" s="1326" t="s">
        <v>4019</v>
      </c>
      <c r="AF1173" s="1326" t="s">
        <v>4004</v>
      </c>
      <c r="AG1173" s="1326" t="s">
        <v>1030</v>
      </c>
    </row>
    <row r="1174" spans="1:33" s="33" customFormat="1" ht="63" customHeight="1" x14ac:dyDescent="0.2">
      <c r="A1174" s="21" t="s">
        <v>3993</v>
      </c>
      <c r="B1174" s="50">
        <v>77101604</v>
      </c>
      <c r="C1174" s="1424" t="s">
        <v>4210</v>
      </c>
      <c r="D1174" s="1418">
        <v>43040</v>
      </c>
      <c r="E1174" s="1341" t="s">
        <v>803</v>
      </c>
      <c r="F1174" s="1346" t="s">
        <v>122</v>
      </c>
      <c r="G1174" s="1346" t="s">
        <v>116</v>
      </c>
      <c r="H1174" s="1419">
        <v>104640373</v>
      </c>
      <c r="I1174" s="154">
        <v>104640373</v>
      </c>
      <c r="J1174" s="1346" t="s">
        <v>48</v>
      </c>
      <c r="K1174" s="1346" t="s">
        <v>110</v>
      </c>
      <c r="L1174" s="1328" t="s">
        <v>3995</v>
      </c>
      <c r="M1174" s="1343" t="s">
        <v>451</v>
      </c>
      <c r="N1174" s="1343" t="s">
        <v>3996</v>
      </c>
      <c r="O1174" s="1421" t="s">
        <v>3997</v>
      </c>
      <c r="P1174" s="1326" t="s">
        <v>4014</v>
      </c>
      <c r="Q1174" s="1326" t="s">
        <v>4015</v>
      </c>
      <c r="R1174" s="1422" t="s">
        <v>4016</v>
      </c>
      <c r="S1174" s="1423" t="s">
        <v>4017</v>
      </c>
      <c r="T1174" s="1326">
        <v>34020204</v>
      </c>
      <c r="U1174" s="1326" t="s">
        <v>4018</v>
      </c>
      <c r="V1174" s="1344" t="s">
        <v>4211</v>
      </c>
      <c r="W1174" s="188" t="s">
        <v>45</v>
      </c>
      <c r="X1174" s="194">
        <v>43039</v>
      </c>
      <c r="Y1174" s="188" t="s">
        <v>45</v>
      </c>
      <c r="Z1174" s="1344" t="s">
        <v>4211</v>
      </c>
      <c r="AA1174" s="31">
        <f t="shared" si="21"/>
        <v>1</v>
      </c>
      <c r="AB1174" s="1344" t="s">
        <v>4212</v>
      </c>
      <c r="AC1174" s="1344" t="s">
        <v>84</v>
      </c>
      <c r="AD1174" s="1425" t="s">
        <v>4213</v>
      </c>
      <c r="AE1174" s="1326" t="s">
        <v>4019</v>
      </c>
      <c r="AF1174" s="1326" t="s">
        <v>4004</v>
      </c>
      <c r="AG1174" s="1326" t="s">
        <v>1030</v>
      </c>
    </row>
    <row r="1175" spans="1:33" s="33" customFormat="1" ht="63" customHeight="1" x14ac:dyDescent="0.2">
      <c r="A1175" s="21" t="s">
        <v>3993</v>
      </c>
      <c r="B1175" s="50">
        <v>77101604</v>
      </c>
      <c r="C1175" s="1424" t="s">
        <v>4214</v>
      </c>
      <c r="D1175" s="1418">
        <v>43040</v>
      </c>
      <c r="E1175" s="1341" t="s">
        <v>803</v>
      </c>
      <c r="F1175" s="1346" t="s">
        <v>122</v>
      </c>
      <c r="G1175" s="1346" t="s">
        <v>116</v>
      </c>
      <c r="H1175" s="1419">
        <v>50028707</v>
      </c>
      <c r="I1175" s="154">
        <v>50028707</v>
      </c>
      <c r="J1175" s="1346" t="s">
        <v>48</v>
      </c>
      <c r="K1175" s="1346" t="s">
        <v>110</v>
      </c>
      <c r="L1175" s="1328" t="s">
        <v>3995</v>
      </c>
      <c r="M1175" s="1343" t="s">
        <v>451</v>
      </c>
      <c r="N1175" s="1343" t="s">
        <v>3996</v>
      </c>
      <c r="O1175" s="1421" t="s">
        <v>3997</v>
      </c>
      <c r="P1175" s="1326" t="s">
        <v>4014</v>
      </c>
      <c r="Q1175" s="1326" t="s">
        <v>4015</v>
      </c>
      <c r="R1175" s="1422" t="s">
        <v>4016</v>
      </c>
      <c r="S1175" s="1423" t="s">
        <v>4017</v>
      </c>
      <c r="T1175" s="1326">
        <v>34020204</v>
      </c>
      <c r="U1175" s="1326" t="s">
        <v>4018</v>
      </c>
      <c r="V1175" s="1344" t="s">
        <v>4215</v>
      </c>
      <c r="W1175" s="188" t="s">
        <v>45</v>
      </c>
      <c r="X1175" s="194">
        <v>43039</v>
      </c>
      <c r="Y1175" s="188" t="s">
        <v>45</v>
      </c>
      <c r="Z1175" s="1344" t="s">
        <v>4215</v>
      </c>
      <c r="AA1175" s="31">
        <f t="shared" si="21"/>
        <v>1</v>
      </c>
      <c r="AB1175" s="1344" t="s">
        <v>4216</v>
      </c>
      <c r="AC1175" s="1344" t="s">
        <v>84</v>
      </c>
      <c r="AD1175" s="1425" t="s">
        <v>4217</v>
      </c>
      <c r="AE1175" s="1326" t="s">
        <v>4019</v>
      </c>
      <c r="AF1175" s="1326" t="s">
        <v>4004</v>
      </c>
      <c r="AG1175" s="1326" t="s">
        <v>1030</v>
      </c>
    </row>
    <row r="1176" spans="1:33" s="33" customFormat="1" ht="63" customHeight="1" x14ac:dyDescent="0.2">
      <c r="A1176" s="21" t="s">
        <v>3993</v>
      </c>
      <c r="B1176" s="50">
        <v>77101604</v>
      </c>
      <c r="C1176" s="1424" t="s">
        <v>4218</v>
      </c>
      <c r="D1176" s="1418">
        <v>43040</v>
      </c>
      <c r="E1176" s="1341" t="s">
        <v>803</v>
      </c>
      <c r="F1176" s="1346" t="s">
        <v>122</v>
      </c>
      <c r="G1176" s="1346" t="s">
        <v>116</v>
      </c>
      <c r="H1176" s="1419">
        <v>54276652</v>
      </c>
      <c r="I1176" s="154">
        <v>54276652</v>
      </c>
      <c r="J1176" s="1346" t="s">
        <v>48</v>
      </c>
      <c r="K1176" s="1346" t="s">
        <v>110</v>
      </c>
      <c r="L1176" s="1328" t="s">
        <v>3995</v>
      </c>
      <c r="M1176" s="1343" t="s">
        <v>451</v>
      </c>
      <c r="N1176" s="1343" t="s">
        <v>3996</v>
      </c>
      <c r="O1176" s="1421" t="s">
        <v>3997</v>
      </c>
      <c r="P1176" s="1326" t="s">
        <v>4014</v>
      </c>
      <c r="Q1176" s="1326" t="s">
        <v>4015</v>
      </c>
      <c r="R1176" s="1422" t="s">
        <v>4016</v>
      </c>
      <c r="S1176" s="1423" t="s">
        <v>4017</v>
      </c>
      <c r="T1176" s="1326">
        <v>34020204</v>
      </c>
      <c r="U1176" s="1326" t="s">
        <v>4018</v>
      </c>
      <c r="V1176" s="1344" t="s">
        <v>4219</v>
      </c>
      <c r="W1176" s="188" t="s">
        <v>45</v>
      </c>
      <c r="X1176" s="194">
        <v>43039</v>
      </c>
      <c r="Y1176" s="188" t="s">
        <v>45</v>
      </c>
      <c r="Z1176" s="1344" t="s">
        <v>4219</v>
      </c>
      <c r="AA1176" s="31">
        <f t="shared" si="21"/>
        <v>1</v>
      </c>
      <c r="AB1176" s="1344" t="s">
        <v>4220</v>
      </c>
      <c r="AC1176" s="1344" t="s">
        <v>84</v>
      </c>
      <c r="AD1176" s="1425" t="s">
        <v>4221</v>
      </c>
      <c r="AE1176" s="1326" t="s">
        <v>4019</v>
      </c>
      <c r="AF1176" s="1326" t="s">
        <v>4004</v>
      </c>
      <c r="AG1176" s="1326" t="s">
        <v>1030</v>
      </c>
    </row>
    <row r="1177" spans="1:33" s="33" customFormat="1" ht="63" customHeight="1" x14ac:dyDescent="0.2">
      <c r="A1177" s="21" t="s">
        <v>3993</v>
      </c>
      <c r="B1177" s="50">
        <v>77101604</v>
      </c>
      <c r="C1177" s="1424" t="s">
        <v>4222</v>
      </c>
      <c r="D1177" s="1418">
        <v>43040</v>
      </c>
      <c r="E1177" s="1341" t="s">
        <v>803</v>
      </c>
      <c r="F1177" s="1346" t="s">
        <v>122</v>
      </c>
      <c r="G1177" s="1346" t="s">
        <v>116</v>
      </c>
      <c r="H1177" s="1419">
        <v>54276652</v>
      </c>
      <c r="I1177" s="154">
        <v>54276652</v>
      </c>
      <c r="J1177" s="1346" t="s">
        <v>48</v>
      </c>
      <c r="K1177" s="1346" t="s">
        <v>110</v>
      </c>
      <c r="L1177" s="1328" t="s">
        <v>3995</v>
      </c>
      <c r="M1177" s="1343" t="s">
        <v>451</v>
      </c>
      <c r="N1177" s="1343" t="s">
        <v>3996</v>
      </c>
      <c r="O1177" s="1421" t="s">
        <v>3997</v>
      </c>
      <c r="P1177" s="1326" t="s">
        <v>4014</v>
      </c>
      <c r="Q1177" s="1326" t="s">
        <v>4015</v>
      </c>
      <c r="R1177" s="1422" t="s">
        <v>4016</v>
      </c>
      <c r="S1177" s="1423" t="s">
        <v>4017</v>
      </c>
      <c r="T1177" s="1326">
        <v>34020204</v>
      </c>
      <c r="U1177" s="1326" t="s">
        <v>4018</v>
      </c>
      <c r="V1177" s="1344" t="s">
        <v>4223</v>
      </c>
      <c r="W1177" s="188" t="s">
        <v>45</v>
      </c>
      <c r="X1177" s="194">
        <v>43048</v>
      </c>
      <c r="Y1177" s="188" t="s">
        <v>45</v>
      </c>
      <c r="Z1177" s="1344" t="s">
        <v>4223</v>
      </c>
      <c r="AA1177" s="31">
        <f t="shared" si="21"/>
        <v>1</v>
      </c>
      <c r="AB1177" s="1344" t="s">
        <v>4224</v>
      </c>
      <c r="AC1177" s="1344" t="s">
        <v>84</v>
      </c>
      <c r="AD1177" s="1425" t="s">
        <v>4225</v>
      </c>
      <c r="AE1177" s="1326" t="s">
        <v>4019</v>
      </c>
      <c r="AF1177" s="1326" t="s">
        <v>4004</v>
      </c>
      <c r="AG1177" s="1326" t="s">
        <v>1030</v>
      </c>
    </row>
    <row r="1178" spans="1:33" s="33" customFormat="1" ht="63" customHeight="1" x14ac:dyDescent="0.2">
      <c r="A1178" s="21" t="s">
        <v>3993</v>
      </c>
      <c r="B1178" s="50">
        <v>77101604</v>
      </c>
      <c r="C1178" s="1417" t="s">
        <v>4226</v>
      </c>
      <c r="D1178" s="1345">
        <v>43252</v>
      </c>
      <c r="E1178" s="1346" t="s">
        <v>467</v>
      </c>
      <c r="F1178" s="1346" t="s">
        <v>122</v>
      </c>
      <c r="G1178" s="1346" t="s">
        <v>116</v>
      </c>
      <c r="H1178" s="1419">
        <v>350000000</v>
      </c>
      <c r="I1178" s="154">
        <v>350000000</v>
      </c>
      <c r="J1178" s="1346" t="s">
        <v>111</v>
      </c>
      <c r="K1178" s="1346" t="s">
        <v>45</v>
      </c>
      <c r="L1178" s="1328" t="s">
        <v>3995</v>
      </c>
      <c r="M1178" s="1343" t="s">
        <v>451</v>
      </c>
      <c r="N1178" s="1343" t="s">
        <v>3996</v>
      </c>
      <c r="O1178" s="1421" t="s">
        <v>3997</v>
      </c>
      <c r="P1178" s="1326" t="s">
        <v>4014</v>
      </c>
      <c r="Q1178" s="1326" t="s">
        <v>4015</v>
      </c>
      <c r="R1178" s="1422" t="s">
        <v>4016</v>
      </c>
      <c r="S1178" s="1423" t="s">
        <v>4017</v>
      </c>
      <c r="T1178" s="1326">
        <v>34020204</v>
      </c>
      <c r="U1178" s="1326" t="s">
        <v>4018</v>
      </c>
      <c r="V1178" s="1344"/>
      <c r="W1178" s="188"/>
      <c r="X1178" s="194"/>
      <c r="Y1178" s="188"/>
      <c r="Z1178" s="188"/>
      <c r="AA1178" s="31" t="str">
        <f t="shared" si="21"/>
        <v/>
      </c>
      <c r="AB1178" s="1344"/>
      <c r="AC1178" s="1344"/>
      <c r="AD1178" s="1344"/>
      <c r="AE1178" s="1326" t="s">
        <v>4227</v>
      </c>
      <c r="AF1178" s="1326" t="s">
        <v>4004</v>
      </c>
      <c r="AG1178" s="1326" t="s">
        <v>1030</v>
      </c>
    </row>
    <row r="1179" spans="1:33" s="33" customFormat="1" ht="63" customHeight="1" x14ac:dyDescent="0.2">
      <c r="A1179" s="1416" t="s">
        <v>3993</v>
      </c>
      <c r="B1179" s="50">
        <v>77101703</v>
      </c>
      <c r="C1179" s="1417" t="s">
        <v>4228</v>
      </c>
      <c r="D1179" s="1345">
        <v>43252</v>
      </c>
      <c r="E1179" s="1346" t="s">
        <v>467</v>
      </c>
      <c r="F1179" s="1346" t="s">
        <v>122</v>
      </c>
      <c r="G1179" s="1346" t="s">
        <v>116</v>
      </c>
      <c r="H1179" s="1419">
        <v>101281203</v>
      </c>
      <c r="I1179" s="154">
        <v>101281203</v>
      </c>
      <c r="J1179" s="1346" t="s">
        <v>111</v>
      </c>
      <c r="K1179" s="1346" t="s">
        <v>45</v>
      </c>
      <c r="L1179" s="1328" t="s">
        <v>3995</v>
      </c>
      <c r="M1179" s="1343" t="s">
        <v>451</v>
      </c>
      <c r="N1179" s="1343" t="s">
        <v>3996</v>
      </c>
      <c r="O1179" s="1421" t="s">
        <v>3997</v>
      </c>
      <c r="P1179" s="1326" t="s">
        <v>4229</v>
      </c>
      <c r="Q1179" s="1326" t="s">
        <v>4230</v>
      </c>
      <c r="R1179" s="1427" t="s">
        <v>4228</v>
      </c>
      <c r="S1179" s="1422" t="s">
        <v>4231</v>
      </c>
      <c r="T1179" s="1326">
        <v>34020301</v>
      </c>
      <c r="U1179" s="1326" t="s">
        <v>4232</v>
      </c>
      <c r="V1179" s="1344"/>
      <c r="W1179" s="188"/>
      <c r="X1179" s="194"/>
      <c r="Y1179" s="188"/>
      <c r="Z1179" s="1344"/>
      <c r="AA1179" s="31" t="str">
        <f t="shared" si="21"/>
        <v/>
      </c>
      <c r="AB1179" s="1344"/>
      <c r="AC1179" s="1344"/>
      <c r="AD1179" s="1344"/>
      <c r="AE1179" s="1326" t="s">
        <v>4233</v>
      </c>
      <c r="AF1179" s="1326" t="s">
        <v>4004</v>
      </c>
      <c r="AG1179" s="1326" t="s">
        <v>1030</v>
      </c>
    </row>
    <row r="1180" spans="1:33" s="33" customFormat="1" ht="63" customHeight="1" x14ac:dyDescent="0.2">
      <c r="A1180" s="21" t="s">
        <v>3993</v>
      </c>
      <c r="B1180" s="50">
        <v>80101602</v>
      </c>
      <c r="C1180" s="1417" t="s">
        <v>4234</v>
      </c>
      <c r="D1180" s="1345">
        <v>43160</v>
      </c>
      <c r="E1180" s="1346" t="s">
        <v>467</v>
      </c>
      <c r="F1180" s="1346" t="s">
        <v>190</v>
      </c>
      <c r="G1180" s="1346" t="s">
        <v>116</v>
      </c>
      <c r="H1180" s="1419">
        <v>200000000</v>
      </c>
      <c r="I1180" s="154">
        <v>200000000</v>
      </c>
      <c r="J1180" s="1346" t="s">
        <v>111</v>
      </c>
      <c r="K1180" s="1346" t="s">
        <v>45</v>
      </c>
      <c r="L1180" s="1328" t="s">
        <v>3995</v>
      </c>
      <c r="M1180" s="1343" t="s">
        <v>451</v>
      </c>
      <c r="N1180" s="1343" t="s">
        <v>3996</v>
      </c>
      <c r="O1180" s="1421" t="s">
        <v>3997</v>
      </c>
      <c r="P1180" s="1326" t="s">
        <v>4229</v>
      </c>
      <c r="Q1180" s="1326" t="s">
        <v>4235</v>
      </c>
      <c r="R1180" s="1427" t="s">
        <v>4228</v>
      </c>
      <c r="S1180" s="1422" t="s">
        <v>4231</v>
      </c>
      <c r="T1180" s="1326">
        <v>34020302</v>
      </c>
      <c r="U1180" s="1326" t="s">
        <v>4236</v>
      </c>
      <c r="V1180" s="1344"/>
      <c r="W1180" s="188"/>
      <c r="X1180" s="194"/>
      <c r="Y1180" s="188"/>
      <c r="Z1180" s="188"/>
      <c r="AA1180" s="31" t="str">
        <f t="shared" si="21"/>
        <v/>
      </c>
      <c r="AB1180" s="1344"/>
      <c r="AC1180" s="1344"/>
      <c r="AD1180" s="1344"/>
      <c r="AE1180" s="1326" t="s">
        <v>4237</v>
      </c>
      <c r="AF1180" s="1326" t="s">
        <v>4004</v>
      </c>
      <c r="AG1180" s="1326" t="s">
        <v>1030</v>
      </c>
    </row>
    <row r="1181" spans="1:33" s="33" customFormat="1" ht="63" customHeight="1" x14ac:dyDescent="0.2">
      <c r="A1181" s="21" t="s">
        <v>3993</v>
      </c>
      <c r="B1181" s="50">
        <v>77101604</v>
      </c>
      <c r="C1181" s="1417" t="s">
        <v>4238</v>
      </c>
      <c r="D1181" s="1345">
        <v>43252</v>
      </c>
      <c r="E1181" s="1346" t="s">
        <v>467</v>
      </c>
      <c r="F1181" s="1346" t="s">
        <v>122</v>
      </c>
      <c r="G1181" s="1346" t="s">
        <v>116</v>
      </c>
      <c r="H1181" s="1419">
        <v>225000000</v>
      </c>
      <c r="I1181" s="154">
        <v>225000000</v>
      </c>
      <c r="J1181" s="1346" t="s">
        <v>111</v>
      </c>
      <c r="K1181" s="1346" t="s">
        <v>45</v>
      </c>
      <c r="L1181" s="1328" t="s">
        <v>3995</v>
      </c>
      <c r="M1181" s="1343" t="s">
        <v>451</v>
      </c>
      <c r="N1181" s="1343" t="s">
        <v>3996</v>
      </c>
      <c r="O1181" s="1421" t="s">
        <v>3997</v>
      </c>
      <c r="P1181" s="1326" t="s">
        <v>4007</v>
      </c>
      <c r="Q1181" s="1326" t="s">
        <v>4239</v>
      </c>
      <c r="R1181" s="1422" t="s">
        <v>4009</v>
      </c>
      <c r="S1181" s="1423" t="s">
        <v>4010</v>
      </c>
      <c r="T1181" s="1326">
        <v>34020106</v>
      </c>
      <c r="U1181" s="1326" t="s">
        <v>4240</v>
      </c>
      <c r="V1181" s="1344"/>
      <c r="W1181" s="1346"/>
      <c r="X1181" s="194"/>
      <c r="Y1181" s="1346"/>
      <c r="Z1181" s="1346"/>
      <c r="AA1181" s="31" t="str">
        <f t="shared" si="21"/>
        <v/>
      </c>
      <c r="AB1181" s="1344"/>
      <c r="AC1181" s="1344"/>
      <c r="AD1181" s="1344"/>
      <c r="AE1181" s="1326" t="s">
        <v>4241</v>
      </c>
      <c r="AF1181" s="1326" t="s">
        <v>4004</v>
      </c>
      <c r="AG1181" s="1326" t="s">
        <v>1030</v>
      </c>
    </row>
    <row r="1182" spans="1:33" s="33" customFormat="1" ht="63" customHeight="1" x14ac:dyDescent="0.2">
      <c r="A1182" s="21" t="s">
        <v>3993</v>
      </c>
      <c r="B1182" s="50">
        <v>77101604</v>
      </c>
      <c r="C1182" s="1417" t="s">
        <v>4242</v>
      </c>
      <c r="D1182" s="1345">
        <v>43132</v>
      </c>
      <c r="E1182" s="1346" t="s">
        <v>4243</v>
      </c>
      <c r="F1182" s="1346" t="s">
        <v>119</v>
      </c>
      <c r="G1182" s="1346" t="s">
        <v>116</v>
      </c>
      <c r="H1182" s="1419">
        <v>75000000</v>
      </c>
      <c r="I1182" s="154">
        <v>75000000</v>
      </c>
      <c r="J1182" s="1346" t="s">
        <v>111</v>
      </c>
      <c r="K1182" s="1346" t="s">
        <v>45</v>
      </c>
      <c r="L1182" s="1328" t="s">
        <v>3995</v>
      </c>
      <c r="M1182" s="1343" t="s">
        <v>451</v>
      </c>
      <c r="N1182" s="1343" t="s">
        <v>3996</v>
      </c>
      <c r="O1182" s="1421" t="s">
        <v>3997</v>
      </c>
      <c r="P1182" s="1326" t="s">
        <v>4007</v>
      </c>
      <c r="Q1182" s="1326" t="s">
        <v>4244</v>
      </c>
      <c r="R1182" s="1422" t="s">
        <v>4009</v>
      </c>
      <c r="S1182" s="1423" t="s">
        <v>4010</v>
      </c>
      <c r="T1182" s="1326">
        <v>34020103</v>
      </c>
      <c r="U1182" s="1326" t="s">
        <v>4245</v>
      </c>
      <c r="V1182" s="29">
        <v>7509</v>
      </c>
      <c r="W1182" s="751">
        <v>18801</v>
      </c>
      <c r="X1182" s="30">
        <v>43019</v>
      </c>
      <c r="Y1182" s="751" t="s">
        <v>45</v>
      </c>
      <c r="Z1182" s="751">
        <v>4600007586</v>
      </c>
      <c r="AA1182" s="31">
        <f t="shared" si="21"/>
        <v>1</v>
      </c>
      <c r="AB1182" s="1344" t="s">
        <v>4246</v>
      </c>
      <c r="AC1182" s="1344" t="s">
        <v>84</v>
      </c>
      <c r="AD1182" s="1344"/>
      <c r="AE1182" s="1326" t="s">
        <v>4247</v>
      </c>
      <c r="AF1182" s="1326" t="s">
        <v>4004</v>
      </c>
      <c r="AG1182" s="1326" t="s">
        <v>1030</v>
      </c>
    </row>
    <row r="1183" spans="1:33" s="33" customFormat="1" ht="63" customHeight="1" x14ac:dyDescent="0.2">
      <c r="A1183" s="21" t="s">
        <v>3993</v>
      </c>
      <c r="B1183" s="50">
        <v>77101703</v>
      </c>
      <c r="C1183" s="1417" t="s">
        <v>4248</v>
      </c>
      <c r="D1183" s="1345">
        <v>43160</v>
      </c>
      <c r="E1183" s="1346" t="s">
        <v>467</v>
      </c>
      <c r="F1183" s="1346" t="s">
        <v>431</v>
      </c>
      <c r="G1183" s="1346" t="s">
        <v>116</v>
      </c>
      <c r="H1183" s="1419">
        <v>60000000</v>
      </c>
      <c r="I1183" s="154">
        <v>60000000</v>
      </c>
      <c r="J1183" s="1346" t="s">
        <v>111</v>
      </c>
      <c r="K1183" s="1346" t="s">
        <v>45</v>
      </c>
      <c r="L1183" s="1328" t="s">
        <v>3995</v>
      </c>
      <c r="M1183" s="1343" t="s">
        <v>451</v>
      </c>
      <c r="N1183" s="1343" t="s">
        <v>3996</v>
      </c>
      <c r="O1183" s="1421" t="s">
        <v>3997</v>
      </c>
      <c r="P1183" s="1326" t="s">
        <v>4014</v>
      </c>
      <c r="Q1183" s="1422" t="s">
        <v>4249</v>
      </c>
      <c r="R1183" s="1422" t="s">
        <v>4016</v>
      </c>
      <c r="S1183" s="1423" t="s">
        <v>4017</v>
      </c>
      <c r="T1183" s="1326">
        <v>34020206</v>
      </c>
      <c r="U1183" s="1326" t="s">
        <v>4250</v>
      </c>
      <c r="V1183" s="1344"/>
      <c r="W1183" s="188"/>
      <c r="X1183" s="194"/>
      <c r="Y1183" s="188"/>
      <c r="Z1183" s="188"/>
      <c r="AA1183" s="31" t="str">
        <f t="shared" si="21"/>
        <v/>
      </c>
      <c r="AB1183" s="1344"/>
      <c r="AC1183" s="1344"/>
      <c r="AD1183" s="1344"/>
      <c r="AE1183" s="1326" t="s">
        <v>4251</v>
      </c>
      <c r="AF1183" s="1326" t="s">
        <v>4004</v>
      </c>
      <c r="AG1183" s="1326" t="s">
        <v>1030</v>
      </c>
    </row>
    <row r="1184" spans="1:33" s="33" customFormat="1" ht="63" customHeight="1" x14ac:dyDescent="0.2">
      <c r="A1184" s="21" t="s">
        <v>3993</v>
      </c>
      <c r="B1184" s="50">
        <v>77101703</v>
      </c>
      <c r="C1184" s="1417" t="s">
        <v>4252</v>
      </c>
      <c r="D1184" s="1345">
        <v>43160</v>
      </c>
      <c r="E1184" s="1346" t="s">
        <v>109</v>
      </c>
      <c r="F1184" s="1346" t="s">
        <v>431</v>
      </c>
      <c r="G1184" s="1346" t="s">
        <v>116</v>
      </c>
      <c r="H1184" s="1419">
        <v>70000000</v>
      </c>
      <c r="I1184" s="154">
        <v>70000000</v>
      </c>
      <c r="J1184" s="1346" t="s">
        <v>111</v>
      </c>
      <c r="K1184" s="1346" t="s">
        <v>45</v>
      </c>
      <c r="L1184" s="1328" t="s">
        <v>3995</v>
      </c>
      <c r="M1184" s="1343" t="s">
        <v>451</v>
      </c>
      <c r="N1184" s="1343" t="s">
        <v>3996</v>
      </c>
      <c r="O1184" s="1421" t="s">
        <v>3997</v>
      </c>
      <c r="P1184" s="1326" t="s">
        <v>4014</v>
      </c>
      <c r="Q1184" s="1422" t="s">
        <v>4249</v>
      </c>
      <c r="R1184" s="1422" t="s">
        <v>4016</v>
      </c>
      <c r="S1184" s="1423" t="s">
        <v>4017</v>
      </c>
      <c r="T1184" s="1326">
        <v>34020206</v>
      </c>
      <c r="U1184" s="1326" t="s">
        <v>4250</v>
      </c>
      <c r="V1184" s="1344"/>
      <c r="W1184" s="188"/>
      <c r="X1184" s="194"/>
      <c r="Y1184" s="188"/>
      <c r="Z1184" s="188"/>
      <c r="AA1184" s="31" t="str">
        <f t="shared" si="21"/>
        <v/>
      </c>
      <c r="AB1184" s="1344"/>
      <c r="AC1184" s="1344"/>
      <c r="AD1184" s="1344"/>
      <c r="AE1184" s="1326" t="s">
        <v>4251</v>
      </c>
      <c r="AF1184" s="1326" t="s">
        <v>4004</v>
      </c>
      <c r="AG1184" s="1326" t="s">
        <v>1030</v>
      </c>
    </row>
    <row r="1185" spans="1:33" s="33" customFormat="1" ht="63" customHeight="1" x14ac:dyDescent="0.2">
      <c r="A1185" s="21" t="s">
        <v>3993</v>
      </c>
      <c r="B1185" s="50">
        <v>77101703</v>
      </c>
      <c r="C1185" s="1417" t="s">
        <v>4253</v>
      </c>
      <c r="D1185" s="1345">
        <v>43252</v>
      </c>
      <c r="E1185" s="1346" t="s">
        <v>467</v>
      </c>
      <c r="F1185" s="1346" t="s">
        <v>122</v>
      </c>
      <c r="G1185" s="1346" t="s">
        <v>116</v>
      </c>
      <c r="H1185" s="1419">
        <v>40000000</v>
      </c>
      <c r="I1185" s="154">
        <v>40000000</v>
      </c>
      <c r="J1185" s="1346" t="s">
        <v>111</v>
      </c>
      <c r="K1185" s="1346" t="s">
        <v>45</v>
      </c>
      <c r="L1185" s="1328" t="s">
        <v>3995</v>
      </c>
      <c r="M1185" s="1343" t="s">
        <v>451</v>
      </c>
      <c r="N1185" s="1343" t="s">
        <v>3996</v>
      </c>
      <c r="O1185" s="1421" t="s">
        <v>3997</v>
      </c>
      <c r="P1185" s="1326" t="s">
        <v>4014</v>
      </c>
      <c r="Q1185" s="1422" t="s">
        <v>4249</v>
      </c>
      <c r="R1185" s="1422" t="s">
        <v>4016</v>
      </c>
      <c r="S1185" s="1423" t="s">
        <v>4017</v>
      </c>
      <c r="T1185" s="1326">
        <v>34020206</v>
      </c>
      <c r="U1185" s="1326" t="s">
        <v>4250</v>
      </c>
      <c r="V1185" s="1344"/>
      <c r="W1185" s="188"/>
      <c r="X1185" s="194"/>
      <c r="Y1185" s="188"/>
      <c r="Z1185" s="188"/>
      <c r="AA1185" s="31" t="str">
        <f t="shared" si="21"/>
        <v/>
      </c>
      <c r="AB1185" s="1344"/>
      <c r="AC1185" s="1344"/>
      <c r="AD1185" s="1344"/>
      <c r="AE1185" s="1326" t="s">
        <v>4251</v>
      </c>
      <c r="AF1185" s="1326" t="s">
        <v>4004</v>
      </c>
      <c r="AG1185" s="1326" t="s">
        <v>1030</v>
      </c>
    </row>
    <row r="1186" spans="1:33" s="33" customFormat="1" ht="63" customHeight="1" x14ac:dyDescent="0.2">
      <c r="A1186" s="21" t="s">
        <v>3993</v>
      </c>
      <c r="B1186" s="50">
        <v>77101703</v>
      </c>
      <c r="C1186" s="1417" t="s">
        <v>4254</v>
      </c>
      <c r="D1186" s="1345">
        <v>43252</v>
      </c>
      <c r="E1186" s="1346" t="s">
        <v>467</v>
      </c>
      <c r="F1186" s="1346" t="s">
        <v>122</v>
      </c>
      <c r="G1186" s="1346" t="s">
        <v>116</v>
      </c>
      <c r="H1186" s="1419">
        <v>75000000</v>
      </c>
      <c r="I1186" s="154">
        <v>75000000</v>
      </c>
      <c r="J1186" s="1346" t="s">
        <v>111</v>
      </c>
      <c r="K1186" s="1346" t="s">
        <v>45</v>
      </c>
      <c r="L1186" s="1328" t="s">
        <v>3995</v>
      </c>
      <c r="M1186" s="1343" t="s">
        <v>451</v>
      </c>
      <c r="N1186" s="1343" t="s">
        <v>3996</v>
      </c>
      <c r="O1186" s="1421" t="s">
        <v>3997</v>
      </c>
      <c r="P1186" s="1326" t="s">
        <v>4014</v>
      </c>
      <c r="Q1186" s="1422" t="s">
        <v>4249</v>
      </c>
      <c r="R1186" s="1422" t="s">
        <v>4016</v>
      </c>
      <c r="S1186" s="1423" t="s">
        <v>4017</v>
      </c>
      <c r="T1186" s="1326">
        <v>34020206</v>
      </c>
      <c r="U1186" s="1326" t="s">
        <v>4250</v>
      </c>
      <c r="V1186" s="1344"/>
      <c r="W1186" s="1346"/>
      <c r="X1186" s="194"/>
      <c r="Y1186" s="188"/>
      <c r="Z1186" s="188"/>
      <c r="AA1186" s="31" t="str">
        <f t="shared" si="21"/>
        <v/>
      </c>
      <c r="AB1186" s="1344"/>
      <c r="AC1186" s="1344"/>
      <c r="AD1186" s="1344"/>
      <c r="AE1186" s="1326" t="s">
        <v>4003</v>
      </c>
      <c r="AF1186" s="1326" t="s">
        <v>4004</v>
      </c>
      <c r="AG1186" s="1326" t="s">
        <v>1030</v>
      </c>
    </row>
    <row r="1187" spans="1:33" s="33" customFormat="1" ht="63" customHeight="1" x14ac:dyDescent="0.2">
      <c r="A1187" s="21" t="s">
        <v>3993</v>
      </c>
      <c r="B1187" s="1417">
        <v>77101604</v>
      </c>
      <c r="C1187" s="1417" t="s">
        <v>4255</v>
      </c>
      <c r="D1187" s="1345">
        <v>43252</v>
      </c>
      <c r="E1187" s="1346" t="s">
        <v>467</v>
      </c>
      <c r="F1187" s="1346" t="s">
        <v>122</v>
      </c>
      <c r="G1187" s="1346" t="s">
        <v>116</v>
      </c>
      <c r="H1187" s="1419">
        <v>20000000</v>
      </c>
      <c r="I1187" s="154">
        <v>20000000</v>
      </c>
      <c r="J1187" s="1346" t="s">
        <v>111</v>
      </c>
      <c r="K1187" s="1346" t="s">
        <v>45</v>
      </c>
      <c r="L1187" s="1328" t="s">
        <v>3995</v>
      </c>
      <c r="M1187" s="1343" t="s">
        <v>451</v>
      </c>
      <c r="N1187" s="1343" t="s">
        <v>3996</v>
      </c>
      <c r="O1187" s="1421" t="s">
        <v>3997</v>
      </c>
      <c r="P1187" s="1326" t="s">
        <v>4014</v>
      </c>
      <c r="Q1187" s="1326" t="s">
        <v>4256</v>
      </c>
      <c r="R1187" s="1422" t="s">
        <v>4016</v>
      </c>
      <c r="S1187" s="1423" t="s">
        <v>4017</v>
      </c>
      <c r="T1187" s="1326">
        <v>34020208</v>
      </c>
      <c r="U1187" s="1326" t="s">
        <v>4257</v>
      </c>
      <c r="V1187" s="1344"/>
      <c r="W1187" s="1346"/>
      <c r="X1187" s="194"/>
      <c r="Y1187" s="1346"/>
      <c r="Z1187" s="1346"/>
      <c r="AA1187" s="31" t="str">
        <f t="shared" si="21"/>
        <v/>
      </c>
      <c r="AB1187" s="1344"/>
      <c r="AC1187" s="1344"/>
      <c r="AD1187" s="1344"/>
      <c r="AE1187" s="1326" t="s">
        <v>4237</v>
      </c>
      <c r="AF1187" s="1326" t="s">
        <v>4004</v>
      </c>
      <c r="AG1187" s="1326" t="s">
        <v>1030</v>
      </c>
    </row>
    <row r="1188" spans="1:33" s="33" customFormat="1" ht="63" customHeight="1" x14ac:dyDescent="0.2">
      <c r="A1188" s="21" t="s">
        <v>3993</v>
      </c>
      <c r="B1188" s="50">
        <v>77101604</v>
      </c>
      <c r="C1188" s="1417" t="s">
        <v>4258</v>
      </c>
      <c r="D1188" s="1345">
        <v>43282</v>
      </c>
      <c r="E1188" s="1346" t="s">
        <v>467</v>
      </c>
      <c r="F1188" s="1346" t="s">
        <v>122</v>
      </c>
      <c r="G1188" s="1346" t="s">
        <v>116</v>
      </c>
      <c r="H1188" s="1419">
        <v>96281203</v>
      </c>
      <c r="I1188" s="154">
        <v>96281203</v>
      </c>
      <c r="J1188" s="1346" t="s">
        <v>111</v>
      </c>
      <c r="K1188" s="1346" t="s">
        <v>45</v>
      </c>
      <c r="L1188" s="1328" t="s">
        <v>3995</v>
      </c>
      <c r="M1188" s="1343" t="s">
        <v>451</v>
      </c>
      <c r="N1188" s="1343" t="s">
        <v>3996</v>
      </c>
      <c r="O1188" s="1421" t="s">
        <v>3997</v>
      </c>
      <c r="P1188" s="1326" t="s">
        <v>4014</v>
      </c>
      <c r="Q1188" s="1326" t="s">
        <v>4259</v>
      </c>
      <c r="R1188" s="1422" t="s">
        <v>4016</v>
      </c>
      <c r="S1188" s="1423" t="s">
        <v>4017</v>
      </c>
      <c r="T1188" s="1326">
        <v>34020202</v>
      </c>
      <c r="U1188" s="1326" t="s">
        <v>4260</v>
      </c>
      <c r="V1188" s="1344"/>
      <c r="W1188" s="188"/>
      <c r="X1188" s="194"/>
      <c r="Y1188" s="188"/>
      <c r="Z1188" s="188"/>
      <c r="AA1188" s="31" t="str">
        <f t="shared" si="21"/>
        <v/>
      </c>
      <c r="AB1188" s="1344"/>
      <c r="AC1188" s="1344"/>
      <c r="AD1188" s="1344"/>
      <c r="AE1188" s="1326" t="s">
        <v>4261</v>
      </c>
      <c r="AF1188" s="1326" t="s">
        <v>4004</v>
      </c>
      <c r="AG1188" s="1326" t="s">
        <v>1030</v>
      </c>
    </row>
    <row r="1189" spans="1:33" s="33" customFormat="1" ht="63" customHeight="1" x14ac:dyDescent="0.2">
      <c r="A1189" s="1416" t="s">
        <v>3993</v>
      </c>
      <c r="B1189" s="1417">
        <v>77111603</v>
      </c>
      <c r="C1189" s="1417" t="s">
        <v>4262</v>
      </c>
      <c r="D1189" s="1418">
        <v>43282</v>
      </c>
      <c r="E1189" s="1341" t="s">
        <v>106</v>
      </c>
      <c r="F1189" s="1341" t="s">
        <v>122</v>
      </c>
      <c r="G1189" s="1341" t="s">
        <v>116</v>
      </c>
      <c r="H1189" s="1419">
        <v>99330187</v>
      </c>
      <c r="I1189" s="154">
        <v>99330187</v>
      </c>
      <c r="J1189" s="1341" t="s">
        <v>111</v>
      </c>
      <c r="K1189" s="1341" t="s">
        <v>45</v>
      </c>
      <c r="L1189" s="1342" t="s">
        <v>3995</v>
      </c>
      <c r="M1189" s="1420" t="s">
        <v>451</v>
      </c>
      <c r="N1189" s="1420" t="s">
        <v>3996</v>
      </c>
      <c r="O1189" s="1428" t="s">
        <v>3997</v>
      </c>
      <c r="P1189" s="1341" t="s">
        <v>4014</v>
      </c>
      <c r="Q1189" s="1341" t="s">
        <v>4263</v>
      </c>
      <c r="R1189" s="1429" t="s">
        <v>4016</v>
      </c>
      <c r="S1189" s="1417" t="s">
        <v>4017</v>
      </c>
      <c r="T1189" s="1341">
        <v>34020201</v>
      </c>
      <c r="U1189" s="1341" t="s">
        <v>4264</v>
      </c>
      <c r="V1189" s="1342"/>
      <c r="W1189" s="189"/>
      <c r="X1189" s="226"/>
      <c r="Y1189" s="1341"/>
      <c r="Z1189" s="189"/>
      <c r="AA1189" s="31" t="str">
        <f t="shared" si="21"/>
        <v/>
      </c>
      <c r="AB1189" s="1342"/>
      <c r="AC1189" s="1342"/>
      <c r="AD1189" s="1342"/>
      <c r="AE1189" s="1341" t="s">
        <v>4247</v>
      </c>
      <c r="AF1189" s="1341" t="s">
        <v>4004</v>
      </c>
      <c r="AG1189" s="1341" t="s">
        <v>1030</v>
      </c>
    </row>
    <row r="1190" spans="1:33" s="33" customFormat="1" ht="63" customHeight="1" x14ac:dyDescent="0.2">
      <c r="A1190" s="21" t="s">
        <v>3993</v>
      </c>
      <c r="B1190" s="1417">
        <v>77111603</v>
      </c>
      <c r="C1190" s="1417" t="s">
        <v>4265</v>
      </c>
      <c r="D1190" s="1345">
        <v>43282</v>
      </c>
      <c r="E1190" s="1346" t="s">
        <v>106</v>
      </c>
      <c r="F1190" s="1341" t="s">
        <v>122</v>
      </c>
      <c r="G1190" s="1346" t="s">
        <v>116</v>
      </c>
      <c r="H1190" s="1419">
        <v>230000000</v>
      </c>
      <c r="I1190" s="154">
        <v>230000000</v>
      </c>
      <c r="J1190" s="1346" t="s">
        <v>111</v>
      </c>
      <c r="K1190" s="1346" t="s">
        <v>45</v>
      </c>
      <c r="L1190" s="1328" t="s">
        <v>3995</v>
      </c>
      <c r="M1190" s="1343" t="s">
        <v>451</v>
      </c>
      <c r="N1190" s="1343" t="s">
        <v>3996</v>
      </c>
      <c r="O1190" s="1421" t="s">
        <v>3997</v>
      </c>
      <c r="P1190" s="1341" t="s">
        <v>4014</v>
      </c>
      <c r="Q1190" s="1341" t="s">
        <v>4263</v>
      </c>
      <c r="R1190" s="1429" t="s">
        <v>4016</v>
      </c>
      <c r="S1190" s="1417" t="s">
        <v>4017</v>
      </c>
      <c r="T1190" s="1341">
        <v>34020201</v>
      </c>
      <c r="U1190" s="1341" t="s">
        <v>4264</v>
      </c>
      <c r="V1190" s="1344"/>
      <c r="W1190" s="188"/>
      <c r="X1190" s="194"/>
      <c r="Y1190" s="1346"/>
      <c r="Z1190" s="188"/>
      <c r="AA1190" s="31" t="str">
        <f t="shared" si="21"/>
        <v/>
      </c>
      <c r="AB1190" s="1344"/>
      <c r="AC1190" s="1344"/>
      <c r="AD1190" s="1344"/>
      <c r="AE1190" s="1326" t="s">
        <v>4247</v>
      </c>
      <c r="AF1190" s="1326" t="s">
        <v>4004</v>
      </c>
      <c r="AG1190" s="1326" t="s">
        <v>1030</v>
      </c>
    </row>
    <row r="1191" spans="1:33" s="33" customFormat="1" ht="63" customHeight="1" x14ac:dyDescent="0.2">
      <c r="A1191" s="1416" t="s">
        <v>3993</v>
      </c>
      <c r="B1191" s="50">
        <v>90121500</v>
      </c>
      <c r="C1191" s="50" t="s">
        <v>4266</v>
      </c>
      <c r="D1191" s="1345">
        <v>43009</v>
      </c>
      <c r="E1191" s="1346" t="s">
        <v>1064</v>
      </c>
      <c r="F1191" s="1346" t="s">
        <v>117</v>
      </c>
      <c r="G1191" s="1341" t="s">
        <v>116</v>
      </c>
      <c r="H1191" s="1419">
        <v>35000000</v>
      </c>
      <c r="I1191" s="154">
        <v>30000000</v>
      </c>
      <c r="J1191" s="1346" t="s">
        <v>48</v>
      </c>
      <c r="K1191" s="1346" t="s">
        <v>110</v>
      </c>
      <c r="L1191" s="1342" t="s">
        <v>3995</v>
      </c>
      <c r="M1191" s="1420" t="s">
        <v>451</v>
      </c>
      <c r="N1191" s="1420" t="s">
        <v>4267</v>
      </c>
      <c r="O1191" s="1428" t="s">
        <v>3997</v>
      </c>
      <c r="P1191" s="188"/>
      <c r="Q1191" s="188"/>
      <c r="R1191" s="1430"/>
      <c r="S1191" s="188"/>
      <c r="T1191" s="188"/>
      <c r="U1191" s="1344"/>
      <c r="V1191" s="1344"/>
      <c r="W1191" s="188"/>
      <c r="X1191" s="194"/>
      <c r="Y1191" s="188"/>
      <c r="Z1191" s="188"/>
      <c r="AA1191" s="31" t="str">
        <f t="shared" si="21"/>
        <v/>
      </c>
      <c r="AB1191" s="1344"/>
      <c r="AC1191" s="1344"/>
      <c r="AD1191" s="1342" t="s">
        <v>4268</v>
      </c>
      <c r="AE1191" s="1326" t="s">
        <v>4269</v>
      </c>
      <c r="AF1191" s="1326" t="s">
        <v>4004</v>
      </c>
      <c r="AG1191" s="1326" t="s">
        <v>1030</v>
      </c>
    </row>
    <row r="1192" spans="1:33" s="33" customFormat="1" ht="63" customHeight="1" x14ac:dyDescent="0.2">
      <c r="A1192" s="21" t="s">
        <v>3993</v>
      </c>
      <c r="B1192" s="50">
        <v>80111504</v>
      </c>
      <c r="C1192" s="50" t="s">
        <v>4270</v>
      </c>
      <c r="D1192" s="1418">
        <v>43101</v>
      </c>
      <c r="E1192" s="1346" t="s">
        <v>105</v>
      </c>
      <c r="F1192" s="1346" t="s">
        <v>276</v>
      </c>
      <c r="G1192" s="1346" t="s">
        <v>116</v>
      </c>
      <c r="H1192" s="1419">
        <v>103718797</v>
      </c>
      <c r="I1192" s="154">
        <v>103718797</v>
      </c>
      <c r="J1192" s="1346" t="s">
        <v>111</v>
      </c>
      <c r="K1192" s="1346" t="s">
        <v>45</v>
      </c>
      <c r="L1192" s="1328" t="s">
        <v>3995</v>
      </c>
      <c r="M1192" s="1343" t="s">
        <v>451</v>
      </c>
      <c r="N1192" s="1343" t="s">
        <v>3996</v>
      </c>
      <c r="O1192" s="1421" t="s">
        <v>3997</v>
      </c>
      <c r="P1192" s="1326" t="s">
        <v>4014</v>
      </c>
      <c r="Q1192" s="1326" t="s">
        <v>4271</v>
      </c>
      <c r="R1192" s="1422" t="s">
        <v>4016</v>
      </c>
      <c r="S1192" s="1423" t="s">
        <v>4017</v>
      </c>
      <c r="T1192" s="1326">
        <v>34020205</v>
      </c>
      <c r="U1192" s="1326" t="s">
        <v>4272</v>
      </c>
      <c r="V1192" s="1344"/>
      <c r="W1192" s="1346"/>
      <c r="X1192" s="194"/>
      <c r="Y1192" s="1346"/>
      <c r="Z1192" s="1346"/>
      <c r="AA1192" s="31" t="str">
        <f t="shared" si="21"/>
        <v/>
      </c>
      <c r="AB1192" s="1344"/>
      <c r="AC1192" s="1344"/>
      <c r="AD1192" s="108" t="s">
        <v>4273</v>
      </c>
      <c r="AE1192" s="50" t="s">
        <v>45</v>
      </c>
      <c r="AF1192" s="50" t="s">
        <v>45</v>
      </c>
      <c r="AG1192" s="50" t="s">
        <v>45</v>
      </c>
    </row>
    <row r="1193" spans="1:33" s="33" customFormat="1" ht="63" customHeight="1" x14ac:dyDescent="0.2">
      <c r="A1193" s="21" t="s">
        <v>3993</v>
      </c>
      <c r="B1193" s="50">
        <v>80111504</v>
      </c>
      <c r="C1193" s="50" t="s">
        <v>4274</v>
      </c>
      <c r="D1193" s="1418">
        <v>43101</v>
      </c>
      <c r="E1193" s="1346" t="s">
        <v>105</v>
      </c>
      <c r="F1193" s="1346" t="s">
        <v>276</v>
      </c>
      <c r="G1193" s="1346" t="s">
        <v>116</v>
      </c>
      <c r="H1193" s="1419">
        <v>103718797</v>
      </c>
      <c r="I1193" s="154">
        <v>103718797</v>
      </c>
      <c r="J1193" s="1346" t="s">
        <v>111</v>
      </c>
      <c r="K1193" s="1346" t="s">
        <v>45</v>
      </c>
      <c r="L1193" s="1328" t="s">
        <v>3995</v>
      </c>
      <c r="M1193" s="1343" t="s">
        <v>451</v>
      </c>
      <c r="N1193" s="1343" t="s">
        <v>3996</v>
      </c>
      <c r="O1193" s="1421" t="s">
        <v>3997</v>
      </c>
      <c r="P1193" s="1326" t="s">
        <v>4014</v>
      </c>
      <c r="Q1193" s="1422" t="s">
        <v>4249</v>
      </c>
      <c r="R1193" s="1422" t="s">
        <v>4016</v>
      </c>
      <c r="S1193" s="1423" t="s">
        <v>4017</v>
      </c>
      <c r="T1193" s="1326">
        <v>34020206</v>
      </c>
      <c r="U1193" s="1326" t="s">
        <v>4250</v>
      </c>
      <c r="V1193" s="1344"/>
      <c r="W1193" s="1346"/>
      <c r="X1193" s="194"/>
      <c r="Y1193" s="1346"/>
      <c r="Z1193" s="1346"/>
      <c r="AA1193" s="31" t="str">
        <f t="shared" si="21"/>
        <v/>
      </c>
      <c r="AB1193" s="1344"/>
      <c r="AC1193" s="1344"/>
      <c r="AD1193" s="108" t="s">
        <v>4273</v>
      </c>
      <c r="AE1193" s="50" t="s">
        <v>45</v>
      </c>
      <c r="AF1193" s="50" t="s">
        <v>45</v>
      </c>
      <c r="AG1193" s="50" t="s">
        <v>45</v>
      </c>
    </row>
    <row r="1194" spans="1:33" s="33" customFormat="1" ht="63" customHeight="1" x14ac:dyDescent="0.2">
      <c r="A1194" s="21" t="s">
        <v>3993</v>
      </c>
      <c r="B1194" s="50">
        <v>80111504</v>
      </c>
      <c r="C1194" s="50" t="s">
        <v>4275</v>
      </c>
      <c r="D1194" s="1418">
        <v>43101</v>
      </c>
      <c r="E1194" s="1346" t="s">
        <v>105</v>
      </c>
      <c r="F1194" s="1346" t="s">
        <v>276</v>
      </c>
      <c r="G1194" s="1346" t="s">
        <v>116</v>
      </c>
      <c r="H1194" s="1419">
        <v>103718797</v>
      </c>
      <c r="I1194" s="154">
        <v>103718797</v>
      </c>
      <c r="J1194" s="1346" t="s">
        <v>111</v>
      </c>
      <c r="K1194" s="1346" t="s">
        <v>45</v>
      </c>
      <c r="L1194" s="1328" t="s">
        <v>3995</v>
      </c>
      <c r="M1194" s="1343" t="s">
        <v>451</v>
      </c>
      <c r="N1194" s="1343" t="s">
        <v>3996</v>
      </c>
      <c r="O1194" s="1421" t="s">
        <v>3997</v>
      </c>
      <c r="P1194" s="1326" t="s">
        <v>4229</v>
      </c>
      <c r="Q1194" s="1326" t="s">
        <v>4230</v>
      </c>
      <c r="R1194" s="1427" t="s">
        <v>4228</v>
      </c>
      <c r="S1194" s="1422" t="s">
        <v>4231</v>
      </c>
      <c r="T1194" s="1341">
        <v>34020301</v>
      </c>
      <c r="U1194" s="1326" t="s">
        <v>4232</v>
      </c>
      <c r="V1194" s="1344"/>
      <c r="W1194" s="1346"/>
      <c r="X1194" s="194"/>
      <c r="Y1194" s="1346"/>
      <c r="Z1194" s="1346"/>
      <c r="AA1194" s="31" t="str">
        <f t="shared" si="21"/>
        <v/>
      </c>
      <c r="AB1194" s="1344"/>
      <c r="AC1194" s="1344"/>
      <c r="AD1194" s="108" t="s">
        <v>4273</v>
      </c>
      <c r="AE1194" s="50" t="s">
        <v>45</v>
      </c>
      <c r="AF1194" s="50" t="s">
        <v>45</v>
      </c>
      <c r="AG1194" s="50" t="s">
        <v>45</v>
      </c>
    </row>
    <row r="1195" spans="1:33" s="33" customFormat="1" ht="63" customHeight="1" x14ac:dyDescent="0.2">
      <c r="A1195" s="21" t="s">
        <v>3993</v>
      </c>
      <c r="B1195" s="50">
        <v>80111504</v>
      </c>
      <c r="C1195" s="50" t="s">
        <v>4276</v>
      </c>
      <c r="D1195" s="1418">
        <v>43252</v>
      </c>
      <c r="E1195" s="1346" t="s">
        <v>467</v>
      </c>
      <c r="F1195" s="1346" t="s">
        <v>117</v>
      </c>
      <c r="G1195" s="1346" t="s">
        <v>116</v>
      </c>
      <c r="H1195" s="1419">
        <v>11951016</v>
      </c>
      <c r="I1195" s="154">
        <v>11951016</v>
      </c>
      <c r="J1195" s="1346" t="s">
        <v>111</v>
      </c>
      <c r="K1195" s="1346" t="s">
        <v>45</v>
      </c>
      <c r="L1195" s="1328" t="s">
        <v>3995</v>
      </c>
      <c r="M1195" s="1343" t="s">
        <v>451</v>
      </c>
      <c r="N1195" s="1343" t="s">
        <v>3996</v>
      </c>
      <c r="O1195" s="1421" t="s">
        <v>3997</v>
      </c>
      <c r="P1195" s="1326" t="s">
        <v>4014</v>
      </c>
      <c r="Q1195" s="1422" t="s">
        <v>4249</v>
      </c>
      <c r="R1195" s="1422" t="s">
        <v>4016</v>
      </c>
      <c r="S1195" s="1423" t="s">
        <v>4017</v>
      </c>
      <c r="T1195" s="1326">
        <v>34020206</v>
      </c>
      <c r="U1195" s="1326" t="s">
        <v>4250</v>
      </c>
      <c r="V1195" s="1344"/>
      <c r="W1195" s="1346"/>
      <c r="X1195" s="194"/>
      <c r="Y1195" s="1346"/>
      <c r="Z1195" s="1346"/>
      <c r="AA1195" s="31" t="str">
        <f t="shared" si="21"/>
        <v/>
      </c>
      <c r="AB1195" s="1344"/>
      <c r="AC1195" s="1344"/>
      <c r="AD1195" s="108" t="s">
        <v>4273</v>
      </c>
      <c r="AE1195" s="50" t="s">
        <v>4277</v>
      </c>
      <c r="AF1195" s="1326" t="s">
        <v>4004</v>
      </c>
      <c r="AG1195" s="1326" t="s">
        <v>1030</v>
      </c>
    </row>
    <row r="1196" spans="1:33" s="33" customFormat="1" ht="63" customHeight="1" x14ac:dyDescent="0.2">
      <c r="A1196" s="21" t="s">
        <v>3993</v>
      </c>
      <c r="B1196" s="50" t="s">
        <v>4278</v>
      </c>
      <c r="C1196" s="50" t="s">
        <v>4279</v>
      </c>
      <c r="D1196" s="1418">
        <v>42775</v>
      </c>
      <c r="E1196" s="1346" t="s">
        <v>826</v>
      </c>
      <c r="F1196" s="1346" t="s">
        <v>117</v>
      </c>
      <c r="G1196" s="1346" t="s">
        <v>116</v>
      </c>
      <c r="H1196" s="1419">
        <v>85000000</v>
      </c>
      <c r="I1196" s="154">
        <v>85000000</v>
      </c>
      <c r="J1196" s="1346" t="s">
        <v>111</v>
      </c>
      <c r="K1196" s="1346" t="s">
        <v>45</v>
      </c>
      <c r="L1196" s="1328" t="s">
        <v>3995</v>
      </c>
      <c r="M1196" s="1343" t="s">
        <v>451</v>
      </c>
      <c r="N1196" s="1343" t="s">
        <v>3996</v>
      </c>
      <c r="O1196" s="1421" t="s">
        <v>3997</v>
      </c>
      <c r="P1196" s="1326" t="s">
        <v>4229</v>
      </c>
      <c r="Q1196" s="1326" t="s">
        <v>4230</v>
      </c>
      <c r="R1196" s="1427" t="s">
        <v>4228</v>
      </c>
      <c r="S1196" s="1422" t="s">
        <v>4231</v>
      </c>
      <c r="T1196" s="1326">
        <v>34020301</v>
      </c>
      <c r="U1196" s="1326" t="s">
        <v>4232</v>
      </c>
      <c r="V1196" s="1344"/>
      <c r="W1196" s="1346"/>
      <c r="X1196" s="194"/>
      <c r="Y1196" s="1346"/>
      <c r="Z1196" s="1346"/>
      <c r="AA1196" s="31" t="str">
        <f t="shared" si="21"/>
        <v/>
      </c>
      <c r="AB1196" s="1344"/>
      <c r="AC1196" s="1344"/>
      <c r="AD1196" s="1344" t="s">
        <v>4280</v>
      </c>
      <c r="AE1196" s="50" t="s">
        <v>4277</v>
      </c>
      <c r="AF1196" s="1326" t="s">
        <v>4004</v>
      </c>
      <c r="AG1196" s="1326" t="s">
        <v>1030</v>
      </c>
    </row>
    <row r="1197" spans="1:33" s="33" customFormat="1" ht="63" customHeight="1" x14ac:dyDescent="0.2">
      <c r="A1197" s="21" t="s">
        <v>3993</v>
      </c>
      <c r="B1197" s="50" t="s">
        <v>4278</v>
      </c>
      <c r="C1197" s="50" t="s">
        <v>4279</v>
      </c>
      <c r="D1197" s="1418">
        <v>42775</v>
      </c>
      <c r="E1197" s="1346" t="s">
        <v>826</v>
      </c>
      <c r="F1197" s="1346" t="s">
        <v>117</v>
      </c>
      <c r="G1197" s="1346" t="s">
        <v>116</v>
      </c>
      <c r="H1197" s="1419">
        <v>85000000</v>
      </c>
      <c r="I1197" s="154">
        <v>85000000</v>
      </c>
      <c r="J1197" s="1346" t="s">
        <v>111</v>
      </c>
      <c r="K1197" s="1346" t="s">
        <v>45</v>
      </c>
      <c r="L1197" s="1328" t="s">
        <v>3995</v>
      </c>
      <c r="M1197" s="1343" t="s">
        <v>451</v>
      </c>
      <c r="N1197" s="1343" t="s">
        <v>3996</v>
      </c>
      <c r="O1197" s="1421" t="s">
        <v>3997</v>
      </c>
      <c r="P1197" s="1326" t="s">
        <v>4014</v>
      </c>
      <c r="Q1197" s="1422" t="s">
        <v>4249</v>
      </c>
      <c r="R1197" s="1422" t="s">
        <v>4016</v>
      </c>
      <c r="S1197" s="1423" t="s">
        <v>4017</v>
      </c>
      <c r="T1197" s="1326">
        <v>34020206</v>
      </c>
      <c r="U1197" s="1326" t="s">
        <v>4250</v>
      </c>
      <c r="V1197" s="1344"/>
      <c r="W1197" s="1346"/>
      <c r="X1197" s="194"/>
      <c r="Y1197" s="1346"/>
      <c r="Z1197" s="1346"/>
      <c r="AA1197" s="31" t="str">
        <f t="shared" si="21"/>
        <v/>
      </c>
      <c r="AB1197" s="1344"/>
      <c r="AC1197" s="1344"/>
      <c r="AD1197" s="1344" t="s">
        <v>4281</v>
      </c>
      <c r="AE1197" s="50" t="s">
        <v>4277</v>
      </c>
      <c r="AF1197" s="1326" t="s">
        <v>4004</v>
      </c>
      <c r="AG1197" s="1326" t="s">
        <v>1030</v>
      </c>
    </row>
    <row r="1198" spans="1:33" s="33" customFormat="1" ht="63" customHeight="1" x14ac:dyDescent="0.2">
      <c r="A1198" s="21" t="s">
        <v>3993</v>
      </c>
      <c r="B1198" s="50" t="s">
        <v>45</v>
      </c>
      <c r="C1198" s="50" t="s">
        <v>2039</v>
      </c>
      <c r="D1198" s="1418">
        <v>43132</v>
      </c>
      <c r="E1198" s="1346" t="s">
        <v>139</v>
      </c>
      <c r="F1198" s="1341" t="s">
        <v>112</v>
      </c>
      <c r="G1198" s="1346" t="s">
        <v>116</v>
      </c>
      <c r="H1198" s="1419">
        <v>15000000</v>
      </c>
      <c r="I1198" s="154">
        <v>15000000</v>
      </c>
      <c r="J1198" s="1346" t="s">
        <v>111</v>
      </c>
      <c r="K1198" s="1346" t="s">
        <v>45</v>
      </c>
      <c r="L1198" s="1328" t="s">
        <v>3995</v>
      </c>
      <c r="M1198" s="1343" t="s">
        <v>451</v>
      </c>
      <c r="N1198" s="1343" t="s">
        <v>3996</v>
      </c>
      <c r="O1198" s="1421" t="s">
        <v>3997</v>
      </c>
      <c r="P1198" s="1326" t="s">
        <v>4014</v>
      </c>
      <c r="Q1198" s="1422" t="s">
        <v>4249</v>
      </c>
      <c r="R1198" s="1422" t="s">
        <v>4016</v>
      </c>
      <c r="S1198" s="1423" t="s">
        <v>4017</v>
      </c>
      <c r="T1198" s="1326">
        <v>34020206</v>
      </c>
      <c r="U1198" s="1326" t="s">
        <v>4250</v>
      </c>
      <c r="V1198" s="1344"/>
      <c r="W1198" s="1346"/>
      <c r="X1198" s="194"/>
      <c r="Y1198" s="1346"/>
      <c r="Z1198" s="1346"/>
      <c r="AA1198" s="31" t="str">
        <f t="shared" si="21"/>
        <v/>
      </c>
      <c r="AB1198" s="1344"/>
      <c r="AC1198" s="1344"/>
      <c r="AD1198" s="108" t="s">
        <v>4282</v>
      </c>
      <c r="AE1198" s="50" t="s">
        <v>4283</v>
      </c>
      <c r="AF1198" s="1326" t="s">
        <v>4004</v>
      </c>
      <c r="AG1198" s="1326" t="s">
        <v>1030</v>
      </c>
    </row>
    <row r="1199" spans="1:33" s="33" customFormat="1" ht="63" customHeight="1" x14ac:dyDescent="0.2">
      <c r="A1199" s="21" t="s">
        <v>4284</v>
      </c>
      <c r="B1199" s="1344">
        <v>77101901</v>
      </c>
      <c r="C1199" s="36" t="s">
        <v>4285</v>
      </c>
      <c r="D1199" s="1431">
        <v>43342</v>
      </c>
      <c r="E1199" s="36" t="s">
        <v>4286</v>
      </c>
      <c r="F1199" s="36" t="s">
        <v>122</v>
      </c>
      <c r="G1199" s="1346" t="s">
        <v>4287</v>
      </c>
      <c r="H1199" s="1432">
        <v>200000000</v>
      </c>
      <c r="I1199" s="1432">
        <v>200000000</v>
      </c>
      <c r="J1199" s="1346" t="s">
        <v>111</v>
      </c>
      <c r="K1199" s="1346" t="s">
        <v>45</v>
      </c>
      <c r="L1199" s="1344" t="s">
        <v>4288</v>
      </c>
      <c r="M1199" s="1433" t="s">
        <v>4289</v>
      </c>
      <c r="N1199" s="21">
        <v>5268</v>
      </c>
      <c r="O1199" s="1434" t="s">
        <v>4290</v>
      </c>
      <c r="P1199" s="36" t="s">
        <v>4291</v>
      </c>
      <c r="Q1199" s="36" t="s">
        <v>4292</v>
      </c>
      <c r="R1199" s="36" t="s">
        <v>4291</v>
      </c>
      <c r="S1199" s="36" t="s">
        <v>4293</v>
      </c>
      <c r="T1199" s="36" t="s">
        <v>4292</v>
      </c>
      <c r="U1199" s="1433" t="s">
        <v>4294</v>
      </c>
      <c r="V1199" s="29"/>
      <c r="W1199" s="1349"/>
      <c r="X1199" s="30"/>
      <c r="Y1199" s="1349"/>
      <c r="Z1199" s="1349"/>
      <c r="AA1199" s="31" t="str">
        <f t="shared" si="21"/>
        <v/>
      </c>
      <c r="AB1199" s="1344"/>
      <c r="AC1199" s="1344"/>
      <c r="AD1199" s="1344"/>
      <c r="AE1199" s="1433" t="s">
        <v>4288</v>
      </c>
      <c r="AF1199" s="36" t="s">
        <v>2778</v>
      </c>
      <c r="AG1199" s="36" t="s">
        <v>85</v>
      </c>
    </row>
    <row r="1200" spans="1:33" s="33" customFormat="1" ht="63" customHeight="1" x14ac:dyDescent="0.2">
      <c r="A1200" s="21" t="s">
        <v>4284</v>
      </c>
      <c r="B1200" s="1344">
        <v>81141601</v>
      </c>
      <c r="C1200" s="36" t="s">
        <v>4295</v>
      </c>
      <c r="D1200" s="1431">
        <v>43101</v>
      </c>
      <c r="E1200" s="36" t="s">
        <v>104</v>
      </c>
      <c r="F1200" s="36" t="s">
        <v>112</v>
      </c>
      <c r="G1200" s="1346" t="s">
        <v>4287</v>
      </c>
      <c r="H1200" s="1432">
        <v>200000000</v>
      </c>
      <c r="I1200" s="1432">
        <v>200000000</v>
      </c>
      <c r="J1200" s="1346" t="s">
        <v>111</v>
      </c>
      <c r="K1200" s="1346" t="s">
        <v>45</v>
      </c>
      <c r="L1200" s="1344" t="s">
        <v>4296</v>
      </c>
      <c r="M1200" s="1433" t="s">
        <v>4289</v>
      </c>
      <c r="N1200" s="21">
        <v>8635</v>
      </c>
      <c r="O1200" s="1435" t="s">
        <v>4297</v>
      </c>
      <c r="P1200" s="36" t="s">
        <v>4298</v>
      </c>
      <c r="Q1200" s="36" t="s">
        <v>4299</v>
      </c>
      <c r="R1200" s="36" t="s">
        <v>4300</v>
      </c>
      <c r="S1200" s="36" t="s">
        <v>4301</v>
      </c>
      <c r="T1200" s="36" t="s">
        <v>4299</v>
      </c>
      <c r="U1200" s="1433" t="s">
        <v>4302</v>
      </c>
      <c r="V1200" s="29"/>
      <c r="W1200" s="1349"/>
      <c r="X1200" s="30"/>
      <c r="Y1200" s="1349"/>
      <c r="Z1200" s="1349"/>
      <c r="AA1200" s="31" t="str">
        <f t="shared" si="21"/>
        <v/>
      </c>
      <c r="AB1200" s="1344"/>
      <c r="AC1200" s="111"/>
      <c r="AD1200" s="1344"/>
      <c r="AE1200" s="1436" t="s">
        <v>4296</v>
      </c>
      <c r="AF1200" s="36" t="s">
        <v>4303</v>
      </c>
      <c r="AG1200" s="36" t="s">
        <v>85</v>
      </c>
    </row>
    <row r="1201" spans="1:33" s="33" customFormat="1" ht="63" customHeight="1" x14ac:dyDescent="0.2">
      <c r="A1201" s="21" t="s">
        <v>4284</v>
      </c>
      <c r="B1201" s="1344">
        <v>81141601</v>
      </c>
      <c r="C1201" s="36" t="s">
        <v>4304</v>
      </c>
      <c r="D1201" s="1431">
        <v>43101</v>
      </c>
      <c r="E1201" s="36" t="s">
        <v>104</v>
      </c>
      <c r="F1201" s="36" t="s">
        <v>120</v>
      </c>
      <c r="G1201" s="1346" t="s">
        <v>4287</v>
      </c>
      <c r="H1201" s="1432">
        <v>200000000</v>
      </c>
      <c r="I1201" s="1432">
        <v>100000000</v>
      </c>
      <c r="J1201" s="1346" t="s">
        <v>48</v>
      </c>
      <c r="K1201" s="1346" t="s">
        <v>110</v>
      </c>
      <c r="L1201" s="1344" t="s">
        <v>4305</v>
      </c>
      <c r="M1201" s="1433" t="s">
        <v>4289</v>
      </c>
      <c r="N1201" s="21">
        <v>5115</v>
      </c>
      <c r="O1201" s="1437" t="s">
        <v>4306</v>
      </c>
      <c r="P1201" s="36" t="s">
        <v>4298</v>
      </c>
      <c r="Q1201" s="36" t="s">
        <v>4299</v>
      </c>
      <c r="R1201" s="36" t="s">
        <v>4300</v>
      </c>
      <c r="S1201" s="36" t="s">
        <v>4301</v>
      </c>
      <c r="T1201" s="36" t="s">
        <v>4299</v>
      </c>
      <c r="U1201" s="1433" t="s">
        <v>4307</v>
      </c>
      <c r="V1201" s="29"/>
      <c r="W1201" s="1349"/>
      <c r="X1201" s="30"/>
      <c r="Y1201" s="1349"/>
      <c r="Z1201" s="1349"/>
      <c r="AA1201" s="31" t="str">
        <f t="shared" si="21"/>
        <v/>
      </c>
      <c r="AB1201" s="1344"/>
      <c r="AC1201" s="1344"/>
      <c r="AD1201" s="1344"/>
      <c r="AE1201" s="1433" t="s">
        <v>4305</v>
      </c>
      <c r="AF1201" s="36" t="s">
        <v>4303</v>
      </c>
      <c r="AG1201" s="36" t="s">
        <v>85</v>
      </c>
    </row>
    <row r="1202" spans="1:33" s="33" customFormat="1" ht="63" customHeight="1" x14ac:dyDescent="0.2">
      <c r="A1202" s="21" t="s">
        <v>4284</v>
      </c>
      <c r="B1202" s="1344">
        <v>81102000</v>
      </c>
      <c r="C1202" s="36" t="s">
        <v>4308</v>
      </c>
      <c r="D1202" s="1431">
        <v>43342</v>
      </c>
      <c r="E1202" s="36" t="s">
        <v>107</v>
      </c>
      <c r="F1202" s="36" t="s">
        <v>120</v>
      </c>
      <c r="G1202" s="1346" t="s">
        <v>4287</v>
      </c>
      <c r="H1202" s="1432">
        <v>300000000</v>
      </c>
      <c r="I1202" s="1432">
        <v>300000000</v>
      </c>
      <c r="J1202" s="1346" t="s">
        <v>111</v>
      </c>
      <c r="K1202" s="1346" t="s">
        <v>45</v>
      </c>
      <c r="L1202" s="1344" t="s">
        <v>4288</v>
      </c>
      <c r="M1202" s="1433" t="s">
        <v>4289</v>
      </c>
      <c r="N1202" s="21">
        <v>5499</v>
      </c>
      <c r="O1202" s="1434" t="s">
        <v>4309</v>
      </c>
      <c r="P1202" s="36" t="s">
        <v>4298</v>
      </c>
      <c r="Q1202" s="36" t="s">
        <v>4299</v>
      </c>
      <c r="R1202" s="36" t="s">
        <v>4300</v>
      </c>
      <c r="S1202" s="36" t="s">
        <v>4301</v>
      </c>
      <c r="T1202" s="36" t="s">
        <v>4299</v>
      </c>
      <c r="U1202" s="1433" t="s">
        <v>4310</v>
      </c>
      <c r="V1202" s="29"/>
      <c r="W1202" s="1349"/>
      <c r="X1202" s="30"/>
      <c r="Y1202" s="1349"/>
      <c r="Z1202" s="1349"/>
      <c r="AA1202" s="31" t="str">
        <f t="shared" si="21"/>
        <v/>
      </c>
      <c r="AB1202" s="1344"/>
      <c r="AC1202" s="29"/>
      <c r="AD1202" s="1344"/>
      <c r="AE1202" s="1433" t="s">
        <v>4311</v>
      </c>
      <c r="AF1202" s="36" t="s">
        <v>2778</v>
      </c>
      <c r="AG1202" s="36" t="s">
        <v>85</v>
      </c>
    </row>
    <row r="1203" spans="1:33" s="33" customFormat="1" ht="63" customHeight="1" x14ac:dyDescent="0.2">
      <c r="A1203" s="21" t="s">
        <v>4284</v>
      </c>
      <c r="B1203" s="1344">
        <v>78111808</v>
      </c>
      <c r="C1203" s="36" t="s">
        <v>4312</v>
      </c>
      <c r="D1203" s="1431">
        <v>43101</v>
      </c>
      <c r="E1203" s="36" t="s">
        <v>4313</v>
      </c>
      <c r="F1203" s="36" t="s">
        <v>112</v>
      </c>
      <c r="G1203" s="1346" t="s">
        <v>4287</v>
      </c>
      <c r="H1203" s="1432">
        <v>200000000</v>
      </c>
      <c r="I1203" s="1432">
        <v>200000000</v>
      </c>
      <c r="J1203" s="1346" t="s">
        <v>111</v>
      </c>
      <c r="K1203" s="1346" t="s">
        <v>45</v>
      </c>
      <c r="L1203" s="1344" t="s">
        <v>4314</v>
      </c>
      <c r="M1203" s="1433" t="s">
        <v>592</v>
      </c>
      <c r="N1203" s="21" t="s">
        <v>4315</v>
      </c>
      <c r="O1203" s="1434" t="s">
        <v>4297</v>
      </c>
      <c r="P1203" s="36" t="s">
        <v>4298</v>
      </c>
      <c r="Q1203" s="36" t="s">
        <v>4299</v>
      </c>
      <c r="R1203" s="36" t="s">
        <v>4300</v>
      </c>
      <c r="S1203" s="36" t="s">
        <v>4301</v>
      </c>
      <c r="T1203" s="36" t="s">
        <v>4299</v>
      </c>
      <c r="U1203" s="1433" t="s">
        <v>4316</v>
      </c>
      <c r="V1203" s="29"/>
      <c r="W1203" s="1349"/>
      <c r="X1203" s="30"/>
      <c r="Y1203" s="1349"/>
      <c r="Z1203" s="1349"/>
      <c r="AA1203" s="31" t="str">
        <f t="shared" si="21"/>
        <v/>
      </c>
      <c r="AB1203" s="1344"/>
      <c r="AC1203" s="29"/>
      <c r="AD1203" s="1344"/>
      <c r="AE1203" s="1433" t="s">
        <v>4317</v>
      </c>
      <c r="AF1203" s="36" t="s">
        <v>4303</v>
      </c>
      <c r="AG1203" s="36" t="s">
        <v>85</v>
      </c>
    </row>
    <row r="1204" spans="1:33" s="33" customFormat="1" ht="63" customHeight="1" x14ac:dyDescent="0.2">
      <c r="A1204" s="21" t="s">
        <v>4284</v>
      </c>
      <c r="B1204" s="1344">
        <v>80111504</v>
      </c>
      <c r="C1204" s="36" t="s">
        <v>4318</v>
      </c>
      <c r="D1204" s="1431">
        <v>43101</v>
      </c>
      <c r="E1204" s="36" t="s">
        <v>4313</v>
      </c>
      <c r="F1204" s="36" t="s">
        <v>120</v>
      </c>
      <c r="G1204" s="1346" t="s">
        <v>4287</v>
      </c>
      <c r="H1204" s="1432">
        <v>140000000</v>
      </c>
      <c r="I1204" s="1432">
        <v>140000000</v>
      </c>
      <c r="J1204" s="1346" t="s">
        <v>111</v>
      </c>
      <c r="K1204" s="1346" t="s">
        <v>45</v>
      </c>
      <c r="L1204" s="1344" t="s">
        <v>4314</v>
      </c>
      <c r="M1204" s="1433" t="s">
        <v>592</v>
      </c>
      <c r="N1204" s="21" t="s">
        <v>4319</v>
      </c>
      <c r="O1204" s="1434" t="s">
        <v>4320</v>
      </c>
      <c r="P1204" s="36" t="s">
        <v>4298</v>
      </c>
      <c r="Q1204" s="36" t="s">
        <v>4299</v>
      </c>
      <c r="R1204" s="36" t="s">
        <v>4300</v>
      </c>
      <c r="S1204" s="36" t="s">
        <v>4321</v>
      </c>
      <c r="T1204" s="36" t="s">
        <v>4299</v>
      </c>
      <c r="U1204" s="1433" t="s">
        <v>4322</v>
      </c>
      <c r="V1204" s="29"/>
      <c r="W1204" s="1349"/>
      <c r="X1204" s="30"/>
      <c r="Y1204" s="1349"/>
      <c r="Z1204" s="1349"/>
      <c r="AA1204" s="31" t="str">
        <f t="shared" si="21"/>
        <v/>
      </c>
      <c r="AB1204" s="1344"/>
      <c r="AC1204" s="29"/>
      <c r="AD1204" s="1344"/>
      <c r="AE1204" s="1433" t="s">
        <v>4317</v>
      </c>
      <c r="AF1204" s="36" t="s">
        <v>4303</v>
      </c>
      <c r="AG1204" s="36" t="s">
        <v>85</v>
      </c>
    </row>
    <row r="1205" spans="1:33" s="33" customFormat="1" ht="63" customHeight="1" x14ac:dyDescent="0.2">
      <c r="A1205" s="21" t="s">
        <v>4284</v>
      </c>
      <c r="B1205" s="1344">
        <v>77111602</v>
      </c>
      <c r="C1205" s="36" t="s">
        <v>4323</v>
      </c>
      <c r="D1205" s="1431">
        <v>43342</v>
      </c>
      <c r="E1205" s="36" t="s">
        <v>107</v>
      </c>
      <c r="F1205" s="36" t="s">
        <v>122</v>
      </c>
      <c r="G1205" s="1346" t="s">
        <v>4287</v>
      </c>
      <c r="H1205" s="1432">
        <v>400000000</v>
      </c>
      <c r="I1205" s="1432">
        <v>400000000</v>
      </c>
      <c r="J1205" s="1346" t="s">
        <v>111</v>
      </c>
      <c r="K1205" s="1346" t="s">
        <v>45</v>
      </c>
      <c r="L1205" s="1344" t="s">
        <v>4324</v>
      </c>
      <c r="M1205" s="1433" t="s">
        <v>4289</v>
      </c>
      <c r="N1205" s="21">
        <v>5499</v>
      </c>
      <c r="O1205" s="1437" t="s">
        <v>4325</v>
      </c>
      <c r="P1205" s="36" t="s">
        <v>4326</v>
      </c>
      <c r="Q1205" s="36" t="s">
        <v>4327</v>
      </c>
      <c r="R1205" s="36" t="s">
        <v>4328</v>
      </c>
      <c r="S1205" s="36" t="s">
        <v>4329</v>
      </c>
      <c r="T1205" s="36" t="s">
        <v>4299</v>
      </c>
      <c r="U1205" s="1433" t="s">
        <v>4330</v>
      </c>
      <c r="V1205" s="29"/>
      <c r="W1205" s="1349"/>
      <c r="X1205" s="30"/>
      <c r="Y1205" s="1349"/>
      <c r="Z1205" s="1349"/>
      <c r="AA1205" s="31" t="str">
        <f t="shared" si="21"/>
        <v/>
      </c>
      <c r="AB1205" s="1344"/>
      <c r="AC1205" s="1344"/>
      <c r="AD1205" s="1344"/>
      <c r="AE1205" s="1433" t="s">
        <v>4324</v>
      </c>
      <c r="AF1205" s="36" t="s">
        <v>47</v>
      </c>
      <c r="AG1205" s="36" t="s">
        <v>85</v>
      </c>
    </row>
    <row r="1206" spans="1:33" s="33" customFormat="1" ht="63" customHeight="1" x14ac:dyDescent="0.2">
      <c r="A1206" s="21" t="s">
        <v>4284</v>
      </c>
      <c r="B1206" s="1344" t="s">
        <v>4331</v>
      </c>
      <c r="C1206" s="36" t="s">
        <v>4332</v>
      </c>
      <c r="D1206" s="1431">
        <v>43342</v>
      </c>
      <c r="E1206" s="36" t="s">
        <v>107</v>
      </c>
      <c r="F1206" s="36" t="s">
        <v>122</v>
      </c>
      <c r="G1206" s="1346" t="s">
        <v>4287</v>
      </c>
      <c r="H1206" s="1432">
        <v>270000000</v>
      </c>
      <c r="I1206" s="1432">
        <v>270000000</v>
      </c>
      <c r="J1206" s="1346" t="s">
        <v>111</v>
      </c>
      <c r="K1206" s="1346" t="s">
        <v>45</v>
      </c>
      <c r="L1206" s="1344" t="s">
        <v>4333</v>
      </c>
      <c r="M1206" s="1433" t="s">
        <v>4289</v>
      </c>
      <c r="N1206" s="21" t="s">
        <v>4334</v>
      </c>
      <c r="O1206" s="1437" t="s">
        <v>4335</v>
      </c>
      <c r="P1206" s="36" t="s">
        <v>4326</v>
      </c>
      <c r="Q1206" s="36" t="s">
        <v>4336</v>
      </c>
      <c r="R1206" s="36" t="s">
        <v>4328</v>
      </c>
      <c r="S1206" s="36" t="s">
        <v>4329</v>
      </c>
      <c r="T1206" s="36" t="s">
        <v>4337</v>
      </c>
      <c r="U1206" s="1433" t="s">
        <v>4338</v>
      </c>
      <c r="V1206" s="29"/>
      <c r="W1206" s="1349"/>
      <c r="X1206" s="30"/>
      <c r="Y1206" s="1349"/>
      <c r="Z1206" s="1349"/>
      <c r="AA1206" s="31" t="str">
        <f t="shared" si="21"/>
        <v/>
      </c>
      <c r="AB1206" s="1344"/>
      <c r="AC1206" s="29"/>
      <c r="AD1206" s="1344"/>
      <c r="AE1206" s="1433" t="s">
        <v>4333</v>
      </c>
      <c r="AF1206" s="36" t="s">
        <v>47</v>
      </c>
      <c r="AG1206" s="36" t="s">
        <v>85</v>
      </c>
    </row>
    <row r="1207" spans="1:33" s="33" customFormat="1" ht="63" customHeight="1" x14ac:dyDescent="0.2">
      <c r="A1207" s="21" t="s">
        <v>4284</v>
      </c>
      <c r="B1207" s="1344">
        <v>71100000</v>
      </c>
      <c r="C1207" s="36" t="s">
        <v>4339</v>
      </c>
      <c r="D1207" s="1431">
        <v>43342</v>
      </c>
      <c r="E1207" s="36" t="s">
        <v>107</v>
      </c>
      <c r="F1207" s="36" t="s">
        <v>122</v>
      </c>
      <c r="G1207" s="1346" t="s">
        <v>4287</v>
      </c>
      <c r="H1207" s="1432">
        <v>410000000</v>
      </c>
      <c r="I1207" s="1432">
        <v>390000000</v>
      </c>
      <c r="J1207" s="1346" t="s">
        <v>48</v>
      </c>
      <c r="K1207" s="1346" t="s">
        <v>110</v>
      </c>
      <c r="L1207" s="1344" t="s">
        <v>4340</v>
      </c>
      <c r="M1207" s="1433" t="s">
        <v>4289</v>
      </c>
      <c r="N1207" s="21">
        <v>5268</v>
      </c>
      <c r="O1207" s="1434" t="s">
        <v>4341</v>
      </c>
      <c r="P1207" s="36" t="s">
        <v>4326</v>
      </c>
      <c r="Q1207" s="36" t="s">
        <v>4342</v>
      </c>
      <c r="R1207" s="36" t="s">
        <v>4328</v>
      </c>
      <c r="S1207" s="36" t="s">
        <v>4329</v>
      </c>
      <c r="T1207" s="36" t="s">
        <v>4343</v>
      </c>
      <c r="U1207" s="1433" t="s">
        <v>4344</v>
      </c>
      <c r="V1207" s="29"/>
      <c r="W1207" s="1349"/>
      <c r="X1207" s="30"/>
      <c r="Y1207" s="1349"/>
      <c r="Z1207" s="1349"/>
      <c r="AA1207" s="31" t="str">
        <f t="shared" si="21"/>
        <v/>
      </c>
      <c r="AB1207" s="1344"/>
      <c r="AC1207" s="29"/>
      <c r="AD1207" s="1344"/>
      <c r="AE1207" s="1433" t="s">
        <v>4340</v>
      </c>
      <c r="AF1207" s="36" t="s">
        <v>2778</v>
      </c>
      <c r="AG1207" s="36" t="s">
        <v>85</v>
      </c>
    </row>
    <row r="1208" spans="1:33" s="33" customFormat="1" ht="63" customHeight="1" x14ac:dyDescent="0.2">
      <c r="A1208" s="21" t="s">
        <v>4284</v>
      </c>
      <c r="B1208" s="1344" t="s">
        <v>4345</v>
      </c>
      <c r="C1208" s="36" t="s">
        <v>4346</v>
      </c>
      <c r="D1208" s="1431">
        <v>43342</v>
      </c>
      <c r="E1208" s="36" t="s">
        <v>4286</v>
      </c>
      <c r="F1208" s="36" t="s">
        <v>120</v>
      </c>
      <c r="G1208" s="1346" t="s">
        <v>4347</v>
      </c>
      <c r="H1208" s="1432">
        <v>6404638476</v>
      </c>
      <c r="I1208" s="1432" t="e">
        <f>[10]!Tabla2[[#This Row],[Valor total estimado]]</f>
        <v>#REF!</v>
      </c>
      <c r="J1208" s="1346" t="s">
        <v>111</v>
      </c>
      <c r="K1208" s="1346" t="s">
        <v>45</v>
      </c>
      <c r="L1208" s="1344" t="s">
        <v>4348</v>
      </c>
      <c r="M1208" s="1433" t="s">
        <v>592</v>
      </c>
      <c r="N1208" s="21">
        <v>9116</v>
      </c>
      <c r="O1208" s="1438" t="s">
        <v>4349</v>
      </c>
      <c r="P1208" s="36" t="s">
        <v>4298</v>
      </c>
      <c r="Q1208" s="36" t="s">
        <v>4350</v>
      </c>
      <c r="R1208" s="36" t="s">
        <v>4300</v>
      </c>
      <c r="S1208" s="36" t="s">
        <v>4351</v>
      </c>
      <c r="T1208" s="36" t="s">
        <v>4350</v>
      </c>
      <c r="U1208" s="1433" t="s">
        <v>4352</v>
      </c>
      <c r="V1208" s="29"/>
      <c r="W1208" s="1349"/>
      <c r="X1208" s="30"/>
      <c r="Y1208" s="1349"/>
      <c r="Z1208" s="1349"/>
      <c r="AA1208" s="31" t="str">
        <f t="shared" si="21"/>
        <v/>
      </c>
      <c r="AB1208" s="1344"/>
      <c r="AC1208" s="29"/>
      <c r="AD1208" s="1344"/>
      <c r="AE1208" s="1433" t="s">
        <v>4348</v>
      </c>
      <c r="AF1208" s="36" t="s">
        <v>2778</v>
      </c>
      <c r="AG1208" s="36" t="s">
        <v>85</v>
      </c>
    </row>
    <row r="1209" spans="1:33" s="33" customFormat="1" ht="63" customHeight="1" x14ac:dyDescent="0.2">
      <c r="A1209" s="21" t="s">
        <v>4284</v>
      </c>
      <c r="B1209" s="1344" t="s">
        <v>4353</v>
      </c>
      <c r="C1209" s="1439" t="s">
        <v>4354</v>
      </c>
      <c r="D1209" s="1431">
        <v>43189</v>
      </c>
      <c r="E1209" s="1433" t="s">
        <v>104</v>
      </c>
      <c r="F1209" s="1432" t="s">
        <v>329</v>
      </c>
      <c r="G1209" s="1346" t="s">
        <v>4347</v>
      </c>
      <c r="H1209" s="1440">
        <v>6000000000</v>
      </c>
      <c r="I1209" s="1440" t="e">
        <f>[10]!Tabla2[[#This Row],[Valor total estimado]]</f>
        <v>#REF!</v>
      </c>
      <c r="J1209" s="1346" t="s">
        <v>111</v>
      </c>
      <c r="K1209" s="1346" t="s">
        <v>45</v>
      </c>
      <c r="L1209" s="1344" t="s">
        <v>4324</v>
      </c>
      <c r="M1209" s="1433" t="s">
        <v>4289</v>
      </c>
      <c r="N1209" s="21">
        <v>5499</v>
      </c>
      <c r="O1209" s="1438" t="s">
        <v>4325</v>
      </c>
      <c r="P1209" s="1441" t="s">
        <v>4298</v>
      </c>
      <c r="Q1209" s="36" t="s">
        <v>4350</v>
      </c>
      <c r="R1209" s="36" t="s">
        <v>4300</v>
      </c>
      <c r="S1209" s="36" t="s">
        <v>4355</v>
      </c>
      <c r="T1209" s="36" t="s">
        <v>4350</v>
      </c>
      <c r="U1209" s="1433" t="s">
        <v>4352</v>
      </c>
      <c r="V1209" s="29"/>
      <c r="W1209" s="1349"/>
      <c r="X1209" s="30"/>
      <c r="Y1209" s="1349"/>
      <c r="Z1209" s="1349"/>
      <c r="AA1209" s="31" t="str">
        <f t="shared" si="21"/>
        <v/>
      </c>
      <c r="AB1209" s="1344"/>
      <c r="AC1209" s="29"/>
      <c r="AD1209" s="1344"/>
      <c r="AE1209" s="1433" t="s">
        <v>4324</v>
      </c>
      <c r="AF1209" s="36" t="s">
        <v>2778</v>
      </c>
      <c r="AG1209" s="36" t="s">
        <v>85</v>
      </c>
    </row>
    <row r="1210" spans="1:33" s="33" customFormat="1" ht="63" customHeight="1" x14ac:dyDescent="0.2">
      <c r="A1210" s="21" t="s">
        <v>4284</v>
      </c>
      <c r="B1210" s="1344" t="s">
        <v>4356</v>
      </c>
      <c r="C1210" s="1442" t="s">
        <v>4357</v>
      </c>
      <c r="D1210" s="1431">
        <v>43251</v>
      </c>
      <c r="E1210" s="1433" t="s">
        <v>105</v>
      </c>
      <c r="F1210" s="1432" t="s">
        <v>329</v>
      </c>
      <c r="G1210" s="1346" t="s">
        <v>4347</v>
      </c>
      <c r="H1210" s="1440">
        <v>4000000000</v>
      </c>
      <c r="I1210" s="1440">
        <v>4000000000</v>
      </c>
      <c r="J1210" s="1346" t="s">
        <v>111</v>
      </c>
      <c r="K1210" s="1346" t="s">
        <v>45</v>
      </c>
      <c r="L1210" s="1344" t="s">
        <v>4348</v>
      </c>
      <c r="M1210" s="1433" t="s">
        <v>592</v>
      </c>
      <c r="N1210" s="21">
        <v>9116</v>
      </c>
      <c r="O1210" s="1438" t="s">
        <v>4349</v>
      </c>
      <c r="P1210" s="1441" t="s">
        <v>4298</v>
      </c>
      <c r="Q1210" s="36" t="s">
        <v>4350</v>
      </c>
      <c r="R1210" s="36" t="s">
        <v>4300</v>
      </c>
      <c r="S1210" s="36" t="s">
        <v>4351</v>
      </c>
      <c r="T1210" s="36" t="s">
        <v>4350</v>
      </c>
      <c r="U1210" s="1433" t="s">
        <v>4352</v>
      </c>
      <c r="V1210" s="29"/>
      <c r="W1210" s="1349"/>
      <c r="X1210" s="30"/>
      <c r="Y1210" s="1349"/>
      <c r="Z1210" s="1349"/>
      <c r="AA1210" s="31" t="str">
        <f t="shared" si="21"/>
        <v/>
      </c>
      <c r="AB1210" s="1344"/>
      <c r="AC1210" s="29"/>
      <c r="AD1210" s="1344"/>
      <c r="AE1210" s="1433" t="s">
        <v>4348</v>
      </c>
      <c r="AF1210" s="36" t="s">
        <v>2778</v>
      </c>
      <c r="AG1210" s="36" t="s">
        <v>85</v>
      </c>
    </row>
    <row r="1211" spans="1:33" s="33" customFormat="1" ht="63" customHeight="1" x14ac:dyDescent="0.2">
      <c r="A1211" s="21" t="s">
        <v>4284</v>
      </c>
      <c r="B1211" s="1344">
        <v>73152103</v>
      </c>
      <c r="C1211" s="1442" t="s">
        <v>4358</v>
      </c>
      <c r="D1211" s="1431">
        <v>43159</v>
      </c>
      <c r="E1211" s="1433" t="s">
        <v>914</v>
      </c>
      <c r="F1211" s="1432" t="s">
        <v>431</v>
      </c>
      <c r="G1211" s="1346" t="s">
        <v>4359</v>
      </c>
      <c r="H1211" s="1440">
        <v>26600000</v>
      </c>
      <c r="I1211" s="1440">
        <v>26600000</v>
      </c>
      <c r="J1211" s="1346" t="s">
        <v>111</v>
      </c>
      <c r="K1211" s="1346" t="s">
        <v>45</v>
      </c>
      <c r="L1211" s="1344" t="s">
        <v>4360</v>
      </c>
      <c r="M1211" s="1433" t="s">
        <v>4289</v>
      </c>
      <c r="N1211" s="21">
        <v>5110</v>
      </c>
      <c r="O1211" s="1438" t="s">
        <v>4361</v>
      </c>
      <c r="P1211" s="1441" t="s">
        <v>4298</v>
      </c>
      <c r="Q1211" s="36" t="s">
        <v>4350</v>
      </c>
      <c r="R1211" s="36" t="s">
        <v>4300</v>
      </c>
      <c r="S1211" s="36" t="s">
        <v>4351</v>
      </c>
      <c r="T1211" s="36" t="s">
        <v>4350</v>
      </c>
      <c r="U1211" s="1433" t="s">
        <v>4352</v>
      </c>
      <c r="V1211" s="29"/>
      <c r="W1211" s="1349"/>
      <c r="X1211" s="30"/>
      <c r="Y1211" s="1349"/>
      <c r="Z1211" s="1349"/>
      <c r="AA1211" s="31" t="str">
        <f t="shared" si="21"/>
        <v/>
      </c>
      <c r="AB1211" s="1344"/>
      <c r="AC1211" s="29"/>
      <c r="AD1211" s="1344"/>
      <c r="AE1211" s="29" t="s">
        <v>4348</v>
      </c>
      <c r="AF1211" s="36" t="s">
        <v>2778</v>
      </c>
      <c r="AG1211" s="36" t="s">
        <v>85</v>
      </c>
    </row>
    <row r="1212" spans="1:33" s="33" customFormat="1" ht="63" customHeight="1" x14ac:dyDescent="0.2">
      <c r="A1212" s="21" t="s">
        <v>4284</v>
      </c>
      <c r="B1212" s="1344">
        <v>32101656</v>
      </c>
      <c r="C1212" s="1442" t="s">
        <v>4362</v>
      </c>
      <c r="D1212" s="1431">
        <v>43159</v>
      </c>
      <c r="E1212" s="1433" t="s">
        <v>914</v>
      </c>
      <c r="F1212" s="1432" t="s">
        <v>431</v>
      </c>
      <c r="G1212" s="1346" t="s">
        <v>4359</v>
      </c>
      <c r="H1212" s="1440">
        <v>73700000</v>
      </c>
      <c r="I1212" s="1440">
        <v>73700000</v>
      </c>
      <c r="J1212" s="1346" t="s">
        <v>111</v>
      </c>
      <c r="K1212" s="1346" t="s">
        <v>45</v>
      </c>
      <c r="L1212" s="1344" t="s">
        <v>4360</v>
      </c>
      <c r="M1212" s="1433" t="s">
        <v>4289</v>
      </c>
      <c r="N1212" s="21">
        <v>5110</v>
      </c>
      <c r="O1212" s="1438" t="s">
        <v>4361</v>
      </c>
      <c r="P1212" s="1441" t="s">
        <v>4298</v>
      </c>
      <c r="Q1212" s="36" t="s">
        <v>4350</v>
      </c>
      <c r="R1212" s="36" t="s">
        <v>4300</v>
      </c>
      <c r="S1212" s="36" t="s">
        <v>4351</v>
      </c>
      <c r="T1212" s="36" t="s">
        <v>4350</v>
      </c>
      <c r="U1212" s="1433" t="s">
        <v>4352</v>
      </c>
      <c r="V1212" s="29"/>
      <c r="W1212" s="1349"/>
      <c r="X1212" s="30"/>
      <c r="Y1212" s="1349"/>
      <c r="Z1212" s="1349"/>
      <c r="AA1212" s="31" t="str">
        <f t="shared" si="21"/>
        <v/>
      </c>
      <c r="AB1212" s="1344"/>
      <c r="AC1212" s="29"/>
      <c r="AD1212" s="1344"/>
      <c r="AE1212" s="29" t="s">
        <v>4348</v>
      </c>
      <c r="AF1212" s="36" t="s">
        <v>47</v>
      </c>
      <c r="AG1212" s="36" t="s">
        <v>85</v>
      </c>
    </row>
    <row r="1213" spans="1:33" s="33" customFormat="1" ht="63" customHeight="1" x14ac:dyDescent="0.2">
      <c r="A1213" s="21" t="s">
        <v>4284</v>
      </c>
      <c r="B1213" s="1344">
        <v>93141808</v>
      </c>
      <c r="C1213" s="1442" t="s">
        <v>4363</v>
      </c>
      <c r="D1213" s="1431">
        <v>43159</v>
      </c>
      <c r="E1213" s="1433" t="s">
        <v>914</v>
      </c>
      <c r="F1213" s="1432" t="s">
        <v>431</v>
      </c>
      <c r="G1213" s="1346" t="s">
        <v>4359</v>
      </c>
      <c r="H1213" s="1440">
        <v>53122000</v>
      </c>
      <c r="I1213" s="1440">
        <v>53122000</v>
      </c>
      <c r="J1213" s="1346" t="s">
        <v>111</v>
      </c>
      <c r="K1213" s="1346" t="s">
        <v>45</v>
      </c>
      <c r="L1213" s="1344" t="s">
        <v>4360</v>
      </c>
      <c r="M1213" s="1433" t="s">
        <v>4289</v>
      </c>
      <c r="N1213" s="21">
        <v>5110</v>
      </c>
      <c r="O1213" s="1438" t="s">
        <v>4361</v>
      </c>
      <c r="P1213" s="1441" t="s">
        <v>4298</v>
      </c>
      <c r="Q1213" s="36" t="s">
        <v>4350</v>
      </c>
      <c r="R1213" s="36" t="s">
        <v>4300</v>
      </c>
      <c r="S1213" s="36" t="s">
        <v>4351</v>
      </c>
      <c r="T1213" s="36" t="s">
        <v>4350</v>
      </c>
      <c r="U1213" s="1433" t="s">
        <v>4352</v>
      </c>
      <c r="V1213" s="29"/>
      <c r="W1213" s="1349"/>
      <c r="X1213" s="30"/>
      <c r="Y1213" s="1349"/>
      <c r="Z1213" s="1349"/>
      <c r="AA1213" s="31" t="str">
        <f t="shared" si="21"/>
        <v/>
      </c>
      <c r="AB1213" s="1344"/>
      <c r="AC1213" s="1344"/>
      <c r="AD1213" s="1344"/>
      <c r="AE1213" s="29" t="s">
        <v>4348</v>
      </c>
      <c r="AF1213" s="36" t="s">
        <v>47</v>
      </c>
      <c r="AG1213" s="36" t="s">
        <v>85</v>
      </c>
    </row>
    <row r="1214" spans="1:33" s="33" customFormat="1" ht="63" customHeight="1" x14ac:dyDescent="0.2">
      <c r="A1214" s="1443" t="s">
        <v>4364</v>
      </c>
      <c r="B1214" s="1444" t="s">
        <v>4365</v>
      </c>
      <c r="C1214" s="1445" t="s">
        <v>4366</v>
      </c>
      <c r="D1214" s="1446">
        <v>43103</v>
      </c>
      <c r="E1214" s="1447" t="s">
        <v>4367</v>
      </c>
      <c r="F1214" s="1448" t="s">
        <v>118</v>
      </c>
      <c r="G1214" s="1449" t="s">
        <v>4368</v>
      </c>
      <c r="H1214" s="1450">
        <v>82500000</v>
      </c>
      <c r="I1214" s="1450">
        <v>82500000</v>
      </c>
      <c r="J1214" s="1448" t="s">
        <v>111</v>
      </c>
      <c r="K1214" s="1448" t="s">
        <v>45</v>
      </c>
      <c r="L1214" s="1451" t="s">
        <v>4369</v>
      </c>
      <c r="M1214" s="1452" t="s">
        <v>592</v>
      </c>
      <c r="N1214" s="1444" t="s">
        <v>4370</v>
      </c>
      <c r="O1214" s="1453" t="s">
        <v>4371</v>
      </c>
      <c r="P1214" s="838" t="s">
        <v>4372</v>
      </c>
      <c r="Q1214" s="838" t="s">
        <v>4373</v>
      </c>
      <c r="R1214" s="838" t="s">
        <v>4374</v>
      </c>
      <c r="S1214" s="1454">
        <v>110010001</v>
      </c>
      <c r="T1214" s="838" t="s">
        <v>4375</v>
      </c>
      <c r="U1214" s="838" t="s">
        <v>4376</v>
      </c>
      <c r="V1214" s="29"/>
      <c r="W1214" s="1349"/>
      <c r="X1214" s="30"/>
      <c r="Y1214" s="1349"/>
      <c r="Z1214" s="1349"/>
      <c r="AA1214" s="31" t="str">
        <f t="shared" si="21"/>
        <v/>
      </c>
      <c r="AB1214" s="1344"/>
      <c r="AC1214" s="1344"/>
      <c r="AD1214" s="1344"/>
      <c r="AE1214" s="1455" t="s">
        <v>4377</v>
      </c>
      <c r="AF1214" s="1349" t="s">
        <v>47</v>
      </c>
      <c r="AG1214" s="1344" t="s">
        <v>4378</v>
      </c>
    </row>
    <row r="1215" spans="1:33" s="33" customFormat="1" ht="63" customHeight="1" x14ac:dyDescent="0.2">
      <c r="A1215" s="1456" t="s">
        <v>4364</v>
      </c>
      <c r="B1215" s="1457"/>
      <c r="C1215" s="1445" t="s">
        <v>4379</v>
      </c>
      <c r="D1215" s="1458">
        <v>43221</v>
      </c>
      <c r="E1215" s="1454" t="s">
        <v>1196</v>
      </c>
      <c r="F1215" s="1459" t="s">
        <v>190</v>
      </c>
      <c r="G1215" s="1460" t="s">
        <v>4368</v>
      </c>
      <c r="H1215" s="1461">
        <v>150000000</v>
      </c>
      <c r="I1215" s="1461">
        <v>150000000</v>
      </c>
      <c r="J1215" s="1459" t="s">
        <v>111</v>
      </c>
      <c r="K1215" s="1459" t="s">
        <v>45</v>
      </c>
      <c r="L1215" s="1462" t="s">
        <v>4369</v>
      </c>
      <c r="M1215" s="1463" t="s">
        <v>592</v>
      </c>
      <c r="N1215" s="1457" t="s">
        <v>4370</v>
      </c>
      <c r="O1215" s="875" t="s">
        <v>4371</v>
      </c>
      <c r="P1215" s="1464" t="s">
        <v>4372</v>
      </c>
      <c r="Q1215" s="838" t="s">
        <v>4373</v>
      </c>
      <c r="R1215" s="1462" t="s">
        <v>4380</v>
      </c>
      <c r="S1215" s="1454">
        <v>110010001</v>
      </c>
      <c r="T1215" s="1465"/>
      <c r="U1215" s="1466"/>
      <c r="V1215" s="875"/>
      <c r="W1215" s="1464"/>
      <c r="X1215" s="1467"/>
      <c r="Y1215" s="1464"/>
      <c r="Z1215" s="1464"/>
      <c r="AA1215" s="31" t="str">
        <f t="shared" si="21"/>
        <v/>
      </c>
      <c r="AB1215" s="1463"/>
      <c r="AC1215" s="1463"/>
      <c r="AD1215" s="1463" t="s">
        <v>4381</v>
      </c>
      <c r="AE1215" s="1462"/>
      <c r="AF1215" s="1464"/>
      <c r="AG1215" s="1462"/>
    </row>
    <row r="1216" spans="1:33" s="33" customFormat="1" ht="63" customHeight="1" x14ac:dyDescent="0.2">
      <c r="A1216" s="1468" t="s">
        <v>4364</v>
      </c>
      <c r="B1216" s="1457"/>
      <c r="C1216" s="1445" t="s">
        <v>4382</v>
      </c>
      <c r="D1216" s="1458">
        <v>43221</v>
      </c>
      <c r="E1216" s="1462" t="s">
        <v>1196</v>
      </c>
      <c r="F1216" s="1454" t="s">
        <v>431</v>
      </c>
      <c r="G1216" s="1454" t="s">
        <v>4368</v>
      </c>
      <c r="H1216" s="1461">
        <v>17000000</v>
      </c>
      <c r="I1216" s="1461">
        <v>17000000</v>
      </c>
      <c r="J1216" s="1459" t="s">
        <v>111</v>
      </c>
      <c r="K1216" s="1459" t="s">
        <v>45</v>
      </c>
      <c r="L1216" s="1462" t="s">
        <v>4369</v>
      </c>
      <c r="M1216" s="1463" t="s">
        <v>592</v>
      </c>
      <c r="N1216" s="1457" t="s">
        <v>4370</v>
      </c>
      <c r="O1216" s="875" t="s">
        <v>4371</v>
      </c>
      <c r="P1216" s="1464" t="s">
        <v>4372</v>
      </c>
      <c r="Q1216" s="838" t="s">
        <v>4373</v>
      </c>
      <c r="R1216" s="1462" t="s">
        <v>4380</v>
      </c>
      <c r="S1216" s="1454">
        <v>110010001</v>
      </c>
      <c r="T1216" s="1465"/>
      <c r="U1216" s="1469"/>
      <c r="V1216" s="1469"/>
      <c r="W1216" s="1454"/>
      <c r="X1216" s="1470"/>
      <c r="Y1216" s="1454"/>
      <c r="Z1216" s="1454"/>
      <c r="AA1216" s="31" t="str">
        <f t="shared" si="21"/>
        <v/>
      </c>
      <c r="AB1216" s="1469"/>
      <c r="AC1216" s="1469"/>
      <c r="AD1216" s="1463" t="s">
        <v>4381</v>
      </c>
      <c r="AE1216" s="1462"/>
      <c r="AF1216" s="1454"/>
      <c r="AG1216" s="1462"/>
    </row>
    <row r="1217" spans="1:33" s="33" customFormat="1" ht="63" customHeight="1" x14ac:dyDescent="0.2">
      <c r="A1217" s="1468" t="s">
        <v>4364</v>
      </c>
      <c r="B1217" s="1457"/>
      <c r="C1217" s="1471" t="s">
        <v>4383</v>
      </c>
      <c r="D1217" s="1472">
        <v>43221</v>
      </c>
      <c r="E1217" s="1454" t="s">
        <v>1196</v>
      </c>
      <c r="F1217" s="1454" t="s">
        <v>431</v>
      </c>
      <c r="G1217" s="1454" t="s">
        <v>121</v>
      </c>
      <c r="H1217" s="1461">
        <v>200000000</v>
      </c>
      <c r="I1217" s="1461">
        <v>200000000</v>
      </c>
      <c r="J1217" s="1459" t="s">
        <v>111</v>
      </c>
      <c r="K1217" s="1459" t="s">
        <v>45</v>
      </c>
      <c r="L1217" s="1462" t="s">
        <v>4369</v>
      </c>
      <c r="M1217" s="1463" t="s">
        <v>592</v>
      </c>
      <c r="N1217" s="1457" t="s">
        <v>4370</v>
      </c>
      <c r="O1217" s="875" t="s">
        <v>4371</v>
      </c>
      <c r="P1217" s="1464" t="s">
        <v>4372</v>
      </c>
      <c r="Q1217" s="838" t="s">
        <v>4373</v>
      </c>
      <c r="R1217" s="1462" t="s">
        <v>4384</v>
      </c>
      <c r="S1217" s="1454">
        <v>110010001</v>
      </c>
      <c r="T1217" s="1465"/>
      <c r="U1217" s="1469"/>
      <c r="V1217" s="1469"/>
      <c r="W1217" s="1454"/>
      <c r="X1217" s="1470"/>
      <c r="Y1217" s="1454"/>
      <c r="Z1217" s="1454"/>
      <c r="AA1217" s="31" t="str">
        <f t="shared" si="21"/>
        <v/>
      </c>
      <c r="AB1217" s="1469"/>
      <c r="AC1217" s="1469"/>
      <c r="AD1217" s="1463" t="s">
        <v>4385</v>
      </c>
      <c r="AE1217" s="1462"/>
      <c r="AF1217" s="1454"/>
      <c r="AG1217" s="1462"/>
    </row>
    <row r="1218" spans="1:33" s="33" customFormat="1" ht="63" customHeight="1" x14ac:dyDescent="0.2">
      <c r="A1218" s="1456" t="s">
        <v>4364</v>
      </c>
      <c r="B1218" s="1459"/>
      <c r="C1218" s="1473" t="s">
        <v>4386</v>
      </c>
      <c r="D1218" s="1472">
        <v>43221</v>
      </c>
      <c r="E1218" s="1462" t="s">
        <v>1196</v>
      </c>
      <c r="F1218" s="1459" t="s">
        <v>431</v>
      </c>
      <c r="G1218" s="1460" t="s">
        <v>121</v>
      </c>
      <c r="H1218" s="1461">
        <v>150000000</v>
      </c>
      <c r="I1218" s="1461">
        <v>150000000</v>
      </c>
      <c r="J1218" s="1459" t="s">
        <v>111</v>
      </c>
      <c r="K1218" s="1459" t="s">
        <v>45</v>
      </c>
      <c r="L1218" s="1462" t="s">
        <v>4369</v>
      </c>
      <c r="M1218" s="1463" t="s">
        <v>592</v>
      </c>
      <c r="N1218" s="1457" t="s">
        <v>4370</v>
      </c>
      <c r="O1218" s="875" t="s">
        <v>4371</v>
      </c>
      <c r="P1218" s="1464" t="s">
        <v>4372</v>
      </c>
      <c r="Q1218" s="838" t="s">
        <v>4373</v>
      </c>
      <c r="R1218" s="1462" t="s">
        <v>4380</v>
      </c>
      <c r="S1218" s="1454">
        <v>110010001</v>
      </c>
      <c r="T1218" s="1454"/>
      <c r="U1218" s="1465"/>
      <c r="V1218" s="1474"/>
      <c r="W1218" s="1464"/>
      <c r="X1218" s="1475"/>
      <c r="Y1218" s="1464"/>
      <c r="Z1218" s="1464"/>
      <c r="AA1218" s="31" t="str">
        <f t="shared" si="21"/>
        <v/>
      </c>
      <c r="AB1218" s="1463"/>
      <c r="AC1218" s="1463"/>
      <c r="AD1218" s="1463" t="s">
        <v>4385</v>
      </c>
      <c r="AE1218" s="1463"/>
      <c r="AF1218" s="1464"/>
      <c r="AG1218" s="1462"/>
    </row>
    <row r="1219" spans="1:33" s="33" customFormat="1" ht="63" customHeight="1" x14ac:dyDescent="0.2">
      <c r="A1219" s="1456" t="s">
        <v>4364</v>
      </c>
      <c r="B1219" s="1459"/>
      <c r="C1219" s="1473" t="s">
        <v>4387</v>
      </c>
      <c r="D1219" s="1472">
        <v>43221</v>
      </c>
      <c r="E1219" s="1462" t="s">
        <v>1918</v>
      </c>
      <c r="F1219" s="1459" t="s">
        <v>431</v>
      </c>
      <c r="G1219" s="1460" t="s">
        <v>121</v>
      </c>
      <c r="H1219" s="1461">
        <v>35000000</v>
      </c>
      <c r="I1219" s="1461">
        <v>35000000</v>
      </c>
      <c r="J1219" s="1459" t="s">
        <v>111</v>
      </c>
      <c r="K1219" s="1459" t="s">
        <v>45</v>
      </c>
      <c r="L1219" s="1462" t="s">
        <v>4369</v>
      </c>
      <c r="M1219" s="1463" t="s">
        <v>592</v>
      </c>
      <c r="N1219" s="1457" t="s">
        <v>4370</v>
      </c>
      <c r="O1219" s="875" t="s">
        <v>4371</v>
      </c>
      <c r="P1219" s="1464" t="s">
        <v>4372</v>
      </c>
      <c r="Q1219" s="838" t="s">
        <v>4373</v>
      </c>
      <c r="R1219" s="1462" t="s">
        <v>4384</v>
      </c>
      <c r="S1219" s="1454">
        <v>110010001</v>
      </c>
      <c r="T1219" s="1454"/>
      <c r="U1219" s="1465"/>
      <c r="V1219" s="1474"/>
      <c r="W1219" s="1464"/>
      <c r="X1219" s="1475"/>
      <c r="Y1219" s="1464"/>
      <c r="Z1219" s="1464"/>
      <c r="AA1219" s="31" t="str">
        <f t="shared" si="21"/>
        <v/>
      </c>
      <c r="AB1219" s="1463"/>
      <c r="AC1219" s="1463"/>
      <c r="AD1219" s="1463" t="s">
        <v>4381</v>
      </c>
      <c r="AE1219" s="1463"/>
      <c r="AF1219" s="1464"/>
      <c r="AG1219" s="1462"/>
    </row>
    <row r="1220" spans="1:33" s="33" customFormat="1" ht="63" customHeight="1" x14ac:dyDescent="0.2">
      <c r="A1220" s="1476" t="s">
        <v>4364</v>
      </c>
      <c r="B1220" s="1477" t="s">
        <v>4388</v>
      </c>
      <c r="C1220" s="1478" t="s">
        <v>4389</v>
      </c>
      <c r="D1220" s="1479">
        <v>43199</v>
      </c>
      <c r="E1220" s="1480" t="s">
        <v>4390</v>
      </c>
      <c r="F1220" s="1480" t="s">
        <v>190</v>
      </c>
      <c r="G1220" s="1481" t="s">
        <v>116</v>
      </c>
      <c r="H1220" s="1482">
        <v>557517903</v>
      </c>
      <c r="I1220" s="1482">
        <v>557517903</v>
      </c>
      <c r="J1220" s="1480" t="s">
        <v>111</v>
      </c>
      <c r="K1220" s="1480" t="s">
        <v>45</v>
      </c>
      <c r="L1220" s="1483" t="s">
        <v>4391</v>
      </c>
      <c r="M1220" s="1483" t="s">
        <v>592</v>
      </c>
      <c r="N1220" s="1476" t="s">
        <v>4392</v>
      </c>
      <c r="O1220" s="1483" t="s">
        <v>4393</v>
      </c>
      <c r="P1220" s="1484" t="s">
        <v>4394</v>
      </c>
      <c r="Q1220" s="1484" t="s">
        <v>4395</v>
      </c>
      <c r="R1220" s="1485" t="s">
        <v>4396</v>
      </c>
      <c r="S1220" s="1485" t="s">
        <v>4397</v>
      </c>
      <c r="T1220" s="1486" t="s">
        <v>4398</v>
      </c>
      <c r="U1220" s="1487" t="s">
        <v>4399</v>
      </c>
      <c r="V1220" s="29"/>
      <c r="W1220" s="1349"/>
      <c r="X1220" s="30"/>
      <c r="Y1220" s="1349"/>
      <c r="Z1220" s="1349"/>
      <c r="AA1220" s="31" t="str">
        <f t="shared" si="21"/>
        <v/>
      </c>
      <c r="AB1220" s="1344"/>
      <c r="AC1220" s="1344"/>
      <c r="AD1220" s="1344"/>
      <c r="AE1220" s="1344" t="s">
        <v>4400</v>
      </c>
      <c r="AF1220" s="1349" t="s">
        <v>47</v>
      </c>
      <c r="AG1220" s="1344" t="s">
        <v>4378</v>
      </c>
    </row>
    <row r="1221" spans="1:33" s="33" customFormat="1" ht="63" customHeight="1" x14ac:dyDescent="0.2">
      <c r="A1221" s="1488" t="s">
        <v>4364</v>
      </c>
      <c r="B1221" s="1489">
        <v>80101502</v>
      </c>
      <c r="C1221" s="1490" t="s">
        <v>4401</v>
      </c>
      <c r="D1221" s="1491">
        <v>43115</v>
      </c>
      <c r="E1221" s="1492" t="s">
        <v>139</v>
      </c>
      <c r="F1221" s="1492" t="s">
        <v>276</v>
      </c>
      <c r="G1221" s="1493" t="s">
        <v>928</v>
      </c>
      <c r="H1221" s="1494">
        <v>926482097</v>
      </c>
      <c r="I1221" s="1494">
        <v>926482097</v>
      </c>
      <c r="J1221" s="1492" t="s">
        <v>111</v>
      </c>
      <c r="K1221" s="1492" t="s">
        <v>45</v>
      </c>
      <c r="L1221" s="1495" t="s">
        <v>4402</v>
      </c>
      <c r="M1221" s="1496" t="s">
        <v>46</v>
      </c>
      <c r="N1221" s="1488" t="s">
        <v>4403</v>
      </c>
      <c r="O1221" s="1497" t="s">
        <v>4404</v>
      </c>
      <c r="P1221" s="1498" t="s">
        <v>4405</v>
      </c>
      <c r="Q1221" s="1492" t="s">
        <v>4406</v>
      </c>
      <c r="R1221" s="1499" t="s">
        <v>4407</v>
      </c>
      <c r="S1221" s="1499" t="s">
        <v>4408</v>
      </c>
      <c r="T1221" s="1499" t="s">
        <v>4406</v>
      </c>
      <c r="U1221" s="1500" t="s">
        <v>4409</v>
      </c>
      <c r="V1221" s="1496"/>
      <c r="W1221" s="1492"/>
      <c r="X1221" s="1501"/>
      <c r="Y1221" s="1492"/>
      <c r="Z1221" s="1492"/>
      <c r="AA1221" s="31" t="str">
        <f t="shared" si="21"/>
        <v/>
      </c>
      <c r="AB1221" s="1496"/>
      <c r="AC1221" s="1496"/>
      <c r="AD1221" s="1496"/>
      <c r="AE1221" s="1495" t="s">
        <v>4402</v>
      </c>
      <c r="AF1221" s="1499" t="s">
        <v>47</v>
      </c>
      <c r="AG1221" s="1502" t="s">
        <v>1390</v>
      </c>
    </row>
    <row r="1222" spans="1:33" s="33" customFormat="1" ht="63" customHeight="1" x14ac:dyDescent="0.2">
      <c r="A1222" s="1503" t="s">
        <v>4364</v>
      </c>
      <c r="B1222" s="1504">
        <v>73131507</v>
      </c>
      <c r="C1222" s="1505" t="s">
        <v>4410</v>
      </c>
      <c r="D1222" s="1506">
        <v>43282</v>
      </c>
      <c r="E1222" s="1507" t="s">
        <v>620</v>
      </c>
      <c r="F1222" s="1508" t="s">
        <v>117</v>
      </c>
      <c r="G1222" s="1509" t="s">
        <v>928</v>
      </c>
      <c r="H1222" s="1510">
        <v>150000000</v>
      </c>
      <c r="I1222" s="1510">
        <v>150000000</v>
      </c>
      <c r="J1222" s="1504" t="s">
        <v>111</v>
      </c>
      <c r="K1222" s="1511"/>
      <c r="L1222" s="1512" t="s">
        <v>4411</v>
      </c>
      <c r="M1222" s="1513" t="s">
        <v>4412</v>
      </c>
      <c r="N1222" s="1512" t="s">
        <v>4413</v>
      </c>
      <c r="O1222" s="1514" t="s">
        <v>4414</v>
      </c>
      <c r="P1222" s="1512"/>
      <c r="Q1222" s="1515" t="s">
        <v>4415</v>
      </c>
      <c r="R1222" s="1512" t="s">
        <v>4410</v>
      </c>
      <c r="S1222" s="1516" t="s">
        <v>4416</v>
      </c>
      <c r="T1222" s="1517" t="s">
        <v>4417</v>
      </c>
      <c r="U1222" s="1517" t="s">
        <v>4418</v>
      </c>
      <c r="V1222" s="29"/>
      <c r="W1222" s="1349"/>
      <c r="X1222" s="30"/>
      <c r="Y1222" s="1349"/>
      <c r="Z1222" s="1349"/>
      <c r="AA1222" s="31" t="str">
        <f t="shared" si="21"/>
        <v/>
      </c>
      <c r="AB1222" s="1344"/>
      <c r="AC1222" s="1344"/>
      <c r="AD1222" s="1344"/>
      <c r="AE1222" s="1344"/>
      <c r="AF1222" s="1349"/>
      <c r="AG1222" s="1518"/>
    </row>
    <row r="1223" spans="1:33" s="33" customFormat="1" ht="63" customHeight="1" x14ac:dyDescent="0.2">
      <c r="A1223" s="1519" t="s">
        <v>4364</v>
      </c>
      <c r="B1223" s="1520">
        <v>80101508</v>
      </c>
      <c r="C1223" s="1521" t="s">
        <v>4419</v>
      </c>
      <c r="D1223" s="1522">
        <v>43101</v>
      </c>
      <c r="E1223" s="1241" t="s">
        <v>106</v>
      </c>
      <c r="F1223" s="1241" t="s">
        <v>4420</v>
      </c>
      <c r="G1223" s="1241" t="s">
        <v>116</v>
      </c>
      <c r="H1223" s="1523">
        <v>100000000</v>
      </c>
      <c r="I1223" s="1524">
        <v>100000000</v>
      </c>
      <c r="J1223" s="1241" t="s">
        <v>111</v>
      </c>
      <c r="K1223" s="1239" t="s">
        <v>45</v>
      </c>
      <c r="L1223" s="1519" t="s">
        <v>4421</v>
      </c>
      <c r="M1223" s="1520" t="s">
        <v>4422</v>
      </c>
      <c r="N1223" s="1519" t="s">
        <v>4423</v>
      </c>
      <c r="O1223" s="1241" t="s">
        <v>4424</v>
      </c>
      <c r="P1223" s="1241" t="s">
        <v>4425</v>
      </c>
      <c r="Q1223" s="1241" t="s">
        <v>4426</v>
      </c>
      <c r="R1223" s="1241" t="s">
        <v>4427</v>
      </c>
      <c r="S1223" s="1246" t="s">
        <v>4428</v>
      </c>
      <c r="T1223" s="1239" t="s">
        <v>4429</v>
      </c>
      <c r="U1223" s="1239" t="s">
        <v>4430</v>
      </c>
      <c r="V1223" s="1324"/>
      <c r="W1223" s="1321"/>
      <c r="X1223" s="1321"/>
      <c r="Y1223" s="1321"/>
      <c r="Z1223" s="1321"/>
      <c r="AA1223" s="31" t="str">
        <f t="shared" si="21"/>
        <v/>
      </c>
      <c r="AB1223" s="1525"/>
      <c r="AC1223" s="1525"/>
      <c r="AD1223" s="1525"/>
      <c r="AE1223" s="1525" t="s">
        <v>4431</v>
      </c>
      <c r="AF1223" s="1525" t="s">
        <v>47</v>
      </c>
      <c r="AG1223" s="1525" t="s">
        <v>85</v>
      </c>
    </row>
    <row r="1224" spans="1:33" s="33" customFormat="1" ht="63" customHeight="1" x14ac:dyDescent="0.2">
      <c r="A1224" s="1519" t="s">
        <v>4364</v>
      </c>
      <c r="B1224" s="1526">
        <v>80101601</v>
      </c>
      <c r="C1224" s="1521" t="s">
        <v>4432</v>
      </c>
      <c r="D1224" s="1522">
        <v>43191</v>
      </c>
      <c r="E1224" s="1526" t="s">
        <v>109</v>
      </c>
      <c r="F1224" s="1527" t="s">
        <v>4433</v>
      </c>
      <c r="G1224" s="1526" t="s">
        <v>116</v>
      </c>
      <c r="H1224" s="1523">
        <v>756000000</v>
      </c>
      <c r="I1224" s="1524">
        <v>756000000</v>
      </c>
      <c r="J1224" s="1526" t="s">
        <v>111</v>
      </c>
      <c r="K1224" s="1239" t="s">
        <v>45</v>
      </c>
      <c r="L1224" s="1519" t="s">
        <v>4434</v>
      </c>
      <c r="M1224" s="1520" t="s">
        <v>4422</v>
      </c>
      <c r="N1224" s="1519" t="s">
        <v>4435</v>
      </c>
      <c r="O1224" s="1526" t="s">
        <v>4436</v>
      </c>
      <c r="P1224" s="1241" t="s">
        <v>4425</v>
      </c>
      <c r="Q1224" s="1241" t="s">
        <v>4437</v>
      </c>
      <c r="R1224" s="1241" t="s">
        <v>4438</v>
      </c>
      <c r="S1224" s="1246" t="s">
        <v>4439</v>
      </c>
      <c r="T1224" s="1239" t="s">
        <v>4440</v>
      </c>
      <c r="U1224" s="1239" t="s">
        <v>4441</v>
      </c>
      <c r="V1224" s="1528"/>
      <c r="W1224" s="1528"/>
      <c r="X1224" s="1528"/>
      <c r="Y1224" s="1528"/>
      <c r="Z1224" s="1528"/>
      <c r="AA1224" s="31" t="str">
        <f t="shared" si="21"/>
        <v/>
      </c>
      <c r="AB1224" s="1525"/>
      <c r="AC1224" s="1525"/>
      <c r="AD1224" s="1525"/>
      <c r="AE1224" s="1525" t="s">
        <v>4434</v>
      </c>
      <c r="AF1224" s="1525" t="s">
        <v>47</v>
      </c>
      <c r="AG1224" s="1525" t="s">
        <v>85</v>
      </c>
    </row>
    <row r="1225" spans="1:33" s="33" customFormat="1" ht="63" customHeight="1" x14ac:dyDescent="0.2">
      <c r="A1225" s="1519" t="s">
        <v>4364</v>
      </c>
      <c r="B1225" s="1520">
        <v>80101508</v>
      </c>
      <c r="C1225" s="1521" t="s">
        <v>4442</v>
      </c>
      <c r="D1225" s="1522">
        <v>43301</v>
      </c>
      <c r="E1225" s="1529" t="s">
        <v>106</v>
      </c>
      <c r="F1225" s="1527" t="s">
        <v>4443</v>
      </c>
      <c r="G1225" s="1526" t="s">
        <v>116</v>
      </c>
      <c r="H1225" s="1523">
        <v>150000000</v>
      </c>
      <c r="I1225" s="1524">
        <v>150000000</v>
      </c>
      <c r="J1225" s="1526" t="s">
        <v>111</v>
      </c>
      <c r="K1225" s="1239" t="s">
        <v>45</v>
      </c>
      <c r="L1225" s="1519" t="s">
        <v>4444</v>
      </c>
      <c r="M1225" s="1520" t="s">
        <v>4422</v>
      </c>
      <c r="N1225" s="1519" t="s">
        <v>4445</v>
      </c>
      <c r="O1225" s="1526" t="s">
        <v>4446</v>
      </c>
      <c r="P1225" s="1241" t="s">
        <v>4425</v>
      </c>
      <c r="Q1225" s="1241" t="s">
        <v>4447</v>
      </c>
      <c r="R1225" s="1241" t="s">
        <v>4427</v>
      </c>
      <c r="S1225" s="1246" t="s">
        <v>4428</v>
      </c>
      <c r="T1225" s="1239" t="s">
        <v>4448</v>
      </c>
      <c r="U1225" s="1239" t="s">
        <v>4449</v>
      </c>
      <c r="V1225" s="1528"/>
      <c r="W1225" s="1528"/>
      <c r="X1225" s="1528"/>
      <c r="Y1225" s="1528"/>
      <c r="Z1225" s="1528"/>
      <c r="AA1225" s="31" t="str">
        <f t="shared" si="21"/>
        <v/>
      </c>
      <c r="AB1225" s="1525"/>
      <c r="AC1225" s="1525"/>
      <c r="AD1225" s="1525"/>
      <c r="AE1225" s="1525" t="s">
        <v>4444</v>
      </c>
      <c r="AF1225" s="1525" t="s">
        <v>47</v>
      </c>
      <c r="AG1225" s="1525" t="s">
        <v>85</v>
      </c>
    </row>
    <row r="1226" spans="1:33" s="33" customFormat="1" ht="63" customHeight="1" thickBot="1" x14ac:dyDescent="0.25">
      <c r="A1226" s="1519" t="s">
        <v>4364</v>
      </c>
      <c r="B1226" s="1526">
        <v>83112402</v>
      </c>
      <c r="C1226" s="1521" t="s">
        <v>4450</v>
      </c>
      <c r="D1226" s="1522">
        <v>43210</v>
      </c>
      <c r="E1226" s="1529" t="s">
        <v>108</v>
      </c>
      <c r="F1226" s="1241" t="s">
        <v>190</v>
      </c>
      <c r="G1226" s="1526" t="s">
        <v>116</v>
      </c>
      <c r="H1226" s="1523">
        <v>200000000</v>
      </c>
      <c r="I1226" s="1524">
        <v>200000000</v>
      </c>
      <c r="J1226" s="1526" t="s">
        <v>111</v>
      </c>
      <c r="K1226" s="1239" t="s">
        <v>45</v>
      </c>
      <c r="L1226" s="1519" t="s">
        <v>4451</v>
      </c>
      <c r="M1226" s="1520" t="s">
        <v>4452</v>
      </c>
      <c r="N1226" s="1519" t="s">
        <v>4453</v>
      </c>
      <c r="O1226" s="1526" t="s">
        <v>4454</v>
      </c>
      <c r="P1226" s="1239" t="s">
        <v>4455</v>
      </c>
      <c r="Q1226" s="1530" t="s">
        <v>4456</v>
      </c>
      <c r="R1226" s="1239" t="s">
        <v>4457</v>
      </c>
      <c r="S1226" s="1239" t="s">
        <v>4458</v>
      </c>
      <c r="T1226" s="1239"/>
      <c r="U1226" s="1530" t="s">
        <v>4459</v>
      </c>
      <c r="V1226" s="1528"/>
      <c r="W1226" s="1528"/>
      <c r="X1226" s="1528"/>
      <c r="Y1226" s="1528"/>
      <c r="Z1226" s="1528"/>
      <c r="AA1226" s="31" t="str">
        <f t="shared" si="21"/>
        <v/>
      </c>
      <c r="AB1226" s="1528"/>
      <c r="AC1226" s="1525"/>
      <c r="AD1226" s="1525"/>
      <c r="AE1226" s="1320"/>
      <c r="AF1226" s="1320"/>
      <c r="AG1226" s="1320"/>
    </row>
    <row r="1227" spans="1:33" s="33" customFormat="1" ht="63" customHeight="1" x14ac:dyDescent="0.2">
      <c r="A1227" s="1531" t="s">
        <v>4364</v>
      </c>
      <c r="B1227" s="1532">
        <v>80101505</v>
      </c>
      <c r="C1227" s="1533" t="s">
        <v>4460</v>
      </c>
      <c r="D1227" s="1534">
        <v>43102</v>
      </c>
      <c r="E1227" s="1535" t="s">
        <v>3750</v>
      </c>
      <c r="F1227" s="1535" t="s">
        <v>486</v>
      </c>
      <c r="G1227" s="1535" t="s">
        <v>928</v>
      </c>
      <c r="H1227" s="1536">
        <v>166552024</v>
      </c>
      <c r="I1227" s="1537">
        <v>166552024</v>
      </c>
      <c r="J1227" s="1538" t="s">
        <v>111</v>
      </c>
      <c r="K1227" s="1538" t="s">
        <v>45</v>
      </c>
      <c r="L1227" s="1539" t="s">
        <v>4461</v>
      </c>
      <c r="M1227" s="838" t="s">
        <v>1919</v>
      </c>
      <c r="N1227" s="1540" t="s">
        <v>4462</v>
      </c>
      <c r="O1227" s="1541" t="s">
        <v>4463</v>
      </c>
      <c r="P1227" s="838" t="s">
        <v>4372</v>
      </c>
      <c r="Q1227" s="838" t="s">
        <v>4373</v>
      </c>
      <c r="R1227" s="838" t="s">
        <v>4374</v>
      </c>
      <c r="S1227" s="838" t="s">
        <v>4464</v>
      </c>
      <c r="T1227" s="838" t="s">
        <v>4375</v>
      </c>
      <c r="U1227" s="838" t="s">
        <v>4376</v>
      </c>
      <c r="V1227" s="1539"/>
      <c r="W1227" s="1542"/>
      <c r="X1227" s="1543"/>
      <c r="Y1227" s="1542"/>
      <c r="Z1227" s="1542"/>
      <c r="AA1227" s="31" t="str">
        <f t="shared" si="21"/>
        <v/>
      </c>
      <c r="AB1227" s="1539"/>
      <c r="AC1227" s="838"/>
      <c r="AD1227" s="838"/>
      <c r="AE1227" s="1539" t="s">
        <v>4461</v>
      </c>
      <c r="AF1227" s="838" t="s">
        <v>47</v>
      </c>
      <c r="AG1227" s="838" t="s">
        <v>4465</v>
      </c>
    </row>
    <row r="1228" spans="1:33" s="33" customFormat="1" ht="63" customHeight="1" x14ac:dyDescent="0.25">
      <c r="A1228" s="1531" t="s">
        <v>4364</v>
      </c>
      <c r="B1228" s="1544">
        <v>5211090004</v>
      </c>
      <c r="C1228" s="1545" t="s">
        <v>4466</v>
      </c>
      <c r="D1228" s="1546">
        <v>43282</v>
      </c>
      <c r="E1228" s="1538" t="s">
        <v>4467</v>
      </c>
      <c r="F1228" s="1538" t="s">
        <v>117</v>
      </c>
      <c r="G1228" s="1538" t="s">
        <v>928</v>
      </c>
      <c r="H1228" s="1547">
        <v>100000000</v>
      </c>
      <c r="I1228" s="1548">
        <v>100000000</v>
      </c>
      <c r="J1228" s="1538" t="s">
        <v>111</v>
      </c>
      <c r="K1228" s="1538" t="s">
        <v>45</v>
      </c>
      <c r="L1228" s="1531" t="s">
        <v>4468</v>
      </c>
      <c r="M1228" s="1544" t="s">
        <v>1919</v>
      </c>
      <c r="N1228" s="1549" t="s">
        <v>4469</v>
      </c>
      <c r="O1228" s="1550" t="s">
        <v>4470</v>
      </c>
      <c r="P1228" s="1531" t="s">
        <v>4372</v>
      </c>
      <c r="Q1228" s="1531" t="s">
        <v>4471</v>
      </c>
      <c r="R1228" s="1531" t="s">
        <v>4374</v>
      </c>
      <c r="S1228" s="1531" t="s">
        <v>4472</v>
      </c>
      <c r="T1228" s="838" t="s">
        <v>4473</v>
      </c>
      <c r="U1228" s="838" t="s">
        <v>4474</v>
      </c>
      <c r="V1228" s="1539"/>
      <c r="W1228" s="1542"/>
      <c r="X1228" s="1543"/>
      <c r="Y1228" s="1542"/>
      <c r="Z1228" s="1542"/>
      <c r="AA1228" s="31" t="str">
        <f t="shared" ref="AA1228:AA1291" si="22">+IF(AND(W1228="",X1228="",Y1228="",Z1228=""),"",IF(AND(W1228&lt;&gt;"",X1228="",Y1228="",Z1228=""),0%,IF(AND(W1228&lt;&gt;"",X1228&lt;&gt;"",Y1228="",Z1228=""),33%,IF(AND(W1228&lt;&gt;"",X1228&lt;&gt;"",Y1228&lt;&gt;"",Z1228=""),66%,IF(AND(W1228&lt;&gt;"",X1228&lt;&gt;"",Y1228&lt;&gt;"",Z1228&lt;&gt;""),100%,"Información incompleta")))))</f>
        <v/>
      </c>
      <c r="AB1228" s="1539"/>
      <c r="AC1228" s="838"/>
      <c r="AD1228" s="838"/>
      <c r="AE1228" s="838" t="s">
        <v>4475</v>
      </c>
      <c r="AF1228" s="1271" t="s">
        <v>47</v>
      </c>
      <c r="AG1228" s="838" t="s">
        <v>4465</v>
      </c>
    </row>
    <row r="1229" spans="1:33" s="33" customFormat="1" ht="63" customHeight="1" x14ac:dyDescent="0.25">
      <c r="A1229" s="1531" t="s">
        <v>4364</v>
      </c>
      <c r="B1229" s="1551" t="s">
        <v>4476</v>
      </c>
      <c r="C1229" s="1545" t="s">
        <v>4477</v>
      </c>
      <c r="D1229" s="1546">
        <v>43282</v>
      </c>
      <c r="E1229" s="1538" t="s">
        <v>4467</v>
      </c>
      <c r="F1229" s="1538" t="s">
        <v>122</v>
      </c>
      <c r="G1229" s="1538" t="s">
        <v>928</v>
      </c>
      <c r="H1229" s="1547">
        <v>100000000</v>
      </c>
      <c r="I1229" s="1548">
        <v>100000000</v>
      </c>
      <c r="J1229" s="1538" t="s">
        <v>111</v>
      </c>
      <c r="K1229" s="1538" t="s">
        <v>45</v>
      </c>
      <c r="L1229" s="1551" t="s">
        <v>4478</v>
      </c>
      <c r="M1229" s="1544" t="s">
        <v>1920</v>
      </c>
      <c r="N1229" s="1549" t="s">
        <v>4479</v>
      </c>
      <c r="O1229" s="1550" t="s">
        <v>4480</v>
      </c>
      <c r="P1229" s="1531" t="s">
        <v>1921</v>
      </c>
      <c r="Q1229" s="1531" t="s">
        <v>4481</v>
      </c>
      <c r="R1229" s="1531" t="s">
        <v>4374</v>
      </c>
      <c r="S1229" s="1531" t="s">
        <v>4472</v>
      </c>
      <c r="T1229" s="1552" t="s">
        <v>4482</v>
      </c>
      <c r="U1229" s="1552" t="s">
        <v>4483</v>
      </c>
      <c r="V1229" s="1539"/>
      <c r="W1229" s="1542"/>
      <c r="X1229" s="1543"/>
      <c r="Y1229" s="1542"/>
      <c r="Z1229" s="1542"/>
      <c r="AA1229" s="31" t="str">
        <f t="shared" si="22"/>
        <v/>
      </c>
      <c r="AB1229" s="1539"/>
      <c r="AC1229" s="1552"/>
      <c r="AD1229" s="1552"/>
      <c r="AE1229" s="132" t="s">
        <v>4478</v>
      </c>
      <c r="AF1229" s="1271" t="s">
        <v>47</v>
      </c>
      <c r="AG1229" s="1552" t="s">
        <v>4465</v>
      </c>
    </row>
    <row r="1230" spans="1:33" s="33" customFormat="1" ht="63" customHeight="1" x14ac:dyDescent="0.2">
      <c r="A1230" s="1553" t="s">
        <v>4364</v>
      </c>
      <c r="B1230" s="1553" t="s">
        <v>4484</v>
      </c>
      <c r="C1230" s="1554" t="s">
        <v>4485</v>
      </c>
      <c r="D1230" s="1555">
        <v>43205</v>
      </c>
      <c r="E1230" s="1556" t="s">
        <v>4467</v>
      </c>
      <c r="F1230" s="1556" t="s">
        <v>190</v>
      </c>
      <c r="G1230" s="1556" t="s">
        <v>928</v>
      </c>
      <c r="H1230" s="1557">
        <v>500000000</v>
      </c>
      <c r="I1230" s="1558">
        <v>500000000</v>
      </c>
      <c r="J1230" s="1556" t="s">
        <v>111</v>
      </c>
      <c r="K1230" s="1556" t="s">
        <v>45</v>
      </c>
      <c r="L1230" s="1553" t="s">
        <v>4486</v>
      </c>
      <c r="M1230" s="1553" t="s">
        <v>1922</v>
      </c>
      <c r="N1230" s="1553">
        <v>3838648</v>
      </c>
      <c r="O1230" s="1559" t="s">
        <v>4487</v>
      </c>
      <c r="P1230" s="1553" t="s">
        <v>4372</v>
      </c>
      <c r="Q1230" s="1553" t="s">
        <v>4488</v>
      </c>
      <c r="R1230" s="1553" t="s">
        <v>4374</v>
      </c>
      <c r="S1230" s="1553" t="s">
        <v>4489</v>
      </c>
      <c r="T1230" s="1560" t="s">
        <v>4490</v>
      </c>
      <c r="U1230" s="1560" t="s">
        <v>4491</v>
      </c>
      <c r="V1230" s="1560"/>
      <c r="W1230" s="1560"/>
      <c r="X1230" s="1560"/>
      <c r="Y1230" s="1560"/>
      <c r="Z1230" s="1560"/>
      <c r="AA1230" s="31" t="str">
        <f t="shared" si="22"/>
        <v/>
      </c>
      <c r="AB1230" s="1560"/>
      <c r="AC1230" s="1560"/>
      <c r="AD1230" s="1560"/>
      <c r="AE1230" s="1561" t="s">
        <v>4486</v>
      </c>
      <c r="AF1230" s="1561" t="s">
        <v>47</v>
      </c>
      <c r="AG1230" s="1561" t="s">
        <v>4465</v>
      </c>
    </row>
    <row r="1231" spans="1:33" s="33" customFormat="1" ht="63" customHeight="1" x14ac:dyDescent="0.2">
      <c r="A1231" s="1549" t="s">
        <v>4364</v>
      </c>
      <c r="B1231" s="1544">
        <v>80101506</v>
      </c>
      <c r="C1231" s="1478" t="s">
        <v>4492</v>
      </c>
      <c r="D1231" s="1546">
        <v>43282</v>
      </c>
      <c r="E1231" s="1538" t="s">
        <v>4467</v>
      </c>
      <c r="F1231" s="1538" t="s">
        <v>161</v>
      </c>
      <c r="G1231" s="1538" t="s">
        <v>928</v>
      </c>
      <c r="H1231" s="1547">
        <v>100000000</v>
      </c>
      <c r="I1231" s="1562">
        <v>100000000</v>
      </c>
      <c r="J1231" s="1538" t="s">
        <v>111</v>
      </c>
      <c r="K1231" s="1538" t="s">
        <v>45</v>
      </c>
      <c r="L1231" s="1544" t="s">
        <v>4493</v>
      </c>
      <c r="M1231" s="1544" t="s">
        <v>4494</v>
      </c>
      <c r="N1231" s="1549" t="s">
        <v>4495</v>
      </c>
      <c r="O1231" s="1550" t="s">
        <v>4496</v>
      </c>
      <c r="P1231" s="1531" t="s">
        <v>4372</v>
      </c>
      <c r="Q1231" s="1531" t="s">
        <v>4497</v>
      </c>
      <c r="R1231" s="1531" t="s">
        <v>4374</v>
      </c>
      <c r="S1231" s="1531" t="s">
        <v>4472</v>
      </c>
      <c r="T1231" s="838" t="s">
        <v>4498</v>
      </c>
      <c r="U1231" s="838" t="s">
        <v>4499</v>
      </c>
      <c r="V1231" s="1563"/>
      <c r="W1231" s="1271"/>
      <c r="X1231" s="1564"/>
      <c r="Y1231" s="1271"/>
      <c r="Z1231" s="1271"/>
      <c r="AA1231" s="31" t="str">
        <f t="shared" si="22"/>
        <v/>
      </c>
      <c r="AB1231" s="1563"/>
      <c r="AC1231" s="838"/>
      <c r="AD1231" s="838"/>
      <c r="AE1231" s="838" t="s">
        <v>4493</v>
      </c>
      <c r="AF1231" s="838" t="s">
        <v>47</v>
      </c>
      <c r="AG1231" s="838" t="s">
        <v>4465</v>
      </c>
    </row>
    <row r="1232" spans="1:33" s="33" customFormat="1" ht="63" customHeight="1" x14ac:dyDescent="0.2">
      <c r="A1232" s="1531" t="s">
        <v>4364</v>
      </c>
      <c r="B1232" s="1531">
        <v>80101508</v>
      </c>
      <c r="C1232" s="1565" t="s">
        <v>4500</v>
      </c>
      <c r="D1232" s="1546">
        <v>43282</v>
      </c>
      <c r="E1232" s="1538" t="s">
        <v>4467</v>
      </c>
      <c r="F1232" s="1538" t="s">
        <v>117</v>
      </c>
      <c r="G1232" s="1538" t="s">
        <v>928</v>
      </c>
      <c r="H1232" s="1547">
        <v>263447976</v>
      </c>
      <c r="I1232" s="1548">
        <v>263447976</v>
      </c>
      <c r="J1232" s="1538" t="s">
        <v>111</v>
      </c>
      <c r="K1232" s="1538" t="s">
        <v>45</v>
      </c>
      <c r="L1232" s="838" t="s">
        <v>4501</v>
      </c>
      <c r="M1232" s="838" t="s">
        <v>1919</v>
      </c>
      <c r="N1232" s="838">
        <v>3838633</v>
      </c>
      <c r="O1232" s="1566" t="s">
        <v>4502</v>
      </c>
      <c r="P1232" s="838" t="s">
        <v>4503</v>
      </c>
      <c r="Q1232" s="838" t="s">
        <v>4504</v>
      </c>
      <c r="R1232" s="838" t="s">
        <v>4505</v>
      </c>
      <c r="S1232" s="838" t="s">
        <v>4506</v>
      </c>
      <c r="T1232" s="838" t="s">
        <v>4507</v>
      </c>
      <c r="U1232" s="838" t="s">
        <v>4508</v>
      </c>
      <c r="V1232" s="838"/>
      <c r="W1232" s="838"/>
      <c r="X1232" s="838"/>
      <c r="Y1232" s="838"/>
      <c r="Z1232" s="838"/>
      <c r="AA1232" s="31" t="str">
        <f t="shared" si="22"/>
        <v/>
      </c>
      <c r="AB1232" s="838"/>
      <c r="AC1232" s="838"/>
      <c r="AD1232" s="838"/>
      <c r="AE1232" s="838" t="s">
        <v>4501</v>
      </c>
      <c r="AF1232" s="838" t="s">
        <v>47</v>
      </c>
      <c r="AG1232" s="838" t="s">
        <v>4465</v>
      </c>
    </row>
    <row r="1233" spans="1:33" s="33" customFormat="1" ht="63" customHeight="1" x14ac:dyDescent="0.2">
      <c r="A1233" s="1531" t="s">
        <v>4364</v>
      </c>
      <c r="B1233" s="1532">
        <v>80101505</v>
      </c>
      <c r="C1233" s="1565" t="s">
        <v>4509</v>
      </c>
      <c r="D1233" s="1546">
        <v>43230</v>
      </c>
      <c r="E1233" s="1320" t="s">
        <v>1196</v>
      </c>
      <c r="F1233" s="1538" t="s">
        <v>190</v>
      </c>
      <c r="G1233" s="1538" t="s">
        <v>928</v>
      </c>
      <c r="H1233" s="1547">
        <v>350000000</v>
      </c>
      <c r="I1233" s="1548">
        <v>350000000</v>
      </c>
      <c r="J1233" s="1538" t="s">
        <v>111</v>
      </c>
      <c r="K1233" s="1538" t="s">
        <v>45</v>
      </c>
      <c r="L1233" s="1553" t="s">
        <v>4486</v>
      </c>
      <c r="M1233" s="1553" t="s">
        <v>1922</v>
      </c>
      <c r="N1233" s="1553">
        <v>3838648</v>
      </c>
      <c r="O1233" s="1559" t="s">
        <v>4487</v>
      </c>
      <c r="P1233" s="1553" t="s">
        <v>4372</v>
      </c>
      <c r="Q1233" s="1553" t="s">
        <v>4488</v>
      </c>
      <c r="R1233" s="1553" t="s">
        <v>4374</v>
      </c>
      <c r="S1233" s="1567" t="s">
        <v>4510</v>
      </c>
      <c r="T1233" s="838" t="s">
        <v>4498</v>
      </c>
      <c r="U1233" s="838" t="s">
        <v>4499</v>
      </c>
      <c r="V1233" s="1320"/>
      <c r="W1233" s="1320"/>
      <c r="X1233" s="1320"/>
      <c r="Y1233" s="1320"/>
      <c r="Z1233" s="1320"/>
      <c r="AA1233" s="31" t="str">
        <f t="shared" si="22"/>
        <v/>
      </c>
      <c r="AB1233" s="1320"/>
      <c r="AC1233" s="1320"/>
      <c r="AD1233" s="1320"/>
      <c r="AE1233" s="1320"/>
      <c r="AF1233" s="1320"/>
      <c r="AG1233" s="1320"/>
    </row>
    <row r="1234" spans="1:33" s="33" customFormat="1" ht="63" customHeight="1" x14ac:dyDescent="0.2">
      <c r="A1234" s="1531" t="s">
        <v>4364</v>
      </c>
      <c r="B1234" s="1532">
        <v>80101505</v>
      </c>
      <c r="C1234" s="1568" t="s">
        <v>4511</v>
      </c>
      <c r="D1234" s="1546">
        <v>43282</v>
      </c>
      <c r="E1234" s="393" t="s">
        <v>1196</v>
      </c>
      <c r="F1234" s="1538" t="s">
        <v>161</v>
      </c>
      <c r="G1234" s="1538" t="s">
        <v>928</v>
      </c>
      <c r="H1234" s="1569">
        <v>100000000</v>
      </c>
      <c r="I1234" s="1570">
        <v>100000000</v>
      </c>
      <c r="J1234" s="1538" t="s">
        <v>111</v>
      </c>
      <c r="K1234" s="1538" t="s">
        <v>45</v>
      </c>
      <c r="L1234" s="1553" t="s">
        <v>4486</v>
      </c>
      <c r="M1234" s="1553" t="s">
        <v>1922</v>
      </c>
      <c r="N1234" s="1553">
        <v>3838648</v>
      </c>
      <c r="O1234" s="1559" t="s">
        <v>4487</v>
      </c>
      <c r="P1234" s="1553" t="s">
        <v>4372</v>
      </c>
      <c r="Q1234" s="1553" t="s">
        <v>4488</v>
      </c>
      <c r="R1234" s="1553" t="s">
        <v>4374</v>
      </c>
      <c r="S1234" s="1567">
        <v>140022001</v>
      </c>
      <c r="T1234" s="838" t="s">
        <v>4498</v>
      </c>
      <c r="U1234" s="838" t="s">
        <v>4499</v>
      </c>
      <c r="V1234" s="398"/>
      <c r="W1234" s="397"/>
      <c r="X1234" s="399"/>
      <c r="Y1234" s="397"/>
      <c r="Z1234" s="397"/>
      <c r="AA1234" s="31" t="str">
        <f t="shared" si="22"/>
        <v/>
      </c>
      <c r="AB1234" s="260"/>
      <c r="AC1234" s="1320"/>
      <c r="AD1234" s="1320"/>
      <c r="AE1234" s="1320"/>
      <c r="AF1234" s="397"/>
      <c r="AG1234" s="400"/>
    </row>
    <row r="1235" spans="1:33" s="33" customFormat="1" ht="63" customHeight="1" x14ac:dyDescent="0.2">
      <c r="A1235" s="1531" t="s">
        <v>4364</v>
      </c>
      <c r="B1235" s="1532">
        <v>80101505</v>
      </c>
      <c r="C1235" s="1568" t="s">
        <v>4512</v>
      </c>
      <c r="D1235" s="1546">
        <v>43282</v>
      </c>
      <c r="E1235" s="393" t="s">
        <v>1196</v>
      </c>
      <c r="F1235" s="1538" t="s">
        <v>117</v>
      </c>
      <c r="G1235" s="1538" t="s">
        <v>928</v>
      </c>
      <c r="H1235" s="1569">
        <v>100000000</v>
      </c>
      <c r="I1235" s="1570">
        <v>100000000</v>
      </c>
      <c r="J1235" s="1538" t="s">
        <v>111</v>
      </c>
      <c r="K1235" s="1538" t="s">
        <v>45</v>
      </c>
      <c r="L1235" s="1553" t="s">
        <v>4486</v>
      </c>
      <c r="M1235" s="1553" t="s">
        <v>1922</v>
      </c>
      <c r="N1235" s="1553">
        <v>3838648</v>
      </c>
      <c r="O1235" s="1559" t="s">
        <v>4487</v>
      </c>
      <c r="P1235" s="1553" t="s">
        <v>4372</v>
      </c>
      <c r="Q1235" s="1553" t="s">
        <v>4488</v>
      </c>
      <c r="R1235" s="1553" t="s">
        <v>4374</v>
      </c>
      <c r="S1235" s="1567">
        <v>100027001</v>
      </c>
      <c r="T1235" s="838" t="s">
        <v>4498</v>
      </c>
      <c r="U1235" s="838" t="s">
        <v>4499</v>
      </c>
      <c r="V1235" s="398"/>
      <c r="W1235" s="397"/>
      <c r="X1235" s="399"/>
      <c r="Y1235" s="397"/>
      <c r="Z1235" s="397"/>
      <c r="AA1235" s="31" t="str">
        <f t="shared" si="22"/>
        <v/>
      </c>
      <c r="AB1235" s="260"/>
      <c r="AC1235" s="1320"/>
      <c r="AD1235" s="1320"/>
      <c r="AE1235" s="1320"/>
      <c r="AF1235" s="397"/>
      <c r="AG1235" s="400"/>
    </row>
    <row r="1236" spans="1:33" s="33" customFormat="1" ht="63" customHeight="1" x14ac:dyDescent="0.2">
      <c r="A1236" s="392" t="s">
        <v>4364</v>
      </c>
      <c r="B1236" s="260"/>
      <c r="C1236" s="1568" t="s">
        <v>4383</v>
      </c>
      <c r="D1236" s="1546">
        <v>43191</v>
      </c>
      <c r="E1236" s="393" t="s">
        <v>1196</v>
      </c>
      <c r="F1236" s="1538" t="s">
        <v>190</v>
      </c>
      <c r="G1236" s="1538" t="s">
        <v>928</v>
      </c>
      <c r="H1236" s="1569">
        <v>250000000</v>
      </c>
      <c r="I1236" s="1570">
        <v>250000000</v>
      </c>
      <c r="J1236" s="1538" t="s">
        <v>111</v>
      </c>
      <c r="K1236" s="1538" t="s">
        <v>45</v>
      </c>
      <c r="L1236" s="260"/>
      <c r="M1236" s="260"/>
      <c r="N1236" s="395"/>
      <c r="O1236" s="402"/>
      <c r="P1236" s="500"/>
      <c r="Q1236" s="500"/>
      <c r="R1236" s="500"/>
      <c r="S1236" s="500"/>
      <c r="T1236" s="500"/>
      <c r="U1236" s="501"/>
      <c r="V1236" s="398"/>
      <c r="W1236" s="397"/>
      <c r="X1236" s="399"/>
      <c r="Y1236" s="397"/>
      <c r="Z1236" s="397"/>
      <c r="AA1236" s="31" t="str">
        <f t="shared" si="22"/>
        <v/>
      </c>
      <c r="AB1236" s="260"/>
      <c r="AC1236" s="1320"/>
      <c r="AD1236" s="1571" t="s">
        <v>4513</v>
      </c>
      <c r="AE1236" s="1320"/>
      <c r="AF1236" s="397"/>
      <c r="AG1236" s="400"/>
    </row>
    <row r="1237" spans="1:33" s="33" customFormat="1" ht="63" customHeight="1" x14ac:dyDescent="0.2">
      <c r="A1237" s="392" t="s">
        <v>4364</v>
      </c>
      <c r="B1237" s="260">
        <v>80131802</v>
      </c>
      <c r="C1237" s="393" t="s">
        <v>4514</v>
      </c>
      <c r="D1237" s="1546">
        <v>43180</v>
      </c>
      <c r="E1237" s="393" t="s">
        <v>1923</v>
      </c>
      <c r="F1237" s="393" t="s">
        <v>431</v>
      </c>
      <c r="G1237" s="393" t="s">
        <v>116</v>
      </c>
      <c r="H1237" s="1569">
        <v>15000000</v>
      </c>
      <c r="I1237" s="1570">
        <v>15000000</v>
      </c>
      <c r="J1237" s="393" t="s">
        <v>111</v>
      </c>
      <c r="K1237" s="393" t="s">
        <v>45</v>
      </c>
      <c r="L1237" s="260" t="s">
        <v>4515</v>
      </c>
      <c r="M1237" s="260" t="s">
        <v>1920</v>
      </c>
      <c r="N1237" s="395" t="s">
        <v>4453</v>
      </c>
      <c r="O1237" s="59" t="s">
        <v>4404</v>
      </c>
      <c r="P1237" s="1484" t="s">
        <v>4394</v>
      </c>
      <c r="Q1237" s="1484" t="s">
        <v>4395</v>
      </c>
      <c r="R1237" s="1485" t="s">
        <v>4396</v>
      </c>
      <c r="S1237" s="1485" t="s">
        <v>4397</v>
      </c>
      <c r="T1237" s="1486" t="s">
        <v>4398</v>
      </c>
      <c r="U1237" s="1487" t="s">
        <v>4399</v>
      </c>
      <c r="V1237" s="398"/>
      <c r="W1237" s="397"/>
      <c r="X1237" s="399"/>
      <c r="Y1237" s="397"/>
      <c r="Z1237" s="397"/>
      <c r="AA1237" s="31" t="str">
        <f t="shared" si="22"/>
        <v/>
      </c>
      <c r="AB1237" s="260"/>
      <c r="AC1237" s="1320"/>
      <c r="AD1237" s="1571"/>
      <c r="AE1237" s="1320" t="s">
        <v>4516</v>
      </c>
      <c r="AF1237" s="1561" t="s">
        <v>47</v>
      </c>
      <c r="AG1237" s="1561" t="s">
        <v>4465</v>
      </c>
    </row>
    <row r="1238" spans="1:33" s="33" customFormat="1" ht="63" customHeight="1" x14ac:dyDescent="0.2">
      <c r="A1238" s="392" t="s">
        <v>4517</v>
      </c>
      <c r="B1238" s="1572">
        <v>71161202</v>
      </c>
      <c r="C1238" s="393" t="s">
        <v>4518</v>
      </c>
      <c r="D1238" s="394" t="s">
        <v>4519</v>
      </c>
      <c r="E1238" s="393" t="s">
        <v>1064</v>
      </c>
      <c r="F1238" s="393" t="s">
        <v>118</v>
      </c>
      <c r="G1238" s="393" t="s">
        <v>116</v>
      </c>
      <c r="H1238" s="1573">
        <v>87250215</v>
      </c>
      <c r="I1238" s="1573">
        <v>29083405</v>
      </c>
      <c r="J1238" s="393" t="s">
        <v>48</v>
      </c>
      <c r="K1238" s="393" t="s">
        <v>110</v>
      </c>
      <c r="L1238" s="260" t="s">
        <v>4520</v>
      </c>
      <c r="M1238" s="260" t="s">
        <v>4521</v>
      </c>
      <c r="N1238" s="395" t="s">
        <v>4522</v>
      </c>
      <c r="O1238" s="402" t="s">
        <v>4523</v>
      </c>
      <c r="P1238" s="397" t="s">
        <v>4524</v>
      </c>
      <c r="Q1238" s="397" t="s">
        <v>4525</v>
      </c>
      <c r="R1238" s="397" t="s">
        <v>4526</v>
      </c>
      <c r="S1238" s="397" t="s">
        <v>4527</v>
      </c>
      <c r="T1238" s="397" t="s">
        <v>4528</v>
      </c>
      <c r="U1238" s="398" t="s">
        <v>4529</v>
      </c>
      <c r="V1238" s="398">
        <v>6396</v>
      </c>
      <c r="W1238" s="397">
        <v>16478</v>
      </c>
      <c r="X1238" s="399">
        <v>42772</v>
      </c>
      <c r="Y1238" s="397" t="s">
        <v>4530</v>
      </c>
      <c r="Z1238" s="397">
        <v>4600006270</v>
      </c>
      <c r="AA1238" s="31">
        <f t="shared" si="22"/>
        <v>1</v>
      </c>
      <c r="AB1238" s="260" t="s">
        <v>4531</v>
      </c>
      <c r="AC1238" s="260" t="s">
        <v>4532</v>
      </c>
      <c r="AD1238" s="260" t="s">
        <v>586</v>
      </c>
      <c r="AE1238" s="260" t="s">
        <v>4520</v>
      </c>
      <c r="AF1238" s="397" t="s">
        <v>47</v>
      </c>
      <c r="AG1238" s="400" t="s">
        <v>85</v>
      </c>
    </row>
    <row r="1239" spans="1:33" s="33" customFormat="1" ht="63" customHeight="1" x14ac:dyDescent="0.2">
      <c r="A1239" s="392" t="s">
        <v>4517</v>
      </c>
      <c r="B1239" s="1572">
        <v>71161202</v>
      </c>
      <c r="C1239" s="393" t="s">
        <v>4533</v>
      </c>
      <c r="D1239" s="394">
        <v>43182</v>
      </c>
      <c r="E1239" s="393" t="s">
        <v>104</v>
      </c>
      <c r="F1239" s="393" t="s">
        <v>118</v>
      </c>
      <c r="G1239" s="393" t="s">
        <v>116</v>
      </c>
      <c r="H1239" s="1573">
        <v>150000000</v>
      </c>
      <c r="I1239" s="1573">
        <v>150000000</v>
      </c>
      <c r="J1239" s="393" t="s">
        <v>48</v>
      </c>
      <c r="K1239" s="393" t="s">
        <v>929</v>
      </c>
      <c r="L1239" s="260" t="s">
        <v>4520</v>
      </c>
      <c r="M1239" s="260" t="s">
        <v>4521</v>
      </c>
      <c r="N1239" s="395" t="s">
        <v>4522</v>
      </c>
      <c r="O1239" s="402" t="s">
        <v>4523</v>
      </c>
      <c r="P1239" s="500" t="s">
        <v>4524</v>
      </c>
      <c r="Q1239" s="500" t="s">
        <v>4525</v>
      </c>
      <c r="R1239" s="500" t="s">
        <v>4526</v>
      </c>
      <c r="S1239" s="500" t="s">
        <v>4527</v>
      </c>
      <c r="T1239" s="500" t="s">
        <v>4528</v>
      </c>
      <c r="U1239" s="501" t="s">
        <v>4529</v>
      </c>
      <c r="V1239" s="398"/>
      <c r="W1239" s="397"/>
      <c r="X1239" s="399"/>
      <c r="Y1239" s="397"/>
      <c r="Z1239" s="397"/>
      <c r="AA1239" s="31" t="str">
        <f t="shared" si="22"/>
        <v/>
      </c>
      <c r="AB1239" s="260"/>
      <c r="AC1239" s="260"/>
      <c r="AD1239" s="260" t="s">
        <v>586</v>
      </c>
      <c r="AE1239" s="260" t="s">
        <v>4520</v>
      </c>
      <c r="AF1239" s="397" t="s">
        <v>47</v>
      </c>
      <c r="AG1239" s="400" t="s">
        <v>85</v>
      </c>
    </row>
    <row r="1240" spans="1:33" s="33" customFormat="1" ht="63" customHeight="1" x14ac:dyDescent="0.2">
      <c r="A1240" s="392" t="s">
        <v>4517</v>
      </c>
      <c r="B1240" s="1572" t="s">
        <v>4534</v>
      </c>
      <c r="C1240" s="393" t="s">
        <v>4535</v>
      </c>
      <c r="D1240" s="394">
        <v>43220</v>
      </c>
      <c r="E1240" s="393" t="s">
        <v>107</v>
      </c>
      <c r="F1240" s="393" t="s">
        <v>190</v>
      </c>
      <c r="G1240" s="393" t="s">
        <v>420</v>
      </c>
      <c r="H1240" s="1573">
        <v>100000000</v>
      </c>
      <c r="I1240" s="1573">
        <v>100000000</v>
      </c>
      <c r="J1240" s="393" t="s">
        <v>111</v>
      </c>
      <c r="K1240" s="393" t="s">
        <v>45</v>
      </c>
      <c r="L1240" s="260" t="s">
        <v>4520</v>
      </c>
      <c r="M1240" s="260" t="s">
        <v>4521</v>
      </c>
      <c r="N1240" s="395" t="s">
        <v>4522</v>
      </c>
      <c r="O1240" s="402" t="s">
        <v>4523</v>
      </c>
      <c r="P1240" s="500" t="s">
        <v>4524</v>
      </c>
      <c r="Q1240" s="500" t="s">
        <v>4525</v>
      </c>
      <c r="R1240" s="500" t="s">
        <v>4526</v>
      </c>
      <c r="S1240" s="397" t="s">
        <v>4527</v>
      </c>
      <c r="T1240" s="397" t="s">
        <v>4528</v>
      </c>
      <c r="U1240" s="398" t="s">
        <v>4529</v>
      </c>
      <c r="V1240" s="398"/>
      <c r="W1240" s="397"/>
      <c r="X1240" s="399"/>
      <c r="Y1240" s="397"/>
      <c r="Z1240" s="397"/>
      <c r="AA1240" s="31" t="str">
        <f t="shared" si="22"/>
        <v/>
      </c>
      <c r="AB1240" s="260"/>
      <c r="AC1240" s="260"/>
      <c r="AD1240" s="260" t="s">
        <v>4536</v>
      </c>
      <c r="AE1240" s="260" t="s">
        <v>4520</v>
      </c>
      <c r="AF1240" s="397" t="s">
        <v>47</v>
      </c>
      <c r="AG1240" s="400" t="s">
        <v>85</v>
      </c>
    </row>
    <row r="1241" spans="1:33" s="33" customFormat="1" ht="63" customHeight="1" x14ac:dyDescent="0.2">
      <c r="A1241" s="392" t="s">
        <v>4517</v>
      </c>
      <c r="B1241" s="1572">
        <v>8511703</v>
      </c>
      <c r="C1241" s="393" t="s">
        <v>4537</v>
      </c>
      <c r="D1241" s="394">
        <v>43182</v>
      </c>
      <c r="E1241" s="393" t="s">
        <v>109</v>
      </c>
      <c r="F1241" s="393" t="s">
        <v>431</v>
      </c>
      <c r="G1241" s="393" t="s">
        <v>420</v>
      </c>
      <c r="H1241" s="1573">
        <v>75000000</v>
      </c>
      <c r="I1241" s="1573">
        <v>75000000</v>
      </c>
      <c r="J1241" s="393" t="s">
        <v>111</v>
      </c>
      <c r="K1241" s="393" t="s">
        <v>45</v>
      </c>
      <c r="L1241" s="260" t="s">
        <v>4520</v>
      </c>
      <c r="M1241" s="260" t="s">
        <v>4521</v>
      </c>
      <c r="N1241" s="395" t="s">
        <v>4522</v>
      </c>
      <c r="O1241" s="402" t="s">
        <v>4523</v>
      </c>
      <c r="P1241" s="500" t="s">
        <v>4524</v>
      </c>
      <c r="Q1241" s="500" t="s">
        <v>4525</v>
      </c>
      <c r="R1241" s="500" t="s">
        <v>4526</v>
      </c>
      <c r="S1241" s="397" t="s">
        <v>4527</v>
      </c>
      <c r="T1241" s="397" t="s">
        <v>4528</v>
      </c>
      <c r="U1241" s="398" t="s">
        <v>4529</v>
      </c>
      <c r="V1241" s="398"/>
      <c r="W1241" s="397"/>
      <c r="X1241" s="399"/>
      <c r="Y1241" s="397"/>
      <c r="Z1241" s="397"/>
      <c r="AA1241" s="31" t="str">
        <f t="shared" si="22"/>
        <v/>
      </c>
      <c r="AB1241" s="260"/>
      <c r="AC1241" s="260"/>
      <c r="AD1241" s="260" t="s">
        <v>586</v>
      </c>
      <c r="AE1241" s="260" t="s">
        <v>4520</v>
      </c>
      <c r="AF1241" s="397" t="s">
        <v>47</v>
      </c>
      <c r="AG1241" s="400" t="s">
        <v>85</v>
      </c>
    </row>
    <row r="1242" spans="1:33" s="33" customFormat="1" ht="63" customHeight="1" x14ac:dyDescent="0.2">
      <c r="A1242" s="392" t="s">
        <v>4517</v>
      </c>
      <c r="B1242" s="1572">
        <v>77121501</v>
      </c>
      <c r="C1242" s="393" t="s">
        <v>4538</v>
      </c>
      <c r="D1242" s="394">
        <v>43182</v>
      </c>
      <c r="E1242" s="393" t="s">
        <v>109</v>
      </c>
      <c r="F1242" s="393" t="s">
        <v>190</v>
      </c>
      <c r="G1242" s="393" t="s">
        <v>420</v>
      </c>
      <c r="H1242" s="1573">
        <v>100000000</v>
      </c>
      <c r="I1242" s="1573">
        <v>100000000</v>
      </c>
      <c r="J1242" s="393" t="s">
        <v>111</v>
      </c>
      <c r="K1242" s="393" t="s">
        <v>45</v>
      </c>
      <c r="L1242" s="260" t="s">
        <v>4520</v>
      </c>
      <c r="M1242" s="260" t="s">
        <v>4521</v>
      </c>
      <c r="N1242" s="395" t="s">
        <v>4522</v>
      </c>
      <c r="O1242" s="402" t="s">
        <v>4523</v>
      </c>
      <c r="P1242" s="500" t="s">
        <v>4524</v>
      </c>
      <c r="Q1242" s="500" t="s">
        <v>4525</v>
      </c>
      <c r="R1242" s="500" t="s">
        <v>4526</v>
      </c>
      <c r="S1242" s="397" t="s">
        <v>4527</v>
      </c>
      <c r="T1242" s="397" t="s">
        <v>4528</v>
      </c>
      <c r="U1242" s="398" t="s">
        <v>4529</v>
      </c>
      <c r="V1242" s="398"/>
      <c r="W1242" s="397"/>
      <c r="X1242" s="399"/>
      <c r="Y1242" s="397"/>
      <c r="Z1242" s="397"/>
      <c r="AA1242" s="31" t="str">
        <f t="shared" si="22"/>
        <v/>
      </c>
      <c r="AB1242" s="260"/>
      <c r="AC1242" s="260"/>
      <c r="AD1242" s="260" t="s">
        <v>586</v>
      </c>
      <c r="AE1242" s="260" t="s">
        <v>4520</v>
      </c>
      <c r="AF1242" s="397" t="s">
        <v>47</v>
      </c>
      <c r="AG1242" s="400" t="s">
        <v>85</v>
      </c>
    </row>
    <row r="1243" spans="1:33" s="33" customFormat="1" ht="63" customHeight="1" x14ac:dyDescent="0.2">
      <c r="A1243" s="392" t="s">
        <v>4517</v>
      </c>
      <c r="B1243" s="1572">
        <v>80101708</v>
      </c>
      <c r="C1243" s="393" t="s">
        <v>4539</v>
      </c>
      <c r="D1243" s="394">
        <v>43280</v>
      </c>
      <c r="E1243" s="393" t="s">
        <v>107</v>
      </c>
      <c r="F1243" s="393" t="s">
        <v>117</v>
      </c>
      <c r="G1243" s="393" t="s">
        <v>420</v>
      </c>
      <c r="H1243" s="1573">
        <v>25000000</v>
      </c>
      <c r="I1243" s="1573">
        <v>25000000</v>
      </c>
      <c r="J1243" s="393" t="s">
        <v>111</v>
      </c>
      <c r="K1243" s="393" t="s">
        <v>45</v>
      </c>
      <c r="L1243" s="260" t="s">
        <v>4540</v>
      </c>
      <c r="M1243" s="260" t="s">
        <v>451</v>
      </c>
      <c r="N1243" s="395" t="s">
        <v>4541</v>
      </c>
      <c r="O1243" s="402" t="s">
        <v>4542</v>
      </c>
      <c r="P1243" s="500" t="s">
        <v>4524</v>
      </c>
      <c r="Q1243" s="500" t="s">
        <v>4525</v>
      </c>
      <c r="R1243" s="500" t="s">
        <v>4543</v>
      </c>
      <c r="S1243" s="397" t="s">
        <v>4544</v>
      </c>
      <c r="T1243" s="397" t="s">
        <v>4528</v>
      </c>
      <c r="U1243" s="398" t="s">
        <v>4545</v>
      </c>
      <c r="V1243" s="398"/>
      <c r="W1243" s="397"/>
      <c r="X1243" s="399"/>
      <c r="Y1243" s="397"/>
      <c r="Z1243" s="397"/>
      <c r="AA1243" s="31" t="str">
        <f t="shared" si="22"/>
        <v/>
      </c>
      <c r="AB1243" s="260"/>
      <c r="AC1243" s="260"/>
      <c r="AD1243" s="260"/>
      <c r="AE1243" s="260" t="s">
        <v>4546</v>
      </c>
      <c r="AF1243" s="397" t="s">
        <v>47</v>
      </c>
      <c r="AG1243" s="400" t="s">
        <v>85</v>
      </c>
    </row>
    <row r="1244" spans="1:33" s="33" customFormat="1" ht="63" customHeight="1" x14ac:dyDescent="0.2">
      <c r="A1244" s="392" t="s">
        <v>4517</v>
      </c>
      <c r="B1244" s="1572">
        <v>80101708</v>
      </c>
      <c r="C1244" s="393" t="s">
        <v>4547</v>
      </c>
      <c r="D1244" s="394">
        <v>43280</v>
      </c>
      <c r="E1244" s="393" t="s">
        <v>107</v>
      </c>
      <c r="F1244" s="393" t="s">
        <v>117</v>
      </c>
      <c r="G1244" s="393" t="s">
        <v>420</v>
      </c>
      <c r="H1244" s="1573">
        <v>25000000</v>
      </c>
      <c r="I1244" s="1573">
        <v>25000000</v>
      </c>
      <c r="J1244" s="393" t="s">
        <v>111</v>
      </c>
      <c r="K1244" s="393" t="s">
        <v>45</v>
      </c>
      <c r="L1244" s="260" t="s">
        <v>4540</v>
      </c>
      <c r="M1244" s="260" t="s">
        <v>451</v>
      </c>
      <c r="N1244" s="395" t="s">
        <v>4541</v>
      </c>
      <c r="O1244" s="402" t="s">
        <v>4542</v>
      </c>
      <c r="P1244" s="500" t="s">
        <v>4524</v>
      </c>
      <c r="Q1244" s="500" t="s">
        <v>4525</v>
      </c>
      <c r="R1244" s="500" t="s">
        <v>4543</v>
      </c>
      <c r="S1244" s="397" t="s">
        <v>4544</v>
      </c>
      <c r="T1244" s="397" t="s">
        <v>4528</v>
      </c>
      <c r="U1244" s="398" t="s">
        <v>4545</v>
      </c>
      <c r="V1244" s="398"/>
      <c r="W1244" s="397"/>
      <c r="X1244" s="399"/>
      <c r="Y1244" s="397"/>
      <c r="Z1244" s="397"/>
      <c r="AA1244" s="31" t="str">
        <f t="shared" si="22"/>
        <v/>
      </c>
      <c r="AB1244" s="260"/>
      <c r="AC1244" s="260"/>
      <c r="AD1244" s="260"/>
      <c r="AE1244" s="260" t="s">
        <v>4546</v>
      </c>
      <c r="AF1244" s="397" t="s">
        <v>47</v>
      </c>
      <c r="AG1244" s="400" t="s">
        <v>85</v>
      </c>
    </row>
    <row r="1245" spans="1:33" s="33" customFormat="1" ht="63" customHeight="1" x14ac:dyDescent="0.2">
      <c r="A1245" s="392" t="s">
        <v>4517</v>
      </c>
      <c r="B1245" s="1572" t="s">
        <v>4548</v>
      </c>
      <c r="C1245" s="393" t="s">
        <v>4549</v>
      </c>
      <c r="D1245" s="394">
        <v>43182</v>
      </c>
      <c r="E1245" s="393" t="s">
        <v>1851</v>
      </c>
      <c r="F1245" s="393" t="s">
        <v>112</v>
      </c>
      <c r="G1245" s="393" t="s">
        <v>116</v>
      </c>
      <c r="H1245" s="1573">
        <v>110000000</v>
      </c>
      <c r="I1245" s="1573">
        <v>110000000</v>
      </c>
      <c r="J1245" s="393" t="s">
        <v>111</v>
      </c>
      <c r="K1245" s="393" t="s">
        <v>45</v>
      </c>
      <c r="L1245" s="260" t="s">
        <v>4550</v>
      </c>
      <c r="M1245" s="260" t="s">
        <v>4551</v>
      </c>
      <c r="N1245" s="395" t="s">
        <v>4552</v>
      </c>
      <c r="O1245" s="402" t="s">
        <v>4553</v>
      </c>
      <c r="P1245" s="500" t="s">
        <v>4554</v>
      </c>
      <c r="Q1245" s="500" t="s">
        <v>4555</v>
      </c>
      <c r="R1245" s="500" t="s">
        <v>4556</v>
      </c>
      <c r="S1245" s="397" t="s">
        <v>4557</v>
      </c>
      <c r="T1245" s="397" t="s">
        <v>4556</v>
      </c>
      <c r="U1245" s="398" t="s">
        <v>4558</v>
      </c>
      <c r="V1245" s="398"/>
      <c r="W1245" s="397"/>
      <c r="X1245" s="399"/>
      <c r="Y1245" s="397"/>
      <c r="Z1245" s="397"/>
      <c r="AA1245" s="31" t="str">
        <f t="shared" si="22"/>
        <v/>
      </c>
      <c r="AB1245" s="260"/>
      <c r="AC1245" s="260"/>
      <c r="AD1245" s="260"/>
      <c r="AE1245" s="260" t="s">
        <v>4559</v>
      </c>
      <c r="AF1245" s="397" t="s">
        <v>47</v>
      </c>
      <c r="AG1245" s="400" t="s">
        <v>85</v>
      </c>
    </row>
    <row r="1246" spans="1:33" s="33" customFormat="1" ht="63" customHeight="1" x14ac:dyDescent="0.2">
      <c r="A1246" s="392" t="s">
        <v>4517</v>
      </c>
      <c r="B1246" s="1572" t="s">
        <v>4548</v>
      </c>
      <c r="C1246" s="393" t="s">
        <v>4560</v>
      </c>
      <c r="D1246" s="394">
        <v>43182</v>
      </c>
      <c r="E1246" s="393" t="s">
        <v>1851</v>
      </c>
      <c r="F1246" s="393" t="s">
        <v>112</v>
      </c>
      <c r="G1246" s="393" t="s">
        <v>420</v>
      </c>
      <c r="H1246" s="1573">
        <v>5350711060</v>
      </c>
      <c r="I1246" s="1573">
        <v>5350711060</v>
      </c>
      <c r="J1246" s="393" t="s">
        <v>48</v>
      </c>
      <c r="K1246" s="393" t="s">
        <v>45</v>
      </c>
      <c r="L1246" s="260" t="s">
        <v>4550</v>
      </c>
      <c r="M1246" s="260" t="s">
        <v>4551</v>
      </c>
      <c r="N1246" s="395" t="s">
        <v>4552</v>
      </c>
      <c r="O1246" s="402" t="s">
        <v>4553</v>
      </c>
      <c r="P1246" s="500" t="s">
        <v>4554</v>
      </c>
      <c r="Q1246" s="500" t="s">
        <v>4555</v>
      </c>
      <c r="R1246" s="500" t="s">
        <v>4556</v>
      </c>
      <c r="S1246" s="397" t="s">
        <v>4557</v>
      </c>
      <c r="T1246" s="397" t="s">
        <v>4556</v>
      </c>
      <c r="U1246" s="398" t="s">
        <v>4558</v>
      </c>
      <c r="V1246" s="398">
        <v>7640</v>
      </c>
      <c r="W1246" s="397">
        <v>18556</v>
      </c>
      <c r="X1246" s="399">
        <v>43031</v>
      </c>
      <c r="Y1246" s="397" t="s">
        <v>4561</v>
      </c>
      <c r="Z1246" s="397">
        <v>4600007723</v>
      </c>
      <c r="AA1246" s="31">
        <f t="shared" si="22"/>
        <v>1</v>
      </c>
      <c r="AB1246" s="260" t="s">
        <v>4562</v>
      </c>
      <c r="AC1246" s="260" t="s">
        <v>4532</v>
      </c>
      <c r="AD1246" s="260"/>
      <c r="AE1246" s="260" t="s">
        <v>4559</v>
      </c>
      <c r="AF1246" s="397" t="s">
        <v>47</v>
      </c>
      <c r="AG1246" s="400" t="s">
        <v>85</v>
      </c>
    </row>
    <row r="1247" spans="1:33" s="33" customFormat="1" ht="63" customHeight="1" x14ac:dyDescent="0.2">
      <c r="A1247" s="392" t="s">
        <v>4517</v>
      </c>
      <c r="B1247" s="1572">
        <v>93131703</v>
      </c>
      <c r="C1247" s="393" t="s">
        <v>4560</v>
      </c>
      <c r="D1247" s="394" t="s">
        <v>4563</v>
      </c>
      <c r="E1247" s="393" t="s">
        <v>104</v>
      </c>
      <c r="F1247" s="393" t="s">
        <v>4564</v>
      </c>
      <c r="G1247" s="393" t="s">
        <v>116</v>
      </c>
      <c r="H1247" s="1573">
        <v>6499343679</v>
      </c>
      <c r="I1247" s="1573">
        <v>10000202</v>
      </c>
      <c r="J1247" s="393" t="s">
        <v>48</v>
      </c>
      <c r="K1247" s="393" t="s">
        <v>45</v>
      </c>
      <c r="L1247" s="260" t="s">
        <v>4550</v>
      </c>
      <c r="M1247" s="260" t="s">
        <v>4551</v>
      </c>
      <c r="N1247" s="395" t="s">
        <v>4552</v>
      </c>
      <c r="O1247" s="402" t="s">
        <v>4553</v>
      </c>
      <c r="P1247" s="500" t="s">
        <v>4554</v>
      </c>
      <c r="Q1247" s="500" t="s">
        <v>4555</v>
      </c>
      <c r="R1247" s="500" t="s">
        <v>4556</v>
      </c>
      <c r="S1247" s="397" t="s">
        <v>4557</v>
      </c>
      <c r="T1247" s="397" t="s">
        <v>4556</v>
      </c>
      <c r="U1247" s="398" t="s">
        <v>4558</v>
      </c>
      <c r="V1247" s="398">
        <v>7640</v>
      </c>
      <c r="W1247" s="397">
        <v>18556</v>
      </c>
      <c r="X1247" s="399">
        <v>43031</v>
      </c>
      <c r="Y1247" s="397" t="s">
        <v>4561</v>
      </c>
      <c r="Z1247" s="397">
        <v>4600007723</v>
      </c>
      <c r="AA1247" s="31">
        <f t="shared" si="22"/>
        <v>1</v>
      </c>
      <c r="AB1247" s="260" t="s">
        <v>4562</v>
      </c>
      <c r="AC1247" s="260" t="s">
        <v>4532</v>
      </c>
      <c r="AD1247" s="260"/>
      <c r="AE1247" s="260" t="s">
        <v>4559</v>
      </c>
      <c r="AF1247" s="397" t="s">
        <v>47</v>
      </c>
      <c r="AG1247" s="400" t="s">
        <v>85</v>
      </c>
    </row>
    <row r="1248" spans="1:33" s="33" customFormat="1" ht="63" customHeight="1" x14ac:dyDescent="0.2">
      <c r="A1248" s="392" t="s">
        <v>4517</v>
      </c>
      <c r="B1248" s="1572" t="s">
        <v>4565</v>
      </c>
      <c r="C1248" s="393" t="s">
        <v>4566</v>
      </c>
      <c r="D1248" s="394">
        <v>43280</v>
      </c>
      <c r="E1248" s="393" t="s">
        <v>980</v>
      </c>
      <c r="F1248" s="393" t="s">
        <v>587</v>
      </c>
      <c r="G1248" s="393" t="s">
        <v>116</v>
      </c>
      <c r="H1248" s="1573">
        <v>529560177</v>
      </c>
      <c r="I1248" s="1573">
        <v>0</v>
      </c>
      <c r="J1248" s="393" t="s">
        <v>111</v>
      </c>
      <c r="K1248" s="393" t="s">
        <v>45</v>
      </c>
      <c r="L1248" s="260" t="s">
        <v>4550</v>
      </c>
      <c r="M1248" s="260" t="s">
        <v>4551</v>
      </c>
      <c r="N1248" s="395" t="s">
        <v>4552</v>
      </c>
      <c r="O1248" s="402" t="s">
        <v>4553</v>
      </c>
      <c r="P1248" s="500" t="s">
        <v>4554</v>
      </c>
      <c r="Q1248" s="500" t="s">
        <v>4555</v>
      </c>
      <c r="R1248" s="500" t="s">
        <v>4556</v>
      </c>
      <c r="S1248" s="397" t="s">
        <v>4557</v>
      </c>
      <c r="T1248" s="397" t="s">
        <v>4556</v>
      </c>
      <c r="U1248" s="398" t="s">
        <v>4558</v>
      </c>
      <c r="V1248" s="398"/>
      <c r="W1248" s="397"/>
      <c r="X1248" s="399"/>
      <c r="Y1248" s="397"/>
      <c r="Z1248" s="397"/>
      <c r="AA1248" s="31" t="str">
        <f t="shared" si="22"/>
        <v/>
      </c>
      <c r="AB1248" s="260"/>
      <c r="AC1248" s="260"/>
      <c r="AD1248" s="260"/>
      <c r="AE1248" s="260" t="s">
        <v>4559</v>
      </c>
      <c r="AF1248" s="397" t="s">
        <v>47</v>
      </c>
      <c r="AG1248" s="400" t="s">
        <v>85</v>
      </c>
    </row>
    <row r="1249" spans="1:33" s="33" customFormat="1" ht="63" customHeight="1" x14ac:dyDescent="0.2">
      <c r="A1249" s="392" t="s">
        <v>4517</v>
      </c>
      <c r="B1249" s="1572">
        <v>77102004</v>
      </c>
      <c r="C1249" s="393" t="s">
        <v>4567</v>
      </c>
      <c r="D1249" s="394">
        <v>43280</v>
      </c>
      <c r="E1249" s="393" t="s">
        <v>1808</v>
      </c>
      <c r="F1249" s="393" t="s">
        <v>117</v>
      </c>
      <c r="G1249" s="393" t="s">
        <v>420</v>
      </c>
      <c r="H1249" s="1573">
        <v>30400000</v>
      </c>
      <c r="I1249" s="1573">
        <v>30400000</v>
      </c>
      <c r="J1249" s="393" t="s">
        <v>111</v>
      </c>
      <c r="K1249" s="393" t="s">
        <v>45</v>
      </c>
      <c r="L1249" s="260" t="s">
        <v>4568</v>
      </c>
      <c r="M1249" s="260" t="s">
        <v>451</v>
      </c>
      <c r="N1249" s="395" t="s">
        <v>4569</v>
      </c>
      <c r="O1249" s="402" t="s">
        <v>4570</v>
      </c>
      <c r="P1249" s="500" t="s">
        <v>4524</v>
      </c>
      <c r="Q1249" s="500" t="s">
        <v>4525</v>
      </c>
      <c r="R1249" s="500" t="s">
        <v>4571</v>
      </c>
      <c r="S1249" s="397" t="s">
        <v>4572</v>
      </c>
      <c r="T1249" s="397" t="s">
        <v>4528</v>
      </c>
      <c r="U1249" s="398" t="s">
        <v>4573</v>
      </c>
      <c r="V1249" s="398"/>
      <c r="W1249" s="397"/>
      <c r="X1249" s="399"/>
      <c r="Y1249" s="397"/>
      <c r="Z1249" s="397"/>
      <c r="AA1249" s="31" t="str">
        <f t="shared" si="22"/>
        <v/>
      </c>
      <c r="AB1249" s="260"/>
      <c r="AC1249" s="260"/>
      <c r="AD1249" s="260"/>
      <c r="AE1249" s="260" t="s">
        <v>4574</v>
      </c>
      <c r="AF1249" s="397" t="s">
        <v>47</v>
      </c>
      <c r="AG1249" s="400" t="s">
        <v>85</v>
      </c>
    </row>
    <row r="1250" spans="1:33" s="33" customFormat="1" ht="63" customHeight="1" x14ac:dyDescent="0.2">
      <c r="A1250" s="392" t="s">
        <v>4517</v>
      </c>
      <c r="B1250" s="1572">
        <v>76121901</v>
      </c>
      <c r="C1250" s="393" t="s">
        <v>4575</v>
      </c>
      <c r="D1250" s="394">
        <v>43159</v>
      </c>
      <c r="E1250" s="393" t="s">
        <v>104</v>
      </c>
      <c r="F1250" s="393" t="s">
        <v>431</v>
      </c>
      <c r="G1250" s="393" t="s">
        <v>420</v>
      </c>
      <c r="H1250" s="1573">
        <v>30540363</v>
      </c>
      <c r="I1250" s="1573">
        <v>30540363</v>
      </c>
      <c r="J1250" s="393" t="s">
        <v>111</v>
      </c>
      <c r="K1250" s="393" t="s">
        <v>45</v>
      </c>
      <c r="L1250" s="260" t="s">
        <v>4568</v>
      </c>
      <c r="M1250" s="260" t="s">
        <v>451</v>
      </c>
      <c r="N1250" s="395" t="s">
        <v>4569</v>
      </c>
      <c r="O1250" s="402" t="s">
        <v>4570</v>
      </c>
      <c r="P1250" s="500" t="s">
        <v>4524</v>
      </c>
      <c r="Q1250" s="500" t="s">
        <v>4525</v>
      </c>
      <c r="R1250" s="500" t="s">
        <v>4571</v>
      </c>
      <c r="S1250" s="397" t="s">
        <v>4572</v>
      </c>
      <c r="T1250" s="397" t="s">
        <v>4528</v>
      </c>
      <c r="U1250" s="398" t="s">
        <v>4573</v>
      </c>
      <c r="V1250" s="398"/>
      <c r="W1250" s="397"/>
      <c r="X1250" s="399"/>
      <c r="Y1250" s="397"/>
      <c r="Z1250" s="397"/>
      <c r="AA1250" s="31" t="str">
        <f t="shared" si="22"/>
        <v/>
      </c>
      <c r="AB1250" s="260"/>
      <c r="AC1250" s="260"/>
      <c r="AD1250" s="260"/>
      <c r="AE1250" s="260" t="s">
        <v>4574</v>
      </c>
      <c r="AF1250" s="397" t="s">
        <v>47</v>
      </c>
      <c r="AG1250" s="400" t="s">
        <v>85</v>
      </c>
    </row>
    <row r="1251" spans="1:33" s="33" customFormat="1" ht="63" customHeight="1" x14ac:dyDescent="0.2">
      <c r="A1251" s="392" t="s">
        <v>4517</v>
      </c>
      <c r="B1251" s="1572" t="s">
        <v>4576</v>
      </c>
      <c r="C1251" s="393" t="s">
        <v>4577</v>
      </c>
      <c r="D1251" s="394">
        <v>43182</v>
      </c>
      <c r="E1251" s="393" t="s">
        <v>620</v>
      </c>
      <c r="F1251" s="393" t="s">
        <v>190</v>
      </c>
      <c r="G1251" s="393" t="s">
        <v>420</v>
      </c>
      <c r="H1251" s="1573">
        <v>200000000</v>
      </c>
      <c r="I1251" s="1573">
        <v>200000000</v>
      </c>
      <c r="J1251" s="393" t="s">
        <v>111</v>
      </c>
      <c r="K1251" s="393" t="s">
        <v>45</v>
      </c>
      <c r="L1251" s="260" t="s">
        <v>4578</v>
      </c>
      <c r="M1251" s="260" t="s">
        <v>451</v>
      </c>
      <c r="N1251" s="395" t="s">
        <v>4579</v>
      </c>
      <c r="O1251" s="402" t="s">
        <v>4580</v>
      </c>
      <c r="P1251" s="500" t="s">
        <v>4524</v>
      </c>
      <c r="Q1251" s="500" t="s">
        <v>4525</v>
      </c>
      <c r="R1251" s="500" t="s">
        <v>4581</v>
      </c>
      <c r="S1251" s="397" t="s">
        <v>4582</v>
      </c>
      <c r="T1251" s="397" t="s">
        <v>4528</v>
      </c>
      <c r="U1251" s="398" t="s">
        <v>4583</v>
      </c>
      <c r="V1251" s="398"/>
      <c r="W1251" s="397"/>
      <c r="X1251" s="399"/>
      <c r="Y1251" s="397"/>
      <c r="Z1251" s="397"/>
      <c r="AA1251" s="31" t="str">
        <f t="shared" si="22"/>
        <v/>
      </c>
      <c r="AB1251" s="260"/>
      <c r="AC1251" s="260"/>
      <c r="AD1251" s="260"/>
      <c r="AE1251" s="260" t="s">
        <v>4578</v>
      </c>
      <c r="AF1251" s="397" t="s">
        <v>47</v>
      </c>
      <c r="AG1251" s="400" t="s">
        <v>85</v>
      </c>
    </row>
    <row r="1252" spans="1:33" s="33" customFormat="1" ht="63" customHeight="1" x14ac:dyDescent="0.2">
      <c r="A1252" s="392" t="s">
        <v>4517</v>
      </c>
      <c r="B1252" s="1572">
        <v>85111509</v>
      </c>
      <c r="C1252" s="393" t="s">
        <v>4584</v>
      </c>
      <c r="D1252" s="394">
        <v>43182</v>
      </c>
      <c r="E1252" s="393" t="s">
        <v>620</v>
      </c>
      <c r="F1252" s="393" t="s">
        <v>190</v>
      </c>
      <c r="G1252" s="393" t="s">
        <v>116</v>
      </c>
      <c r="H1252" s="1573">
        <v>500000000</v>
      </c>
      <c r="I1252" s="1573">
        <v>500000000</v>
      </c>
      <c r="J1252" s="393" t="s">
        <v>111</v>
      </c>
      <c r="K1252" s="393" t="s">
        <v>45</v>
      </c>
      <c r="L1252" s="260" t="s">
        <v>4578</v>
      </c>
      <c r="M1252" s="260" t="s">
        <v>451</v>
      </c>
      <c r="N1252" s="395" t="s">
        <v>4579</v>
      </c>
      <c r="O1252" s="402" t="s">
        <v>4580</v>
      </c>
      <c r="P1252" s="500" t="s">
        <v>4524</v>
      </c>
      <c r="Q1252" s="500" t="s">
        <v>4525</v>
      </c>
      <c r="R1252" s="500" t="s">
        <v>4581</v>
      </c>
      <c r="S1252" s="397" t="s">
        <v>4582</v>
      </c>
      <c r="T1252" s="397" t="s">
        <v>4528</v>
      </c>
      <c r="U1252" s="398" t="s">
        <v>4585</v>
      </c>
      <c r="V1252" s="398"/>
      <c r="W1252" s="397"/>
      <c r="X1252" s="399"/>
      <c r="Y1252" s="397"/>
      <c r="Z1252" s="397"/>
      <c r="AA1252" s="31" t="str">
        <f t="shared" si="22"/>
        <v/>
      </c>
      <c r="AB1252" s="260"/>
      <c r="AC1252" s="260"/>
      <c r="AD1252" s="260"/>
      <c r="AE1252" s="260" t="s">
        <v>4578</v>
      </c>
      <c r="AF1252" s="397" t="s">
        <v>47</v>
      </c>
      <c r="AG1252" s="400" t="s">
        <v>85</v>
      </c>
    </row>
    <row r="1253" spans="1:33" s="33" customFormat="1" ht="63" customHeight="1" x14ac:dyDescent="0.2">
      <c r="A1253" s="392" t="s">
        <v>4517</v>
      </c>
      <c r="B1253" s="1572">
        <v>85111509</v>
      </c>
      <c r="C1253" s="393" t="s">
        <v>4586</v>
      </c>
      <c r="D1253" s="394">
        <v>43280</v>
      </c>
      <c r="E1253" s="393" t="s">
        <v>467</v>
      </c>
      <c r="F1253" s="393" t="s">
        <v>486</v>
      </c>
      <c r="G1253" s="393" t="s">
        <v>420</v>
      </c>
      <c r="H1253" s="1573">
        <v>36394000</v>
      </c>
      <c r="I1253" s="1573">
        <v>36394000</v>
      </c>
      <c r="J1253" s="393" t="s">
        <v>111</v>
      </c>
      <c r="K1253" s="393" t="s">
        <v>45</v>
      </c>
      <c r="L1253" s="260" t="s">
        <v>4578</v>
      </c>
      <c r="M1253" s="260" t="s">
        <v>451</v>
      </c>
      <c r="N1253" s="395" t="s">
        <v>4579</v>
      </c>
      <c r="O1253" s="402" t="s">
        <v>4580</v>
      </c>
      <c r="P1253" s="500" t="s">
        <v>4524</v>
      </c>
      <c r="Q1253" s="500" t="s">
        <v>4525</v>
      </c>
      <c r="R1253" s="500" t="s">
        <v>4581</v>
      </c>
      <c r="S1253" s="397" t="s">
        <v>4582</v>
      </c>
      <c r="T1253" s="397" t="s">
        <v>4528</v>
      </c>
      <c r="U1253" s="398" t="s">
        <v>4587</v>
      </c>
      <c r="V1253" s="398"/>
      <c r="W1253" s="397"/>
      <c r="X1253" s="399"/>
      <c r="Y1253" s="397"/>
      <c r="Z1253" s="397"/>
      <c r="AA1253" s="31" t="str">
        <f t="shared" si="22"/>
        <v/>
      </c>
      <c r="AB1253" s="260"/>
      <c r="AC1253" s="260"/>
      <c r="AD1253" s="260"/>
      <c r="AE1253" s="260" t="s">
        <v>4578</v>
      </c>
      <c r="AF1253" s="397" t="s">
        <v>47</v>
      </c>
      <c r="AG1253" s="400" t="s">
        <v>85</v>
      </c>
    </row>
    <row r="1254" spans="1:33" s="33" customFormat="1" ht="63" customHeight="1" x14ac:dyDescent="0.2">
      <c r="A1254" s="392" t="s">
        <v>4517</v>
      </c>
      <c r="B1254" s="260" t="s">
        <v>4588</v>
      </c>
      <c r="C1254" s="393" t="s">
        <v>4589</v>
      </c>
      <c r="D1254" s="394" t="s">
        <v>4590</v>
      </c>
      <c r="E1254" s="393" t="s">
        <v>620</v>
      </c>
      <c r="F1254" s="393" t="s">
        <v>486</v>
      </c>
      <c r="G1254" s="393" t="s">
        <v>116</v>
      </c>
      <c r="H1254" s="1573">
        <v>5500000000</v>
      </c>
      <c r="I1254" s="1573">
        <v>3500000000</v>
      </c>
      <c r="J1254" s="393" t="s">
        <v>48</v>
      </c>
      <c r="K1254" s="393" t="s">
        <v>110</v>
      </c>
      <c r="L1254" s="260" t="s">
        <v>4591</v>
      </c>
      <c r="M1254" s="260" t="s">
        <v>1922</v>
      </c>
      <c r="N1254" s="395" t="s">
        <v>4592</v>
      </c>
      <c r="O1254" s="402" t="s">
        <v>4593</v>
      </c>
      <c r="P1254" s="500" t="s">
        <v>4524</v>
      </c>
      <c r="Q1254" s="500" t="s">
        <v>4525</v>
      </c>
      <c r="R1254" s="500" t="s">
        <v>4594</v>
      </c>
      <c r="S1254" s="397" t="s">
        <v>4595</v>
      </c>
      <c r="T1254" s="397" t="s">
        <v>4528</v>
      </c>
      <c r="U1254" s="398" t="s">
        <v>4596</v>
      </c>
      <c r="V1254" s="398">
        <v>7737</v>
      </c>
      <c r="W1254" s="397">
        <v>19233</v>
      </c>
      <c r="X1254" s="399">
        <v>43045</v>
      </c>
      <c r="Y1254" s="397" t="s">
        <v>4597</v>
      </c>
      <c r="Z1254" s="397">
        <v>4600007890</v>
      </c>
      <c r="AA1254" s="31">
        <f t="shared" si="22"/>
        <v>1</v>
      </c>
      <c r="AB1254" s="260" t="s">
        <v>4598</v>
      </c>
      <c r="AC1254" s="260" t="s">
        <v>4532</v>
      </c>
      <c r="AD1254" s="260"/>
      <c r="AE1254" s="260" t="s">
        <v>4599</v>
      </c>
      <c r="AF1254" s="397" t="s">
        <v>47</v>
      </c>
      <c r="AG1254" s="400" t="s">
        <v>85</v>
      </c>
    </row>
    <row r="1255" spans="1:33" s="33" customFormat="1" ht="63" customHeight="1" x14ac:dyDescent="0.2">
      <c r="A1255" s="392" t="s">
        <v>4517</v>
      </c>
      <c r="B1255" s="260" t="s">
        <v>4588</v>
      </c>
      <c r="C1255" s="393" t="s">
        <v>4589</v>
      </c>
      <c r="D1255" s="394">
        <v>43220</v>
      </c>
      <c r="E1255" s="393" t="s">
        <v>105</v>
      </c>
      <c r="F1255" s="393" t="s">
        <v>486</v>
      </c>
      <c r="G1255" s="393" t="s">
        <v>116</v>
      </c>
      <c r="H1255" s="1573">
        <v>5337942000</v>
      </c>
      <c r="I1255" s="1573">
        <v>337942000</v>
      </c>
      <c r="J1255" s="393" t="s">
        <v>48</v>
      </c>
      <c r="K1255" s="393" t="s">
        <v>45</v>
      </c>
      <c r="L1255" s="260" t="s">
        <v>4591</v>
      </c>
      <c r="M1255" s="260" t="s">
        <v>1922</v>
      </c>
      <c r="N1255" s="395" t="s">
        <v>4592</v>
      </c>
      <c r="O1255" s="402" t="s">
        <v>4593</v>
      </c>
      <c r="P1255" s="500" t="s">
        <v>4524</v>
      </c>
      <c r="Q1255" s="500" t="s">
        <v>4525</v>
      </c>
      <c r="R1255" s="500" t="s">
        <v>4594</v>
      </c>
      <c r="S1255" s="397" t="s">
        <v>4595</v>
      </c>
      <c r="T1255" s="397" t="s">
        <v>4528</v>
      </c>
      <c r="U1255" s="398" t="s">
        <v>4596</v>
      </c>
      <c r="V1255" s="398"/>
      <c r="W1255" s="397"/>
      <c r="X1255" s="399"/>
      <c r="Y1255" s="397"/>
      <c r="Z1255" s="397"/>
      <c r="AA1255" s="31" t="str">
        <f t="shared" si="22"/>
        <v/>
      </c>
      <c r="AB1255" s="260"/>
      <c r="AC1255" s="260"/>
      <c r="AD1255" s="260"/>
      <c r="AE1255" s="260" t="s">
        <v>4599</v>
      </c>
      <c r="AF1255" s="397" t="s">
        <v>47</v>
      </c>
      <c r="AG1255" s="400" t="s">
        <v>85</v>
      </c>
    </row>
    <row r="1256" spans="1:33" s="33" customFormat="1" ht="63" customHeight="1" x14ac:dyDescent="0.2">
      <c r="A1256" s="392" t="s">
        <v>4517</v>
      </c>
      <c r="B1256" s="260" t="s">
        <v>4600</v>
      </c>
      <c r="C1256" s="393" t="s">
        <v>4601</v>
      </c>
      <c r="D1256" s="394">
        <v>43182</v>
      </c>
      <c r="E1256" s="393" t="s">
        <v>109</v>
      </c>
      <c r="F1256" s="393" t="s">
        <v>431</v>
      </c>
      <c r="G1256" s="393" t="s">
        <v>116</v>
      </c>
      <c r="H1256" s="1573">
        <v>60000000</v>
      </c>
      <c r="I1256" s="1573">
        <v>60000000</v>
      </c>
      <c r="J1256" s="393" t="s">
        <v>111</v>
      </c>
      <c r="K1256" s="393" t="s">
        <v>45</v>
      </c>
      <c r="L1256" s="260" t="s">
        <v>4591</v>
      </c>
      <c r="M1256" s="260" t="s">
        <v>1922</v>
      </c>
      <c r="N1256" s="395" t="s">
        <v>4592</v>
      </c>
      <c r="O1256" s="402" t="s">
        <v>4593</v>
      </c>
      <c r="P1256" s="500" t="s">
        <v>4524</v>
      </c>
      <c r="Q1256" s="500" t="s">
        <v>4525</v>
      </c>
      <c r="R1256" s="500" t="s">
        <v>4594</v>
      </c>
      <c r="S1256" s="397" t="s">
        <v>4595</v>
      </c>
      <c r="T1256" s="397" t="s">
        <v>4528</v>
      </c>
      <c r="U1256" s="398" t="s">
        <v>4602</v>
      </c>
      <c r="V1256" s="398"/>
      <c r="W1256" s="397"/>
      <c r="X1256" s="399"/>
      <c r="Y1256" s="397"/>
      <c r="Z1256" s="397"/>
      <c r="AA1256" s="31" t="str">
        <f t="shared" si="22"/>
        <v/>
      </c>
      <c r="AB1256" s="260"/>
      <c r="AC1256" s="260"/>
      <c r="AD1256" s="260"/>
      <c r="AE1256" s="260" t="s">
        <v>4599</v>
      </c>
      <c r="AF1256" s="397" t="s">
        <v>47</v>
      </c>
      <c r="AG1256" s="400" t="s">
        <v>85</v>
      </c>
    </row>
    <row r="1257" spans="1:33" s="33" customFormat="1" ht="63" customHeight="1" x14ac:dyDescent="0.2">
      <c r="A1257" s="392" t="s">
        <v>4517</v>
      </c>
      <c r="B1257" s="260" t="s">
        <v>4603</v>
      </c>
      <c r="C1257" s="393" t="s">
        <v>4604</v>
      </c>
      <c r="D1257" s="394">
        <v>43159</v>
      </c>
      <c r="E1257" s="393" t="s">
        <v>104</v>
      </c>
      <c r="F1257" s="393" t="s">
        <v>431</v>
      </c>
      <c r="G1257" s="393" t="s">
        <v>420</v>
      </c>
      <c r="H1257" s="1573">
        <v>76000000</v>
      </c>
      <c r="I1257" s="1573">
        <v>76000000</v>
      </c>
      <c r="J1257" s="393" t="s">
        <v>111</v>
      </c>
      <c r="K1257" s="393" t="s">
        <v>45</v>
      </c>
      <c r="L1257" s="260" t="s">
        <v>4591</v>
      </c>
      <c r="M1257" s="260" t="s">
        <v>1922</v>
      </c>
      <c r="N1257" s="395" t="s">
        <v>4592</v>
      </c>
      <c r="O1257" s="402" t="s">
        <v>4593</v>
      </c>
      <c r="P1257" s="500" t="s">
        <v>4524</v>
      </c>
      <c r="Q1257" s="500" t="s">
        <v>4525</v>
      </c>
      <c r="R1257" s="500" t="s">
        <v>4594</v>
      </c>
      <c r="S1257" s="397" t="s">
        <v>4595</v>
      </c>
      <c r="T1257" s="397" t="s">
        <v>4528</v>
      </c>
      <c r="U1257" s="398" t="s">
        <v>4596</v>
      </c>
      <c r="V1257" s="398"/>
      <c r="W1257" s="397"/>
      <c r="X1257" s="399"/>
      <c r="Y1257" s="397"/>
      <c r="Z1257" s="397"/>
      <c r="AA1257" s="31" t="str">
        <f t="shared" si="22"/>
        <v/>
      </c>
      <c r="AB1257" s="260"/>
      <c r="AC1257" s="260"/>
      <c r="AD1257" s="260"/>
      <c r="AE1257" s="260" t="s">
        <v>4591</v>
      </c>
      <c r="AF1257" s="397" t="s">
        <v>47</v>
      </c>
      <c r="AG1257" s="400" t="s">
        <v>85</v>
      </c>
    </row>
    <row r="1258" spans="1:33" s="33" customFormat="1" ht="63" customHeight="1" x14ac:dyDescent="0.2">
      <c r="A1258" s="392" t="s">
        <v>4517</v>
      </c>
      <c r="B1258" s="1572">
        <v>55121802</v>
      </c>
      <c r="C1258" s="393" t="s">
        <v>4605</v>
      </c>
      <c r="D1258" s="394">
        <v>43182</v>
      </c>
      <c r="E1258" s="393" t="s">
        <v>1851</v>
      </c>
      <c r="F1258" s="393" t="s">
        <v>431</v>
      </c>
      <c r="G1258" s="393" t="s">
        <v>116</v>
      </c>
      <c r="H1258" s="1573">
        <v>18394000</v>
      </c>
      <c r="I1258" s="1573">
        <v>18394000</v>
      </c>
      <c r="J1258" s="393" t="s">
        <v>111</v>
      </c>
      <c r="K1258" s="393" t="s">
        <v>45</v>
      </c>
      <c r="L1258" s="260" t="s">
        <v>4606</v>
      </c>
      <c r="M1258" s="260" t="s">
        <v>4607</v>
      </c>
      <c r="N1258" s="395" t="s">
        <v>4608</v>
      </c>
      <c r="O1258" s="402" t="s">
        <v>4609</v>
      </c>
      <c r="P1258" s="500" t="s">
        <v>4524</v>
      </c>
      <c r="Q1258" s="500" t="s">
        <v>4525</v>
      </c>
      <c r="R1258" s="500" t="s">
        <v>4610</v>
      </c>
      <c r="S1258" s="397" t="s">
        <v>4611</v>
      </c>
      <c r="T1258" s="397" t="s">
        <v>4528</v>
      </c>
      <c r="U1258" s="398" t="s">
        <v>4612</v>
      </c>
      <c r="V1258" s="398"/>
      <c r="W1258" s="397"/>
      <c r="X1258" s="399"/>
      <c r="Y1258" s="397"/>
      <c r="Z1258" s="397"/>
      <c r="AA1258" s="31" t="str">
        <f t="shared" si="22"/>
        <v/>
      </c>
      <c r="AB1258" s="260"/>
      <c r="AC1258" s="260"/>
      <c r="AD1258" s="260"/>
      <c r="AE1258" s="260" t="s">
        <v>4613</v>
      </c>
      <c r="AF1258" s="397" t="s">
        <v>47</v>
      </c>
      <c r="AG1258" s="400" t="s">
        <v>85</v>
      </c>
    </row>
    <row r="1259" spans="1:33" s="33" customFormat="1" ht="63" customHeight="1" x14ac:dyDescent="0.2">
      <c r="A1259" s="392" t="s">
        <v>4517</v>
      </c>
      <c r="B1259" s="260" t="s">
        <v>4614</v>
      </c>
      <c r="C1259" s="393" t="s">
        <v>4615</v>
      </c>
      <c r="D1259" s="394">
        <v>43280</v>
      </c>
      <c r="E1259" s="393" t="s">
        <v>467</v>
      </c>
      <c r="F1259" s="393" t="s">
        <v>486</v>
      </c>
      <c r="G1259" s="393" t="s">
        <v>116</v>
      </c>
      <c r="H1259" s="1573">
        <v>58096000</v>
      </c>
      <c r="I1259" s="1573">
        <v>58096000</v>
      </c>
      <c r="J1259" s="393" t="s">
        <v>111</v>
      </c>
      <c r="K1259" s="393" t="s">
        <v>45</v>
      </c>
      <c r="L1259" s="260" t="s">
        <v>4606</v>
      </c>
      <c r="M1259" s="260" t="s">
        <v>4607</v>
      </c>
      <c r="N1259" s="395" t="s">
        <v>4608</v>
      </c>
      <c r="O1259" s="402" t="s">
        <v>4609</v>
      </c>
      <c r="P1259" s="500" t="s">
        <v>4524</v>
      </c>
      <c r="Q1259" s="500" t="s">
        <v>4525</v>
      </c>
      <c r="R1259" s="500" t="s">
        <v>4610</v>
      </c>
      <c r="S1259" s="397" t="s">
        <v>4611</v>
      </c>
      <c r="T1259" s="397" t="s">
        <v>4528</v>
      </c>
      <c r="U1259" s="398" t="s">
        <v>4616</v>
      </c>
      <c r="V1259" s="398"/>
      <c r="W1259" s="397"/>
      <c r="X1259" s="399"/>
      <c r="Y1259" s="397"/>
      <c r="Z1259" s="397"/>
      <c r="AA1259" s="31" t="str">
        <f t="shared" si="22"/>
        <v/>
      </c>
      <c r="AB1259" s="260"/>
      <c r="AC1259" s="260"/>
      <c r="AD1259" s="260"/>
      <c r="AE1259" s="260" t="s">
        <v>4613</v>
      </c>
      <c r="AF1259" s="397" t="s">
        <v>47</v>
      </c>
      <c r="AG1259" s="400" t="s">
        <v>85</v>
      </c>
    </row>
    <row r="1260" spans="1:33" s="33" customFormat="1" ht="63" customHeight="1" x14ac:dyDescent="0.2">
      <c r="A1260" s="392" t="s">
        <v>4517</v>
      </c>
      <c r="B1260" s="1572">
        <v>83101503</v>
      </c>
      <c r="C1260" s="393" t="s">
        <v>4617</v>
      </c>
      <c r="D1260" s="394" t="s">
        <v>4590</v>
      </c>
      <c r="E1260" s="393" t="s">
        <v>1847</v>
      </c>
      <c r="F1260" s="393" t="s">
        <v>117</v>
      </c>
      <c r="G1260" s="393" t="s">
        <v>420</v>
      </c>
      <c r="H1260" s="1573">
        <v>1076266647</v>
      </c>
      <c r="I1260" s="1573">
        <v>876271135</v>
      </c>
      <c r="J1260" s="393" t="s">
        <v>48</v>
      </c>
      <c r="K1260" s="393" t="s">
        <v>45</v>
      </c>
      <c r="L1260" s="260" t="s">
        <v>4618</v>
      </c>
      <c r="M1260" s="260" t="s">
        <v>451</v>
      </c>
      <c r="N1260" s="395" t="s">
        <v>4619</v>
      </c>
      <c r="O1260" s="402" t="s">
        <v>4620</v>
      </c>
      <c r="P1260" s="500" t="s">
        <v>4524</v>
      </c>
      <c r="Q1260" s="500" t="s">
        <v>4525</v>
      </c>
      <c r="R1260" s="500" t="s">
        <v>4621</v>
      </c>
      <c r="S1260" s="397" t="s">
        <v>4622</v>
      </c>
      <c r="T1260" s="397" t="s">
        <v>4528</v>
      </c>
      <c r="U1260" s="398" t="s">
        <v>4623</v>
      </c>
      <c r="V1260" s="398">
        <v>7725</v>
      </c>
      <c r="W1260" s="397">
        <v>19131</v>
      </c>
      <c r="X1260" s="399">
        <v>43038</v>
      </c>
      <c r="Y1260" s="397" t="s">
        <v>4624</v>
      </c>
      <c r="Z1260" s="397">
        <v>4600007911</v>
      </c>
      <c r="AA1260" s="31">
        <f t="shared" si="22"/>
        <v>1</v>
      </c>
      <c r="AB1260" s="260" t="s">
        <v>1052</v>
      </c>
      <c r="AC1260" s="260" t="s">
        <v>4532</v>
      </c>
      <c r="AD1260" s="260">
        <v>1</v>
      </c>
      <c r="AE1260" s="260" t="s">
        <v>4618</v>
      </c>
      <c r="AF1260" s="397" t="s">
        <v>47</v>
      </c>
      <c r="AG1260" s="400" t="s">
        <v>85</v>
      </c>
    </row>
    <row r="1261" spans="1:33" s="33" customFormat="1" ht="63" customHeight="1" x14ac:dyDescent="0.2">
      <c r="A1261" s="392" t="s">
        <v>4517</v>
      </c>
      <c r="B1261" s="1572">
        <v>83101503</v>
      </c>
      <c r="C1261" s="393" t="s">
        <v>4617</v>
      </c>
      <c r="D1261" s="394">
        <v>43280</v>
      </c>
      <c r="E1261" s="393" t="s">
        <v>1847</v>
      </c>
      <c r="F1261" s="393" t="s">
        <v>117</v>
      </c>
      <c r="G1261" s="393" t="s">
        <v>420</v>
      </c>
      <c r="H1261" s="1573">
        <v>293000000</v>
      </c>
      <c r="I1261" s="1573">
        <v>60000000</v>
      </c>
      <c r="J1261" s="393" t="s">
        <v>48</v>
      </c>
      <c r="K1261" s="393" t="s">
        <v>45</v>
      </c>
      <c r="L1261" s="260" t="s">
        <v>4618</v>
      </c>
      <c r="M1261" s="260" t="s">
        <v>451</v>
      </c>
      <c r="N1261" s="395" t="s">
        <v>4619</v>
      </c>
      <c r="O1261" s="402" t="s">
        <v>4620</v>
      </c>
      <c r="P1261" s="500" t="s">
        <v>4524</v>
      </c>
      <c r="Q1261" s="500" t="s">
        <v>4525</v>
      </c>
      <c r="R1261" s="500" t="s">
        <v>4621</v>
      </c>
      <c r="S1261" s="397" t="s">
        <v>4622</v>
      </c>
      <c r="T1261" s="397" t="s">
        <v>4528</v>
      </c>
      <c r="U1261" s="398" t="s">
        <v>4623</v>
      </c>
      <c r="V1261" s="398"/>
      <c r="W1261" s="397"/>
      <c r="X1261" s="399"/>
      <c r="Y1261" s="397"/>
      <c r="Z1261" s="397"/>
      <c r="AA1261" s="31" t="str">
        <f t="shared" si="22"/>
        <v/>
      </c>
      <c r="AB1261" s="260"/>
      <c r="AC1261" s="260"/>
      <c r="AD1261" s="260" t="s">
        <v>586</v>
      </c>
      <c r="AE1261" s="260" t="s">
        <v>4618</v>
      </c>
      <c r="AF1261" s="397" t="s">
        <v>47</v>
      </c>
      <c r="AG1261" s="400" t="s">
        <v>85</v>
      </c>
    </row>
    <row r="1262" spans="1:33" s="33" customFormat="1" ht="63" customHeight="1" x14ac:dyDescent="0.2">
      <c r="A1262" s="392" t="s">
        <v>4517</v>
      </c>
      <c r="B1262" s="1572">
        <v>86111604</v>
      </c>
      <c r="C1262" s="393" t="s">
        <v>4625</v>
      </c>
      <c r="D1262" s="394">
        <v>43182</v>
      </c>
      <c r="E1262" s="393" t="s">
        <v>1851</v>
      </c>
      <c r="F1262" s="393" t="s">
        <v>190</v>
      </c>
      <c r="G1262" s="393" t="s">
        <v>420</v>
      </c>
      <c r="H1262" s="1573">
        <v>130000000</v>
      </c>
      <c r="I1262" s="1573">
        <v>130000000</v>
      </c>
      <c r="J1262" s="393" t="s">
        <v>111</v>
      </c>
      <c r="K1262" s="393" t="s">
        <v>45</v>
      </c>
      <c r="L1262" s="260" t="s">
        <v>4618</v>
      </c>
      <c r="M1262" s="260" t="s">
        <v>451</v>
      </c>
      <c r="N1262" s="395" t="s">
        <v>4626</v>
      </c>
      <c r="O1262" s="402" t="s">
        <v>4620</v>
      </c>
      <c r="P1262" s="500" t="s">
        <v>4524</v>
      </c>
      <c r="Q1262" s="500" t="s">
        <v>4525</v>
      </c>
      <c r="R1262" s="500" t="s">
        <v>4621</v>
      </c>
      <c r="S1262" s="397" t="s">
        <v>4622</v>
      </c>
      <c r="T1262" s="397" t="s">
        <v>4528</v>
      </c>
      <c r="U1262" s="398" t="s">
        <v>4623</v>
      </c>
      <c r="V1262" s="398"/>
      <c r="W1262" s="397"/>
      <c r="X1262" s="399"/>
      <c r="Y1262" s="397"/>
      <c r="Z1262" s="397"/>
      <c r="AA1262" s="31" t="str">
        <f t="shared" si="22"/>
        <v/>
      </c>
      <c r="AB1262" s="260"/>
      <c r="AC1262" s="260"/>
      <c r="AD1262" s="260" t="s">
        <v>586</v>
      </c>
      <c r="AE1262" s="260" t="s">
        <v>4618</v>
      </c>
      <c r="AF1262" s="397" t="s">
        <v>47</v>
      </c>
      <c r="AG1262" s="400" t="s">
        <v>85</v>
      </c>
    </row>
    <row r="1263" spans="1:33" s="33" customFormat="1" ht="63" customHeight="1" x14ac:dyDescent="0.2">
      <c r="A1263" s="392" t="s">
        <v>4517</v>
      </c>
      <c r="B1263" s="260" t="s">
        <v>4627</v>
      </c>
      <c r="C1263" s="393" t="s">
        <v>4628</v>
      </c>
      <c r="D1263" s="394">
        <v>43251</v>
      </c>
      <c r="E1263" s="393" t="s">
        <v>107</v>
      </c>
      <c r="F1263" s="393" t="s">
        <v>112</v>
      </c>
      <c r="G1263" s="393" t="s">
        <v>420</v>
      </c>
      <c r="H1263" s="1573">
        <v>415000000</v>
      </c>
      <c r="I1263" s="1573">
        <v>0</v>
      </c>
      <c r="J1263" s="393" t="s">
        <v>111</v>
      </c>
      <c r="K1263" s="393" t="s">
        <v>45</v>
      </c>
      <c r="L1263" s="260" t="s">
        <v>4618</v>
      </c>
      <c r="M1263" s="260" t="s">
        <v>451</v>
      </c>
      <c r="N1263" s="395" t="s">
        <v>4629</v>
      </c>
      <c r="O1263" s="402" t="s">
        <v>4620</v>
      </c>
      <c r="P1263" s="500" t="s">
        <v>4524</v>
      </c>
      <c r="Q1263" s="500" t="s">
        <v>4525</v>
      </c>
      <c r="R1263" s="500" t="s">
        <v>4621</v>
      </c>
      <c r="S1263" s="397" t="s">
        <v>4630</v>
      </c>
      <c r="T1263" s="397" t="s">
        <v>4528</v>
      </c>
      <c r="U1263" s="398" t="s">
        <v>4623</v>
      </c>
      <c r="V1263" s="398"/>
      <c r="W1263" s="397"/>
      <c r="X1263" s="399"/>
      <c r="Y1263" s="397"/>
      <c r="Z1263" s="397"/>
      <c r="AA1263" s="31" t="str">
        <f t="shared" si="22"/>
        <v/>
      </c>
      <c r="AB1263" s="260"/>
      <c r="AC1263" s="260"/>
      <c r="AD1263" s="260"/>
      <c r="AE1263" s="260" t="s">
        <v>4618</v>
      </c>
      <c r="AF1263" s="397" t="s">
        <v>47</v>
      </c>
      <c r="AG1263" s="400" t="s">
        <v>85</v>
      </c>
    </row>
    <row r="1264" spans="1:33" s="33" customFormat="1" ht="63" customHeight="1" x14ac:dyDescent="0.2">
      <c r="A1264" s="392" t="s">
        <v>4517</v>
      </c>
      <c r="B1264" s="260">
        <v>41121807</v>
      </c>
      <c r="C1264" s="393" t="s">
        <v>4631</v>
      </c>
      <c r="D1264" s="394">
        <v>43269</v>
      </c>
      <c r="E1264" s="393" t="s">
        <v>467</v>
      </c>
      <c r="F1264" s="393" t="s">
        <v>4632</v>
      </c>
      <c r="G1264" s="393" t="s">
        <v>420</v>
      </c>
      <c r="H1264" s="1573">
        <v>135000000</v>
      </c>
      <c r="I1264" s="1573">
        <v>0</v>
      </c>
      <c r="J1264" s="393" t="s">
        <v>111</v>
      </c>
      <c r="K1264" s="393" t="s">
        <v>45</v>
      </c>
      <c r="L1264" s="260" t="s">
        <v>4618</v>
      </c>
      <c r="M1264" s="260" t="s">
        <v>451</v>
      </c>
      <c r="N1264" s="395" t="s">
        <v>4633</v>
      </c>
      <c r="O1264" s="402" t="s">
        <v>4620</v>
      </c>
      <c r="P1264" s="500" t="s">
        <v>4524</v>
      </c>
      <c r="Q1264" s="500" t="s">
        <v>4525</v>
      </c>
      <c r="R1264" s="500" t="s">
        <v>4621</v>
      </c>
      <c r="S1264" s="397" t="s">
        <v>4634</v>
      </c>
      <c r="T1264" s="397" t="s">
        <v>4528</v>
      </c>
      <c r="U1264" s="398" t="s">
        <v>4623</v>
      </c>
      <c r="V1264" s="398"/>
      <c r="W1264" s="397"/>
      <c r="X1264" s="399"/>
      <c r="Y1264" s="397"/>
      <c r="Z1264" s="397"/>
      <c r="AA1264" s="31" t="str">
        <f t="shared" si="22"/>
        <v/>
      </c>
      <c r="AB1264" s="260"/>
      <c r="AC1264" s="260"/>
      <c r="AD1264" s="260"/>
      <c r="AE1264" s="260" t="s">
        <v>4618</v>
      </c>
      <c r="AF1264" s="397" t="s">
        <v>47</v>
      </c>
      <c r="AG1264" s="400" t="s">
        <v>85</v>
      </c>
    </row>
    <row r="1265" spans="1:33" s="33" customFormat="1" ht="63" customHeight="1" x14ac:dyDescent="0.2">
      <c r="A1265" s="392" t="s">
        <v>4517</v>
      </c>
      <c r="B1265" s="260">
        <v>41116118</v>
      </c>
      <c r="C1265" s="393" t="s">
        <v>4635</v>
      </c>
      <c r="D1265" s="394">
        <v>43343</v>
      </c>
      <c r="E1265" s="393" t="s">
        <v>153</v>
      </c>
      <c r="F1265" s="393" t="s">
        <v>112</v>
      </c>
      <c r="G1265" s="393" t="s">
        <v>420</v>
      </c>
      <c r="H1265" s="1573">
        <v>100000000</v>
      </c>
      <c r="I1265" s="1573">
        <v>100000000</v>
      </c>
      <c r="J1265" s="393" t="s">
        <v>111</v>
      </c>
      <c r="K1265" s="393" t="s">
        <v>45</v>
      </c>
      <c r="L1265" s="260" t="s">
        <v>4636</v>
      </c>
      <c r="M1265" s="260" t="s">
        <v>4637</v>
      </c>
      <c r="N1265" s="395" t="s">
        <v>4638</v>
      </c>
      <c r="O1265" s="402" t="s">
        <v>4639</v>
      </c>
      <c r="P1265" s="500" t="s">
        <v>4524</v>
      </c>
      <c r="Q1265" s="500" t="s">
        <v>4525</v>
      </c>
      <c r="R1265" s="500" t="s">
        <v>4640</v>
      </c>
      <c r="S1265" s="397" t="s">
        <v>4641</v>
      </c>
      <c r="T1265" s="397" t="s">
        <v>4528</v>
      </c>
      <c r="U1265" s="398" t="s">
        <v>4642</v>
      </c>
      <c r="V1265" s="398"/>
      <c r="W1265" s="397"/>
      <c r="X1265" s="399"/>
      <c r="Y1265" s="397"/>
      <c r="Z1265" s="397"/>
      <c r="AA1265" s="31" t="str">
        <f t="shared" si="22"/>
        <v/>
      </c>
      <c r="AB1265" s="260"/>
      <c r="AC1265" s="260"/>
      <c r="AD1265" s="260"/>
      <c r="AE1265" s="260" t="s">
        <v>4636</v>
      </c>
      <c r="AF1265" s="397" t="s">
        <v>47</v>
      </c>
      <c r="AG1265" s="400" t="s">
        <v>85</v>
      </c>
    </row>
    <row r="1266" spans="1:33" s="33" customFormat="1" ht="63" customHeight="1" x14ac:dyDescent="0.2">
      <c r="A1266" s="392" t="s">
        <v>4517</v>
      </c>
      <c r="B1266" s="260" t="s">
        <v>4548</v>
      </c>
      <c r="C1266" s="393" t="s">
        <v>4643</v>
      </c>
      <c r="D1266" s="394">
        <v>43371</v>
      </c>
      <c r="E1266" s="393" t="s">
        <v>4644</v>
      </c>
      <c r="F1266" s="393" t="s">
        <v>431</v>
      </c>
      <c r="G1266" s="393" t="s">
        <v>420</v>
      </c>
      <c r="H1266" s="1573">
        <v>10000000</v>
      </c>
      <c r="I1266" s="1573">
        <v>10000000</v>
      </c>
      <c r="J1266" s="393" t="s">
        <v>111</v>
      </c>
      <c r="K1266" s="393" t="s">
        <v>45</v>
      </c>
      <c r="L1266" s="260" t="s">
        <v>4636</v>
      </c>
      <c r="M1266" s="260" t="s">
        <v>4637</v>
      </c>
      <c r="N1266" s="395" t="s">
        <v>4638</v>
      </c>
      <c r="O1266" s="402" t="s">
        <v>4639</v>
      </c>
      <c r="P1266" s="500" t="s">
        <v>4524</v>
      </c>
      <c r="Q1266" s="500" t="s">
        <v>4525</v>
      </c>
      <c r="R1266" s="500" t="s">
        <v>4640</v>
      </c>
      <c r="S1266" s="397" t="s">
        <v>4641</v>
      </c>
      <c r="T1266" s="397" t="s">
        <v>4528</v>
      </c>
      <c r="U1266" s="398" t="s">
        <v>4642</v>
      </c>
      <c r="V1266" s="398"/>
      <c r="W1266" s="397"/>
      <c r="X1266" s="399"/>
      <c r="Y1266" s="397"/>
      <c r="Z1266" s="397"/>
      <c r="AA1266" s="31" t="str">
        <f t="shared" si="22"/>
        <v/>
      </c>
      <c r="AB1266" s="260"/>
      <c r="AC1266" s="260"/>
      <c r="AD1266" s="260"/>
      <c r="AE1266" s="260" t="s">
        <v>4636</v>
      </c>
      <c r="AF1266" s="397" t="s">
        <v>47</v>
      </c>
      <c r="AG1266" s="400" t="s">
        <v>85</v>
      </c>
    </row>
    <row r="1267" spans="1:33" s="33" customFormat="1" ht="63" customHeight="1" x14ac:dyDescent="0.2">
      <c r="A1267" s="392" t="s">
        <v>4517</v>
      </c>
      <c r="B1267" s="260">
        <v>82101801</v>
      </c>
      <c r="C1267" s="393" t="s">
        <v>4645</v>
      </c>
      <c r="D1267" s="394">
        <v>43280</v>
      </c>
      <c r="E1267" s="393" t="s">
        <v>467</v>
      </c>
      <c r="F1267" s="393" t="s">
        <v>117</v>
      </c>
      <c r="G1267" s="393" t="s">
        <v>116</v>
      </c>
      <c r="H1267" s="1573">
        <v>100000000</v>
      </c>
      <c r="I1267" s="1573">
        <v>36394000</v>
      </c>
      <c r="J1267" s="393" t="s">
        <v>111</v>
      </c>
      <c r="K1267" s="393" t="s">
        <v>45</v>
      </c>
      <c r="L1267" s="260" t="s">
        <v>4540</v>
      </c>
      <c r="M1267" s="260" t="s">
        <v>451</v>
      </c>
      <c r="N1267" s="395" t="s">
        <v>4646</v>
      </c>
      <c r="O1267" s="402" t="s">
        <v>4542</v>
      </c>
      <c r="P1267" s="500" t="s">
        <v>4524</v>
      </c>
      <c r="Q1267" s="500" t="s">
        <v>4525</v>
      </c>
      <c r="R1267" s="500" t="s">
        <v>4543</v>
      </c>
      <c r="S1267" s="397" t="s">
        <v>4544</v>
      </c>
      <c r="T1267" s="397" t="s">
        <v>4528</v>
      </c>
      <c r="U1267" s="398" t="s">
        <v>4545</v>
      </c>
      <c r="V1267" s="398"/>
      <c r="W1267" s="397"/>
      <c r="X1267" s="399"/>
      <c r="Y1267" s="397"/>
      <c r="Z1267" s="397"/>
      <c r="AA1267" s="31" t="str">
        <f t="shared" si="22"/>
        <v/>
      </c>
      <c r="AB1267" s="260"/>
      <c r="AC1267" s="260"/>
      <c r="AD1267" s="260" t="s">
        <v>4536</v>
      </c>
      <c r="AE1267" s="260" t="s">
        <v>4540</v>
      </c>
      <c r="AF1267" s="397" t="s">
        <v>47</v>
      </c>
      <c r="AG1267" s="400" t="s">
        <v>85</v>
      </c>
    </row>
    <row r="1268" spans="1:33" s="33" customFormat="1" ht="63" customHeight="1" x14ac:dyDescent="0.2">
      <c r="A1268" s="392" t="s">
        <v>4517</v>
      </c>
      <c r="B1268" s="260">
        <v>82101801</v>
      </c>
      <c r="C1268" s="393" t="s">
        <v>4645</v>
      </c>
      <c r="D1268" s="394">
        <v>43280</v>
      </c>
      <c r="E1268" s="393" t="s">
        <v>467</v>
      </c>
      <c r="F1268" s="393" t="s">
        <v>117</v>
      </c>
      <c r="G1268" s="393" t="s">
        <v>420</v>
      </c>
      <c r="H1268" s="1573">
        <v>31059637</v>
      </c>
      <c r="I1268" s="1573">
        <v>31059637</v>
      </c>
      <c r="J1268" s="393" t="s">
        <v>111</v>
      </c>
      <c r="K1268" s="393" t="s">
        <v>45</v>
      </c>
      <c r="L1268" s="260" t="s">
        <v>4568</v>
      </c>
      <c r="M1268" s="260" t="s">
        <v>451</v>
      </c>
      <c r="N1268" s="395" t="s">
        <v>4569</v>
      </c>
      <c r="O1268" s="402" t="s">
        <v>4570</v>
      </c>
      <c r="P1268" s="500" t="s">
        <v>4524</v>
      </c>
      <c r="Q1268" s="500" t="s">
        <v>4525</v>
      </c>
      <c r="R1268" s="500" t="s">
        <v>4571</v>
      </c>
      <c r="S1268" s="397" t="s">
        <v>4572</v>
      </c>
      <c r="T1268" s="397" t="s">
        <v>4528</v>
      </c>
      <c r="U1268" s="398" t="s">
        <v>4573</v>
      </c>
      <c r="V1268" s="398"/>
      <c r="W1268" s="397"/>
      <c r="X1268" s="399"/>
      <c r="Y1268" s="397"/>
      <c r="Z1268" s="397"/>
      <c r="AA1268" s="31" t="str">
        <f t="shared" si="22"/>
        <v/>
      </c>
      <c r="AB1268" s="260"/>
      <c r="AC1268" s="260"/>
      <c r="AD1268" s="260" t="s">
        <v>4536</v>
      </c>
      <c r="AE1268" s="260" t="s">
        <v>4568</v>
      </c>
      <c r="AF1268" s="397" t="s">
        <v>47</v>
      </c>
      <c r="AG1268" s="400" t="s">
        <v>85</v>
      </c>
    </row>
    <row r="1269" spans="1:33" s="33" customFormat="1" ht="63" customHeight="1" x14ac:dyDescent="0.2">
      <c r="A1269" s="392" t="s">
        <v>4517</v>
      </c>
      <c r="B1269" s="260">
        <v>82101801</v>
      </c>
      <c r="C1269" s="393" t="s">
        <v>4645</v>
      </c>
      <c r="D1269" s="394">
        <v>43280</v>
      </c>
      <c r="E1269" s="393" t="s">
        <v>467</v>
      </c>
      <c r="F1269" s="393" t="s">
        <v>117</v>
      </c>
      <c r="G1269" s="393" t="s">
        <v>116</v>
      </c>
      <c r="H1269" s="1573">
        <v>100000000</v>
      </c>
      <c r="I1269" s="1573">
        <v>100000000</v>
      </c>
      <c r="J1269" s="393" t="s">
        <v>111</v>
      </c>
      <c r="K1269" s="393" t="s">
        <v>45</v>
      </c>
      <c r="L1269" s="260" t="s">
        <v>4591</v>
      </c>
      <c r="M1269" s="260" t="s">
        <v>1922</v>
      </c>
      <c r="N1269" s="395" t="s">
        <v>4592</v>
      </c>
      <c r="O1269" s="402" t="s">
        <v>4593</v>
      </c>
      <c r="P1269" s="500" t="s">
        <v>4524</v>
      </c>
      <c r="Q1269" s="500" t="s">
        <v>4525</v>
      </c>
      <c r="R1269" s="500" t="s">
        <v>4594</v>
      </c>
      <c r="S1269" s="397" t="s">
        <v>4595</v>
      </c>
      <c r="T1269" s="397" t="s">
        <v>4528</v>
      </c>
      <c r="U1269" s="398" t="s">
        <v>4602</v>
      </c>
      <c r="V1269" s="398"/>
      <c r="W1269" s="397"/>
      <c r="X1269" s="399"/>
      <c r="Y1269" s="397"/>
      <c r="Z1269" s="397"/>
      <c r="AA1269" s="31" t="str">
        <f t="shared" si="22"/>
        <v/>
      </c>
      <c r="AB1269" s="260"/>
      <c r="AC1269" s="260"/>
      <c r="AD1269" s="260" t="s">
        <v>4536</v>
      </c>
      <c r="AE1269" s="260" t="s">
        <v>4591</v>
      </c>
      <c r="AF1269" s="397" t="s">
        <v>47</v>
      </c>
      <c r="AG1269" s="400" t="s">
        <v>85</v>
      </c>
    </row>
    <row r="1270" spans="1:33" s="33" customFormat="1" ht="63" customHeight="1" x14ac:dyDescent="0.2">
      <c r="A1270" s="392" t="s">
        <v>4517</v>
      </c>
      <c r="B1270" s="260">
        <v>82101801</v>
      </c>
      <c r="C1270" s="393" t="s">
        <v>4645</v>
      </c>
      <c r="D1270" s="394">
        <v>43280</v>
      </c>
      <c r="E1270" s="393" t="s">
        <v>467</v>
      </c>
      <c r="F1270" s="393" t="s">
        <v>117</v>
      </c>
      <c r="G1270" s="393" t="s">
        <v>420</v>
      </c>
      <c r="H1270" s="1573">
        <v>50000000</v>
      </c>
      <c r="I1270" s="1573">
        <v>50000000</v>
      </c>
      <c r="J1270" s="393" t="s">
        <v>111</v>
      </c>
      <c r="K1270" s="393" t="s">
        <v>45</v>
      </c>
      <c r="L1270" s="260" t="s">
        <v>4606</v>
      </c>
      <c r="M1270" s="260" t="s">
        <v>4607</v>
      </c>
      <c r="N1270" s="395" t="s">
        <v>4608</v>
      </c>
      <c r="O1270" s="402" t="s">
        <v>4609</v>
      </c>
      <c r="P1270" s="500" t="s">
        <v>4524</v>
      </c>
      <c r="Q1270" s="500" t="s">
        <v>4525</v>
      </c>
      <c r="R1270" s="500" t="s">
        <v>4610</v>
      </c>
      <c r="S1270" s="397" t="s">
        <v>4611</v>
      </c>
      <c r="T1270" s="397" t="s">
        <v>4528</v>
      </c>
      <c r="U1270" s="398" t="s">
        <v>4612</v>
      </c>
      <c r="V1270" s="398"/>
      <c r="W1270" s="397"/>
      <c r="X1270" s="399"/>
      <c r="Y1270" s="397"/>
      <c r="Z1270" s="397"/>
      <c r="AA1270" s="31" t="str">
        <f t="shared" si="22"/>
        <v/>
      </c>
      <c r="AB1270" s="260"/>
      <c r="AC1270" s="260"/>
      <c r="AD1270" s="260" t="s">
        <v>4536</v>
      </c>
      <c r="AE1270" s="260" t="s">
        <v>4606</v>
      </c>
      <c r="AF1270" s="397" t="s">
        <v>47</v>
      </c>
      <c r="AG1270" s="400" t="s">
        <v>85</v>
      </c>
    </row>
    <row r="1271" spans="1:33" s="33" customFormat="1" ht="63" customHeight="1" x14ac:dyDescent="0.2">
      <c r="A1271" s="392" t="s">
        <v>4517</v>
      </c>
      <c r="B1271" s="260">
        <v>82101801</v>
      </c>
      <c r="C1271" s="393" t="s">
        <v>4645</v>
      </c>
      <c r="D1271" s="394">
        <v>43280</v>
      </c>
      <c r="E1271" s="393" t="s">
        <v>467</v>
      </c>
      <c r="F1271" s="393" t="s">
        <v>117</v>
      </c>
      <c r="G1271" s="393" t="s">
        <v>420</v>
      </c>
      <c r="H1271" s="1573">
        <v>150000000</v>
      </c>
      <c r="I1271" s="1573">
        <v>0</v>
      </c>
      <c r="J1271" s="393" t="s">
        <v>111</v>
      </c>
      <c r="K1271" s="393" t="s">
        <v>45</v>
      </c>
      <c r="L1271" s="260" t="s">
        <v>4647</v>
      </c>
      <c r="M1271" s="260" t="s">
        <v>4607</v>
      </c>
      <c r="N1271" s="395" t="s">
        <v>4579</v>
      </c>
      <c r="O1271" s="402" t="s">
        <v>4580</v>
      </c>
      <c r="P1271" s="500" t="s">
        <v>4524</v>
      </c>
      <c r="Q1271" s="500" t="s">
        <v>4525</v>
      </c>
      <c r="R1271" s="500" t="s">
        <v>4648</v>
      </c>
      <c r="S1271" s="397" t="s">
        <v>4582</v>
      </c>
      <c r="T1271" s="397" t="s">
        <v>4528</v>
      </c>
      <c r="U1271" s="398" t="s">
        <v>4583</v>
      </c>
      <c r="V1271" s="398"/>
      <c r="W1271" s="397"/>
      <c r="X1271" s="399"/>
      <c r="Y1271" s="397"/>
      <c r="Z1271" s="397"/>
      <c r="AA1271" s="31" t="str">
        <f t="shared" si="22"/>
        <v/>
      </c>
      <c r="AB1271" s="260"/>
      <c r="AC1271" s="260"/>
      <c r="AD1271" s="260" t="s">
        <v>4536</v>
      </c>
      <c r="AE1271" s="260" t="s">
        <v>4647</v>
      </c>
      <c r="AF1271" s="397" t="s">
        <v>47</v>
      </c>
      <c r="AG1271" s="400" t="s">
        <v>85</v>
      </c>
    </row>
    <row r="1272" spans="1:33" s="33" customFormat="1" ht="63" customHeight="1" x14ac:dyDescent="0.2">
      <c r="A1272" s="392" t="s">
        <v>4517</v>
      </c>
      <c r="B1272" s="260">
        <v>82101801</v>
      </c>
      <c r="C1272" s="393" t="s">
        <v>4645</v>
      </c>
      <c r="D1272" s="394">
        <v>43280</v>
      </c>
      <c r="E1272" s="393" t="s">
        <v>467</v>
      </c>
      <c r="F1272" s="393" t="s">
        <v>117</v>
      </c>
      <c r="G1272" s="393" t="s">
        <v>420</v>
      </c>
      <c r="H1272" s="1573">
        <v>150000000</v>
      </c>
      <c r="I1272" s="1573">
        <v>0</v>
      </c>
      <c r="J1272" s="393" t="s">
        <v>111</v>
      </c>
      <c r="K1272" s="393" t="s">
        <v>45</v>
      </c>
      <c r="L1272" s="260" t="s">
        <v>4649</v>
      </c>
      <c r="M1272" s="260" t="s">
        <v>4650</v>
      </c>
      <c r="N1272" s="395" t="s">
        <v>4638</v>
      </c>
      <c r="O1272" s="402" t="s">
        <v>4651</v>
      </c>
      <c r="P1272" s="500" t="s">
        <v>4524</v>
      </c>
      <c r="Q1272" s="500" t="s">
        <v>4525</v>
      </c>
      <c r="R1272" s="500" t="s">
        <v>4652</v>
      </c>
      <c r="S1272" s="397" t="s">
        <v>4641</v>
      </c>
      <c r="T1272" s="397" t="s">
        <v>4528</v>
      </c>
      <c r="U1272" s="398" t="s">
        <v>4642</v>
      </c>
      <c r="V1272" s="398"/>
      <c r="W1272" s="397"/>
      <c r="X1272" s="399"/>
      <c r="Y1272" s="397"/>
      <c r="Z1272" s="397"/>
      <c r="AA1272" s="31" t="str">
        <f t="shared" si="22"/>
        <v/>
      </c>
      <c r="AB1272" s="260"/>
      <c r="AC1272" s="260"/>
      <c r="AD1272" s="260" t="s">
        <v>4536</v>
      </c>
      <c r="AE1272" s="260" t="s">
        <v>4649</v>
      </c>
      <c r="AF1272" s="397" t="s">
        <v>47</v>
      </c>
      <c r="AG1272" s="400" t="s">
        <v>85</v>
      </c>
    </row>
    <row r="1273" spans="1:33" s="33" customFormat="1" ht="63" customHeight="1" x14ac:dyDescent="0.2">
      <c r="A1273" s="392" t="s">
        <v>4517</v>
      </c>
      <c r="B1273" s="260">
        <v>82101801</v>
      </c>
      <c r="C1273" s="393" t="s">
        <v>4645</v>
      </c>
      <c r="D1273" s="394">
        <v>43280</v>
      </c>
      <c r="E1273" s="393" t="s">
        <v>467</v>
      </c>
      <c r="F1273" s="393" t="s">
        <v>117</v>
      </c>
      <c r="G1273" s="393" t="s">
        <v>420</v>
      </c>
      <c r="H1273" s="1573">
        <v>150000000</v>
      </c>
      <c r="I1273" s="1573">
        <v>0</v>
      </c>
      <c r="J1273" s="393" t="s">
        <v>111</v>
      </c>
      <c r="K1273" s="393" t="s">
        <v>45</v>
      </c>
      <c r="L1273" s="260" t="s">
        <v>4520</v>
      </c>
      <c r="M1273" s="260" t="s">
        <v>4650</v>
      </c>
      <c r="N1273" s="395" t="s">
        <v>4522</v>
      </c>
      <c r="O1273" s="402" t="s">
        <v>4523</v>
      </c>
      <c r="P1273" s="500" t="s">
        <v>4524</v>
      </c>
      <c r="Q1273" s="500" t="s">
        <v>4525</v>
      </c>
      <c r="R1273" s="500" t="s">
        <v>4653</v>
      </c>
      <c r="S1273" s="397" t="s">
        <v>4527</v>
      </c>
      <c r="T1273" s="397" t="s">
        <v>4528</v>
      </c>
      <c r="U1273" s="398" t="s">
        <v>4529</v>
      </c>
      <c r="V1273" s="398"/>
      <c r="W1273" s="397"/>
      <c r="X1273" s="399"/>
      <c r="Y1273" s="397"/>
      <c r="Z1273" s="397"/>
      <c r="AA1273" s="31" t="str">
        <f t="shared" si="22"/>
        <v/>
      </c>
      <c r="AB1273" s="260"/>
      <c r="AC1273" s="260"/>
      <c r="AD1273" s="260" t="s">
        <v>4536</v>
      </c>
      <c r="AE1273" s="260" t="s">
        <v>4520</v>
      </c>
      <c r="AF1273" s="397" t="s">
        <v>47</v>
      </c>
      <c r="AG1273" s="400" t="s">
        <v>85</v>
      </c>
    </row>
    <row r="1274" spans="1:33" s="33" customFormat="1" ht="63" customHeight="1" x14ac:dyDescent="0.2">
      <c r="A1274" s="392" t="s">
        <v>4517</v>
      </c>
      <c r="B1274" s="260">
        <v>82101801</v>
      </c>
      <c r="C1274" s="393" t="s">
        <v>4645</v>
      </c>
      <c r="D1274" s="394">
        <v>43280</v>
      </c>
      <c r="E1274" s="393" t="s">
        <v>467</v>
      </c>
      <c r="F1274" s="393" t="s">
        <v>117</v>
      </c>
      <c r="G1274" s="393" t="s">
        <v>420</v>
      </c>
      <c r="H1274" s="1573">
        <v>150000000</v>
      </c>
      <c r="I1274" s="1573">
        <v>0</v>
      </c>
      <c r="J1274" s="393" t="s">
        <v>111</v>
      </c>
      <c r="K1274" s="393" t="s">
        <v>45</v>
      </c>
      <c r="L1274" s="260" t="s">
        <v>4618</v>
      </c>
      <c r="M1274" s="260" t="s">
        <v>4607</v>
      </c>
      <c r="N1274" s="395" t="s">
        <v>4654</v>
      </c>
      <c r="O1274" s="402" t="s">
        <v>4620</v>
      </c>
      <c r="P1274" s="500" t="s">
        <v>4524</v>
      </c>
      <c r="Q1274" s="500" t="s">
        <v>4525</v>
      </c>
      <c r="R1274" s="500" t="s">
        <v>4621</v>
      </c>
      <c r="S1274" s="397" t="s">
        <v>4622</v>
      </c>
      <c r="T1274" s="397" t="s">
        <v>4528</v>
      </c>
      <c r="U1274" s="398" t="s">
        <v>4655</v>
      </c>
      <c r="V1274" s="398"/>
      <c r="W1274" s="397"/>
      <c r="X1274" s="399"/>
      <c r="Y1274" s="397"/>
      <c r="Z1274" s="397"/>
      <c r="AA1274" s="31" t="str">
        <f t="shared" si="22"/>
        <v/>
      </c>
      <c r="AB1274" s="260"/>
      <c r="AC1274" s="260"/>
      <c r="AD1274" s="260" t="s">
        <v>4536</v>
      </c>
      <c r="AE1274" s="260" t="s">
        <v>4618</v>
      </c>
      <c r="AF1274" s="397" t="s">
        <v>47</v>
      </c>
      <c r="AG1274" s="400" t="s">
        <v>85</v>
      </c>
    </row>
    <row r="1275" spans="1:33" s="33" customFormat="1" ht="63" customHeight="1" x14ac:dyDescent="0.2">
      <c r="A1275" s="392" t="s">
        <v>4517</v>
      </c>
      <c r="B1275" s="260" t="s">
        <v>4656</v>
      </c>
      <c r="C1275" s="393" t="s">
        <v>4657</v>
      </c>
      <c r="D1275" s="394">
        <v>43131</v>
      </c>
      <c r="E1275" s="393" t="s">
        <v>105</v>
      </c>
      <c r="F1275" s="393" t="s">
        <v>112</v>
      </c>
      <c r="G1275" s="393" t="s">
        <v>116</v>
      </c>
      <c r="H1275" s="1573">
        <v>160000000</v>
      </c>
      <c r="I1275" s="1573">
        <v>160000000</v>
      </c>
      <c r="J1275" s="393" t="s">
        <v>111</v>
      </c>
      <c r="K1275" s="393" t="s">
        <v>45</v>
      </c>
      <c r="L1275" s="260" t="s">
        <v>4591</v>
      </c>
      <c r="M1275" s="260" t="s">
        <v>1922</v>
      </c>
      <c r="N1275" s="395" t="s">
        <v>4592</v>
      </c>
      <c r="O1275" s="402" t="s">
        <v>4593</v>
      </c>
      <c r="P1275" s="500" t="s">
        <v>4524</v>
      </c>
      <c r="Q1275" s="500" t="s">
        <v>4525</v>
      </c>
      <c r="R1275" s="500" t="s">
        <v>4594</v>
      </c>
      <c r="S1275" s="397" t="s">
        <v>4595</v>
      </c>
      <c r="T1275" s="397" t="s">
        <v>4528</v>
      </c>
      <c r="U1275" s="398" t="s">
        <v>4602</v>
      </c>
      <c r="V1275" s="398"/>
      <c r="W1275" s="397"/>
      <c r="X1275" s="399"/>
      <c r="Y1275" s="397"/>
      <c r="Z1275" s="397"/>
      <c r="AA1275" s="31" t="str">
        <f t="shared" si="22"/>
        <v/>
      </c>
      <c r="AB1275" s="260"/>
      <c r="AC1275" s="260"/>
      <c r="AD1275" s="260" t="s">
        <v>4658</v>
      </c>
      <c r="AE1275" s="260" t="s">
        <v>4659</v>
      </c>
      <c r="AF1275" s="397" t="s">
        <v>2778</v>
      </c>
      <c r="AG1275" s="400" t="s">
        <v>85</v>
      </c>
    </row>
    <row r="1276" spans="1:33" s="33" customFormat="1" ht="63" customHeight="1" x14ac:dyDescent="0.2">
      <c r="A1276" s="392" t="s">
        <v>4517</v>
      </c>
      <c r="B1276" s="260" t="s">
        <v>4656</v>
      </c>
      <c r="C1276" s="393" t="s">
        <v>4657</v>
      </c>
      <c r="D1276" s="394">
        <v>43131</v>
      </c>
      <c r="E1276" s="393" t="s">
        <v>105</v>
      </c>
      <c r="F1276" s="393" t="s">
        <v>112</v>
      </c>
      <c r="G1276" s="393" t="s">
        <v>116</v>
      </c>
      <c r="H1276" s="1573">
        <v>220000000</v>
      </c>
      <c r="I1276" s="1573">
        <v>60000000</v>
      </c>
      <c r="J1276" s="393" t="s">
        <v>111</v>
      </c>
      <c r="K1276" s="393" t="s">
        <v>45</v>
      </c>
      <c r="L1276" s="260" t="s">
        <v>4606</v>
      </c>
      <c r="M1276" s="260" t="s">
        <v>4607</v>
      </c>
      <c r="N1276" s="395" t="s">
        <v>4608</v>
      </c>
      <c r="O1276" s="402" t="s">
        <v>4609</v>
      </c>
      <c r="P1276" s="500" t="s">
        <v>4524</v>
      </c>
      <c r="Q1276" s="500" t="s">
        <v>4525</v>
      </c>
      <c r="R1276" s="500" t="s">
        <v>4610</v>
      </c>
      <c r="S1276" s="397" t="s">
        <v>4611</v>
      </c>
      <c r="T1276" s="397" t="s">
        <v>4528</v>
      </c>
      <c r="U1276" s="398" t="s">
        <v>4612</v>
      </c>
      <c r="V1276" s="398"/>
      <c r="W1276" s="397"/>
      <c r="X1276" s="399"/>
      <c r="Y1276" s="397"/>
      <c r="Z1276" s="397"/>
      <c r="AA1276" s="31" t="str">
        <f t="shared" si="22"/>
        <v/>
      </c>
      <c r="AB1276" s="260"/>
      <c r="AC1276" s="260"/>
      <c r="AD1276" s="260" t="s">
        <v>4660</v>
      </c>
      <c r="AE1276" s="260" t="s">
        <v>4659</v>
      </c>
      <c r="AF1276" s="397" t="s">
        <v>2778</v>
      </c>
      <c r="AG1276" s="400" t="s">
        <v>85</v>
      </c>
    </row>
    <row r="1277" spans="1:33" s="33" customFormat="1" ht="63" customHeight="1" x14ac:dyDescent="0.2">
      <c r="A1277" s="392" t="s">
        <v>4517</v>
      </c>
      <c r="B1277" s="260">
        <v>81111800</v>
      </c>
      <c r="C1277" s="393" t="s">
        <v>4661</v>
      </c>
      <c r="D1277" s="394">
        <v>43182</v>
      </c>
      <c r="E1277" s="393" t="s">
        <v>1851</v>
      </c>
      <c r="F1277" s="393" t="s">
        <v>329</v>
      </c>
      <c r="G1277" s="393" t="s">
        <v>420</v>
      </c>
      <c r="H1277" s="1573">
        <v>100000000</v>
      </c>
      <c r="I1277" s="1573">
        <v>0</v>
      </c>
      <c r="J1277" s="393" t="s">
        <v>111</v>
      </c>
      <c r="K1277" s="393" t="s">
        <v>45</v>
      </c>
      <c r="L1277" s="260" t="s">
        <v>4618</v>
      </c>
      <c r="M1277" s="260" t="s">
        <v>451</v>
      </c>
      <c r="N1277" s="395" t="s">
        <v>4626</v>
      </c>
      <c r="O1277" s="402" t="s">
        <v>4620</v>
      </c>
      <c r="P1277" s="500" t="s">
        <v>4524</v>
      </c>
      <c r="Q1277" s="500" t="s">
        <v>4525</v>
      </c>
      <c r="R1277" s="500" t="s">
        <v>4621</v>
      </c>
      <c r="S1277" s="397" t="s">
        <v>4622</v>
      </c>
      <c r="T1277" s="397" t="s">
        <v>4528</v>
      </c>
      <c r="U1277" s="398" t="s">
        <v>4623</v>
      </c>
      <c r="V1277" s="398"/>
      <c r="W1277" s="397"/>
      <c r="X1277" s="399"/>
      <c r="Y1277" s="397"/>
      <c r="Z1277" s="397"/>
      <c r="AA1277" s="31" t="str">
        <f t="shared" si="22"/>
        <v/>
      </c>
      <c r="AB1277" s="260"/>
      <c r="AC1277" s="260"/>
      <c r="AD1277" s="260" t="s">
        <v>4662</v>
      </c>
      <c r="AE1277" s="260">
        <v>1</v>
      </c>
      <c r="AF1277" s="397" t="s">
        <v>47</v>
      </c>
      <c r="AG1277" s="400" t="s">
        <v>85</v>
      </c>
    </row>
    <row r="1278" spans="1:33" s="33" customFormat="1" ht="63" customHeight="1" x14ac:dyDescent="0.2">
      <c r="A1278" s="392" t="s">
        <v>4517</v>
      </c>
      <c r="B1278" s="260">
        <v>81111800</v>
      </c>
      <c r="C1278" s="393" t="s">
        <v>4661</v>
      </c>
      <c r="D1278" s="394">
        <v>43182</v>
      </c>
      <c r="E1278" s="393" t="s">
        <v>1851</v>
      </c>
      <c r="F1278" s="393" t="s">
        <v>329</v>
      </c>
      <c r="G1278" s="393" t="s">
        <v>420</v>
      </c>
      <c r="H1278" s="1573">
        <v>100000000</v>
      </c>
      <c r="I1278" s="1573">
        <v>0</v>
      </c>
      <c r="J1278" s="393" t="s">
        <v>111</v>
      </c>
      <c r="K1278" s="393" t="s">
        <v>45</v>
      </c>
      <c r="L1278" s="260" t="s">
        <v>4540</v>
      </c>
      <c r="M1278" s="260" t="s">
        <v>451</v>
      </c>
      <c r="N1278" s="395" t="s">
        <v>4541</v>
      </c>
      <c r="O1278" s="402" t="s">
        <v>4542</v>
      </c>
      <c r="P1278" s="500" t="s">
        <v>4524</v>
      </c>
      <c r="Q1278" s="500" t="s">
        <v>4525</v>
      </c>
      <c r="R1278" s="500" t="s">
        <v>4543</v>
      </c>
      <c r="S1278" s="397" t="s">
        <v>4544</v>
      </c>
      <c r="T1278" s="397" t="s">
        <v>4528</v>
      </c>
      <c r="U1278" s="398" t="s">
        <v>4545</v>
      </c>
      <c r="V1278" s="398"/>
      <c r="W1278" s="397"/>
      <c r="X1278" s="399"/>
      <c r="Y1278" s="397"/>
      <c r="Z1278" s="397"/>
      <c r="AA1278" s="31" t="str">
        <f t="shared" si="22"/>
        <v/>
      </c>
      <c r="AB1278" s="260"/>
      <c r="AC1278" s="260"/>
      <c r="AD1278" s="260"/>
      <c r="AE1278" s="260"/>
      <c r="AF1278" s="397" t="s">
        <v>47</v>
      </c>
      <c r="AG1278" s="400" t="s">
        <v>85</v>
      </c>
    </row>
    <row r="1279" spans="1:33" s="33" customFormat="1" ht="63" customHeight="1" x14ac:dyDescent="0.2">
      <c r="A1279" s="392" t="s">
        <v>4517</v>
      </c>
      <c r="B1279" s="260">
        <v>81111800</v>
      </c>
      <c r="C1279" s="393" t="s">
        <v>4661</v>
      </c>
      <c r="D1279" s="394">
        <v>43182</v>
      </c>
      <c r="E1279" s="393" t="s">
        <v>1851</v>
      </c>
      <c r="F1279" s="393" t="s">
        <v>329</v>
      </c>
      <c r="G1279" s="393" t="s">
        <v>420</v>
      </c>
      <c r="H1279" s="1573">
        <v>100000000</v>
      </c>
      <c r="I1279" s="1573">
        <v>0</v>
      </c>
      <c r="J1279" s="393" t="s">
        <v>111</v>
      </c>
      <c r="K1279" s="393" t="s">
        <v>45</v>
      </c>
      <c r="L1279" s="260" t="s">
        <v>4568</v>
      </c>
      <c r="M1279" s="260" t="s">
        <v>451</v>
      </c>
      <c r="N1279" s="395" t="s">
        <v>4569</v>
      </c>
      <c r="O1279" s="402" t="s">
        <v>4570</v>
      </c>
      <c r="P1279" s="500" t="s">
        <v>4524</v>
      </c>
      <c r="Q1279" s="500" t="s">
        <v>4525</v>
      </c>
      <c r="R1279" s="500" t="s">
        <v>4571</v>
      </c>
      <c r="S1279" s="397" t="s">
        <v>4572</v>
      </c>
      <c r="T1279" s="397" t="s">
        <v>4528</v>
      </c>
      <c r="U1279" s="398" t="s">
        <v>4573</v>
      </c>
      <c r="V1279" s="398"/>
      <c r="W1279" s="397"/>
      <c r="X1279" s="399"/>
      <c r="Y1279" s="397"/>
      <c r="Z1279" s="397"/>
      <c r="AA1279" s="31" t="str">
        <f t="shared" si="22"/>
        <v/>
      </c>
      <c r="AB1279" s="260"/>
      <c r="AC1279" s="260"/>
      <c r="AD1279" s="260"/>
      <c r="AE1279" s="260"/>
      <c r="AF1279" s="397" t="s">
        <v>47</v>
      </c>
      <c r="AG1279" s="400" t="s">
        <v>85</v>
      </c>
    </row>
    <row r="1280" spans="1:33" s="33" customFormat="1" ht="63" customHeight="1" x14ac:dyDescent="0.2">
      <c r="A1280" s="392" t="s">
        <v>4517</v>
      </c>
      <c r="B1280" s="260">
        <v>81111800</v>
      </c>
      <c r="C1280" s="393" t="s">
        <v>4661</v>
      </c>
      <c r="D1280" s="394">
        <v>43182</v>
      </c>
      <c r="E1280" s="393" t="s">
        <v>1851</v>
      </c>
      <c r="F1280" s="393" t="s">
        <v>329</v>
      </c>
      <c r="G1280" s="393" t="s">
        <v>420</v>
      </c>
      <c r="H1280" s="1573">
        <v>100000000</v>
      </c>
      <c r="I1280" s="1573">
        <v>0</v>
      </c>
      <c r="J1280" s="393" t="s">
        <v>111</v>
      </c>
      <c r="K1280" s="393" t="s">
        <v>45</v>
      </c>
      <c r="L1280" s="260" t="s">
        <v>4578</v>
      </c>
      <c r="M1280" s="260" t="s">
        <v>451</v>
      </c>
      <c r="N1280" s="395" t="s">
        <v>4579</v>
      </c>
      <c r="O1280" s="402" t="s">
        <v>4580</v>
      </c>
      <c r="P1280" s="500" t="s">
        <v>4524</v>
      </c>
      <c r="Q1280" s="500" t="s">
        <v>4525</v>
      </c>
      <c r="R1280" s="500" t="s">
        <v>4581</v>
      </c>
      <c r="S1280" s="397" t="s">
        <v>4582</v>
      </c>
      <c r="T1280" s="397" t="s">
        <v>4528</v>
      </c>
      <c r="U1280" s="398" t="s">
        <v>4583</v>
      </c>
      <c r="V1280" s="398"/>
      <c r="W1280" s="397"/>
      <c r="X1280" s="399"/>
      <c r="Y1280" s="397"/>
      <c r="Z1280" s="397"/>
      <c r="AA1280" s="31" t="str">
        <f t="shared" si="22"/>
        <v/>
      </c>
      <c r="AB1280" s="260"/>
      <c r="AC1280" s="260"/>
      <c r="AD1280" s="260"/>
      <c r="AE1280" s="260"/>
      <c r="AF1280" s="397" t="s">
        <v>47</v>
      </c>
      <c r="AG1280" s="400" t="s">
        <v>85</v>
      </c>
    </row>
    <row r="1281" spans="1:33" s="33" customFormat="1" ht="63" customHeight="1" x14ac:dyDescent="0.2">
      <c r="A1281" s="392" t="s">
        <v>4517</v>
      </c>
      <c r="B1281" s="260">
        <v>81111800</v>
      </c>
      <c r="C1281" s="393" t="s">
        <v>4661</v>
      </c>
      <c r="D1281" s="394">
        <v>43182</v>
      </c>
      <c r="E1281" s="393" t="s">
        <v>1851</v>
      </c>
      <c r="F1281" s="393" t="s">
        <v>329</v>
      </c>
      <c r="G1281" s="393" t="s">
        <v>420</v>
      </c>
      <c r="H1281" s="1573">
        <v>275000000</v>
      </c>
      <c r="I1281" s="1573">
        <v>275000000</v>
      </c>
      <c r="J1281" s="393" t="s">
        <v>111</v>
      </c>
      <c r="K1281" s="393" t="s">
        <v>45</v>
      </c>
      <c r="L1281" s="260" t="s">
        <v>4520</v>
      </c>
      <c r="M1281" s="260" t="s">
        <v>4521</v>
      </c>
      <c r="N1281" s="395" t="s">
        <v>4522</v>
      </c>
      <c r="O1281" s="402" t="s">
        <v>4523</v>
      </c>
      <c r="P1281" s="500" t="s">
        <v>4524</v>
      </c>
      <c r="Q1281" s="500" t="s">
        <v>4525</v>
      </c>
      <c r="R1281" s="500" t="s">
        <v>4526</v>
      </c>
      <c r="S1281" s="397" t="s">
        <v>4527</v>
      </c>
      <c r="T1281" s="397" t="s">
        <v>4528</v>
      </c>
      <c r="U1281" s="398" t="s">
        <v>4529</v>
      </c>
      <c r="V1281" s="398"/>
      <c r="W1281" s="397"/>
      <c r="X1281" s="399"/>
      <c r="Y1281" s="397"/>
      <c r="Z1281" s="397"/>
      <c r="AA1281" s="31" t="str">
        <f t="shared" si="22"/>
        <v/>
      </c>
      <c r="AB1281" s="260"/>
      <c r="AC1281" s="260"/>
      <c r="AD1281" s="260" t="s">
        <v>586</v>
      </c>
      <c r="AE1281" s="260"/>
      <c r="AF1281" s="397" t="s">
        <v>47</v>
      </c>
      <c r="AG1281" s="400" t="s">
        <v>85</v>
      </c>
    </row>
    <row r="1282" spans="1:33" s="33" customFormat="1" ht="63" customHeight="1" x14ac:dyDescent="0.2">
      <c r="A1282" s="392" t="s">
        <v>4517</v>
      </c>
      <c r="B1282" s="260">
        <v>81111800</v>
      </c>
      <c r="C1282" s="393" t="s">
        <v>4661</v>
      </c>
      <c r="D1282" s="394">
        <v>43182</v>
      </c>
      <c r="E1282" s="393" t="s">
        <v>1851</v>
      </c>
      <c r="F1282" s="393" t="s">
        <v>329</v>
      </c>
      <c r="G1282" s="393" t="s">
        <v>116</v>
      </c>
      <c r="H1282" s="1573">
        <v>400000000</v>
      </c>
      <c r="I1282" s="1573">
        <v>400000000</v>
      </c>
      <c r="J1282" s="393" t="s">
        <v>111</v>
      </c>
      <c r="K1282" s="393" t="s">
        <v>45</v>
      </c>
      <c r="L1282" s="260" t="s">
        <v>4591</v>
      </c>
      <c r="M1282" s="260" t="s">
        <v>1922</v>
      </c>
      <c r="N1282" s="395" t="s">
        <v>4592</v>
      </c>
      <c r="O1282" s="402" t="s">
        <v>4593</v>
      </c>
      <c r="P1282" s="500" t="s">
        <v>4524</v>
      </c>
      <c r="Q1282" s="500" t="s">
        <v>4525</v>
      </c>
      <c r="R1282" s="500" t="s">
        <v>4594</v>
      </c>
      <c r="S1282" s="397" t="s">
        <v>4595</v>
      </c>
      <c r="T1282" s="397" t="s">
        <v>4528</v>
      </c>
      <c r="U1282" s="398" t="s">
        <v>4602</v>
      </c>
      <c r="V1282" s="398"/>
      <c r="W1282" s="397"/>
      <c r="X1282" s="399"/>
      <c r="Y1282" s="397"/>
      <c r="Z1282" s="397"/>
      <c r="AA1282" s="31" t="str">
        <f t="shared" si="22"/>
        <v/>
      </c>
      <c r="AB1282" s="260"/>
      <c r="AC1282" s="260"/>
      <c r="AD1282" s="260" t="s">
        <v>4663</v>
      </c>
      <c r="AE1282" s="260"/>
      <c r="AF1282" s="397" t="s">
        <v>47</v>
      </c>
      <c r="AG1282" s="400" t="s">
        <v>85</v>
      </c>
    </row>
    <row r="1283" spans="1:33" s="33" customFormat="1" ht="63" customHeight="1" x14ac:dyDescent="0.2">
      <c r="A1283" s="392" t="s">
        <v>4517</v>
      </c>
      <c r="B1283" s="260">
        <v>81111800</v>
      </c>
      <c r="C1283" s="393" t="s">
        <v>4661</v>
      </c>
      <c r="D1283" s="394">
        <v>43182</v>
      </c>
      <c r="E1283" s="393" t="s">
        <v>1851</v>
      </c>
      <c r="F1283" s="393" t="s">
        <v>329</v>
      </c>
      <c r="G1283" s="393" t="s">
        <v>116</v>
      </c>
      <c r="H1283" s="1573">
        <v>100000000</v>
      </c>
      <c r="I1283" s="1573">
        <v>100000000</v>
      </c>
      <c r="J1283" s="393" t="s">
        <v>111</v>
      </c>
      <c r="K1283" s="393" t="s">
        <v>45</v>
      </c>
      <c r="L1283" s="260" t="s">
        <v>4606</v>
      </c>
      <c r="M1283" s="260" t="s">
        <v>4607</v>
      </c>
      <c r="N1283" s="395" t="s">
        <v>4608</v>
      </c>
      <c r="O1283" s="402" t="s">
        <v>4609</v>
      </c>
      <c r="P1283" s="500" t="s">
        <v>4524</v>
      </c>
      <c r="Q1283" s="500" t="s">
        <v>4525</v>
      </c>
      <c r="R1283" s="500" t="s">
        <v>4610</v>
      </c>
      <c r="S1283" s="397" t="s">
        <v>4611</v>
      </c>
      <c r="T1283" s="397" t="s">
        <v>4528</v>
      </c>
      <c r="U1283" s="398" t="s">
        <v>4612</v>
      </c>
      <c r="V1283" s="398"/>
      <c r="W1283" s="397"/>
      <c r="X1283" s="399"/>
      <c r="Y1283" s="397"/>
      <c r="Z1283" s="397"/>
      <c r="AA1283" s="31" t="str">
        <f t="shared" si="22"/>
        <v/>
      </c>
      <c r="AB1283" s="260"/>
      <c r="AC1283" s="260"/>
      <c r="AD1283" s="260" t="s">
        <v>4663</v>
      </c>
      <c r="AE1283" s="260"/>
      <c r="AF1283" s="397" t="s">
        <v>47</v>
      </c>
      <c r="AG1283" s="400" t="s">
        <v>85</v>
      </c>
    </row>
    <row r="1284" spans="1:33" s="33" customFormat="1" ht="63" customHeight="1" x14ac:dyDescent="0.2">
      <c r="A1284" s="392" t="s">
        <v>4517</v>
      </c>
      <c r="B1284" s="260">
        <v>81111800</v>
      </c>
      <c r="C1284" s="393" t="s">
        <v>4661</v>
      </c>
      <c r="D1284" s="394">
        <v>43182</v>
      </c>
      <c r="E1284" s="393" t="s">
        <v>1851</v>
      </c>
      <c r="F1284" s="393" t="s">
        <v>329</v>
      </c>
      <c r="G1284" s="393" t="s">
        <v>420</v>
      </c>
      <c r="H1284" s="1573">
        <v>110000000</v>
      </c>
      <c r="I1284" s="1573">
        <v>110000000</v>
      </c>
      <c r="J1284" s="393" t="s">
        <v>111</v>
      </c>
      <c r="K1284" s="393" t="s">
        <v>45</v>
      </c>
      <c r="L1284" s="260" t="s">
        <v>4664</v>
      </c>
      <c r="M1284" s="260" t="s">
        <v>4637</v>
      </c>
      <c r="N1284" s="395" t="s">
        <v>4638</v>
      </c>
      <c r="O1284" s="402" t="s">
        <v>4639</v>
      </c>
      <c r="P1284" s="500" t="s">
        <v>4524</v>
      </c>
      <c r="Q1284" s="500" t="s">
        <v>4525</v>
      </c>
      <c r="R1284" s="500" t="s">
        <v>4640</v>
      </c>
      <c r="S1284" s="397" t="s">
        <v>4641</v>
      </c>
      <c r="T1284" s="397" t="s">
        <v>4528</v>
      </c>
      <c r="U1284" s="398" t="s">
        <v>4642</v>
      </c>
      <c r="V1284" s="398"/>
      <c r="W1284" s="397"/>
      <c r="X1284" s="399"/>
      <c r="Y1284" s="397"/>
      <c r="Z1284" s="397"/>
      <c r="AA1284" s="31" t="str">
        <f t="shared" si="22"/>
        <v/>
      </c>
      <c r="AB1284" s="260"/>
      <c r="AC1284" s="260"/>
      <c r="AD1284" s="260" t="s">
        <v>4663</v>
      </c>
      <c r="AE1284" s="260"/>
      <c r="AF1284" s="397" t="s">
        <v>47</v>
      </c>
      <c r="AG1284" s="400" t="s">
        <v>85</v>
      </c>
    </row>
    <row r="1285" spans="1:33" s="33" customFormat="1" ht="63" customHeight="1" x14ac:dyDescent="0.2">
      <c r="A1285" s="392" t="s">
        <v>4517</v>
      </c>
      <c r="B1285" s="260">
        <v>80141607</v>
      </c>
      <c r="C1285" s="393" t="s">
        <v>4665</v>
      </c>
      <c r="D1285" s="394">
        <v>43159</v>
      </c>
      <c r="E1285" s="393" t="s">
        <v>104</v>
      </c>
      <c r="F1285" s="393" t="s">
        <v>190</v>
      </c>
      <c r="G1285" s="393" t="s">
        <v>420</v>
      </c>
      <c r="H1285" s="1573">
        <v>24000000</v>
      </c>
      <c r="I1285" s="1573">
        <v>24000000</v>
      </c>
      <c r="J1285" s="393" t="s">
        <v>111</v>
      </c>
      <c r="K1285" s="393" t="s">
        <v>45</v>
      </c>
      <c r="L1285" s="260" t="s">
        <v>4591</v>
      </c>
      <c r="M1285" s="260" t="s">
        <v>1922</v>
      </c>
      <c r="N1285" s="395" t="s">
        <v>4592</v>
      </c>
      <c r="O1285" s="402" t="s">
        <v>4593</v>
      </c>
      <c r="P1285" s="500" t="s">
        <v>4524</v>
      </c>
      <c r="Q1285" s="500" t="s">
        <v>4525</v>
      </c>
      <c r="R1285" s="500" t="s">
        <v>4594</v>
      </c>
      <c r="S1285" s="397" t="s">
        <v>4595</v>
      </c>
      <c r="T1285" s="397" t="s">
        <v>4528</v>
      </c>
      <c r="U1285" s="398" t="s">
        <v>4596</v>
      </c>
      <c r="V1285" s="398"/>
      <c r="W1285" s="397"/>
      <c r="X1285" s="399"/>
      <c r="Y1285" s="397"/>
      <c r="Z1285" s="397"/>
      <c r="AA1285" s="31" t="str">
        <f t="shared" si="22"/>
        <v/>
      </c>
      <c r="AB1285" s="260"/>
      <c r="AC1285" s="260"/>
      <c r="AD1285" s="260" t="s">
        <v>4536</v>
      </c>
      <c r="AE1285" s="260" t="s">
        <v>4591</v>
      </c>
      <c r="AF1285" s="397" t="s">
        <v>47</v>
      </c>
      <c r="AG1285" s="400" t="s">
        <v>85</v>
      </c>
    </row>
    <row r="1286" spans="1:33" s="33" customFormat="1" ht="63" customHeight="1" x14ac:dyDescent="0.2">
      <c r="A1286" s="392" t="s">
        <v>4517</v>
      </c>
      <c r="B1286" s="260">
        <v>80141607</v>
      </c>
      <c r="C1286" s="393" t="s">
        <v>4665</v>
      </c>
      <c r="D1286" s="394">
        <v>43159</v>
      </c>
      <c r="E1286" s="393" t="s">
        <v>104</v>
      </c>
      <c r="F1286" s="393" t="s">
        <v>190</v>
      </c>
      <c r="G1286" s="393" t="s">
        <v>116</v>
      </c>
      <c r="H1286" s="1573">
        <v>36394000</v>
      </c>
      <c r="I1286" s="1573">
        <v>36394000</v>
      </c>
      <c r="J1286" s="393" t="s">
        <v>111</v>
      </c>
      <c r="K1286" s="393" t="s">
        <v>45</v>
      </c>
      <c r="L1286" s="260" t="s">
        <v>4591</v>
      </c>
      <c r="M1286" s="260" t="s">
        <v>1922</v>
      </c>
      <c r="N1286" s="395" t="s">
        <v>4592</v>
      </c>
      <c r="O1286" s="402" t="s">
        <v>4593</v>
      </c>
      <c r="P1286" s="500" t="s">
        <v>4524</v>
      </c>
      <c r="Q1286" s="500" t="s">
        <v>4525</v>
      </c>
      <c r="R1286" s="500" t="s">
        <v>4594</v>
      </c>
      <c r="S1286" s="397" t="s">
        <v>4595</v>
      </c>
      <c r="T1286" s="397" t="s">
        <v>4528</v>
      </c>
      <c r="U1286" s="398" t="s">
        <v>4602</v>
      </c>
      <c r="V1286" s="398"/>
      <c r="W1286" s="397"/>
      <c r="X1286" s="399"/>
      <c r="Y1286" s="397"/>
      <c r="Z1286" s="397"/>
      <c r="AA1286" s="31" t="str">
        <f t="shared" si="22"/>
        <v/>
      </c>
      <c r="AB1286" s="260"/>
      <c r="AC1286" s="260"/>
      <c r="AD1286" s="260" t="s">
        <v>4536</v>
      </c>
      <c r="AE1286" s="260" t="s">
        <v>4591</v>
      </c>
      <c r="AF1286" s="397" t="s">
        <v>47</v>
      </c>
      <c r="AG1286" s="400" t="s">
        <v>85</v>
      </c>
    </row>
    <row r="1287" spans="1:33" s="33" customFormat="1" ht="63" customHeight="1" x14ac:dyDescent="0.2">
      <c r="A1287" s="392" t="s">
        <v>4517</v>
      </c>
      <c r="B1287" s="260">
        <v>80141607</v>
      </c>
      <c r="C1287" s="393" t="s">
        <v>4665</v>
      </c>
      <c r="D1287" s="394">
        <v>43159</v>
      </c>
      <c r="E1287" s="393" t="s">
        <v>104</v>
      </c>
      <c r="F1287" s="393" t="s">
        <v>190</v>
      </c>
      <c r="G1287" s="393" t="s">
        <v>420</v>
      </c>
      <c r="H1287" s="1573">
        <v>80000000</v>
      </c>
      <c r="I1287" s="1573">
        <v>80000000</v>
      </c>
      <c r="J1287" s="393" t="s">
        <v>111</v>
      </c>
      <c r="K1287" s="393" t="s">
        <v>45</v>
      </c>
      <c r="L1287" s="260" t="s">
        <v>4664</v>
      </c>
      <c r="M1287" s="260" t="s">
        <v>4637</v>
      </c>
      <c r="N1287" s="395" t="s">
        <v>4638</v>
      </c>
      <c r="O1287" s="402" t="s">
        <v>4639</v>
      </c>
      <c r="P1287" s="500" t="s">
        <v>4524</v>
      </c>
      <c r="Q1287" s="500" t="s">
        <v>4525</v>
      </c>
      <c r="R1287" s="500" t="s">
        <v>4640</v>
      </c>
      <c r="S1287" s="397" t="s">
        <v>4641</v>
      </c>
      <c r="T1287" s="397" t="s">
        <v>4528</v>
      </c>
      <c r="U1287" s="398" t="s">
        <v>4642</v>
      </c>
      <c r="V1287" s="398"/>
      <c r="W1287" s="397"/>
      <c r="X1287" s="399"/>
      <c r="Y1287" s="397"/>
      <c r="Z1287" s="397"/>
      <c r="AA1287" s="31" t="str">
        <f t="shared" si="22"/>
        <v/>
      </c>
      <c r="AB1287" s="260"/>
      <c r="AC1287" s="260"/>
      <c r="AD1287" s="260" t="s">
        <v>4536</v>
      </c>
      <c r="AE1287" s="260" t="s">
        <v>4636</v>
      </c>
      <c r="AF1287" s="397" t="s">
        <v>47</v>
      </c>
      <c r="AG1287" s="400" t="s">
        <v>85</v>
      </c>
    </row>
    <row r="1288" spans="1:33" s="33" customFormat="1" ht="63" customHeight="1" x14ac:dyDescent="0.2">
      <c r="A1288" s="392" t="s">
        <v>4517</v>
      </c>
      <c r="B1288" s="260" t="s">
        <v>4666</v>
      </c>
      <c r="C1288" s="393" t="s">
        <v>4667</v>
      </c>
      <c r="D1288" s="394">
        <v>43049</v>
      </c>
      <c r="E1288" s="393" t="s">
        <v>2975</v>
      </c>
      <c r="F1288" s="393" t="s">
        <v>117</v>
      </c>
      <c r="G1288" s="393" t="s">
        <v>116</v>
      </c>
      <c r="H1288" s="1573">
        <v>394417262</v>
      </c>
      <c r="I1288" s="1573">
        <v>313377076</v>
      </c>
      <c r="J1288" s="393" t="s">
        <v>48</v>
      </c>
      <c r="K1288" s="393" t="s">
        <v>110</v>
      </c>
      <c r="L1288" s="260" t="s">
        <v>4668</v>
      </c>
      <c r="M1288" s="260" t="s">
        <v>4669</v>
      </c>
      <c r="N1288" s="395">
        <v>3839809</v>
      </c>
      <c r="O1288" s="402" t="s">
        <v>4670</v>
      </c>
      <c r="P1288" s="500" t="s">
        <v>4671</v>
      </c>
      <c r="Q1288" s="500" t="s">
        <v>4672</v>
      </c>
      <c r="R1288" s="500" t="s">
        <v>4673</v>
      </c>
      <c r="S1288" s="397" t="s">
        <v>4674</v>
      </c>
      <c r="T1288" s="397" t="s">
        <v>4672</v>
      </c>
      <c r="U1288" s="398" t="s">
        <v>4675</v>
      </c>
      <c r="V1288" s="398">
        <v>7742</v>
      </c>
      <c r="W1288" s="397">
        <v>7742</v>
      </c>
      <c r="X1288" s="399">
        <v>43049</v>
      </c>
      <c r="Y1288" s="397" t="s">
        <v>4676</v>
      </c>
      <c r="Z1288" s="397">
        <v>4600007887</v>
      </c>
      <c r="AA1288" s="31">
        <f t="shared" si="22"/>
        <v>1</v>
      </c>
      <c r="AB1288" s="260" t="s">
        <v>4677</v>
      </c>
      <c r="AC1288" s="260" t="s">
        <v>84</v>
      </c>
      <c r="AD1288" s="260"/>
      <c r="AE1288" s="260" t="s">
        <v>4678</v>
      </c>
      <c r="AF1288" s="397" t="s">
        <v>484</v>
      </c>
      <c r="AG1288" s="400" t="s">
        <v>3116</v>
      </c>
    </row>
    <row r="1289" spans="1:33" s="33" customFormat="1" ht="63" customHeight="1" x14ac:dyDescent="0.2">
      <c r="A1289" s="392" t="s">
        <v>4517</v>
      </c>
      <c r="B1289" s="260">
        <v>81112217</v>
      </c>
      <c r="C1289" s="393" t="s">
        <v>4679</v>
      </c>
      <c r="D1289" s="394">
        <v>43049</v>
      </c>
      <c r="E1289" s="393" t="s">
        <v>2975</v>
      </c>
      <c r="F1289" s="393" t="s">
        <v>486</v>
      </c>
      <c r="G1289" s="393" t="s">
        <v>116</v>
      </c>
      <c r="H1289" s="1573">
        <v>47419307</v>
      </c>
      <c r="I1289" s="1573">
        <v>39802688</v>
      </c>
      <c r="J1289" s="393" t="s">
        <v>48</v>
      </c>
      <c r="K1289" s="393" t="s">
        <v>110</v>
      </c>
      <c r="L1289" s="260" t="s">
        <v>4668</v>
      </c>
      <c r="M1289" s="260" t="s">
        <v>4669</v>
      </c>
      <c r="N1289" s="395">
        <v>3839809</v>
      </c>
      <c r="O1289" s="402" t="s">
        <v>4670</v>
      </c>
      <c r="P1289" s="500" t="s">
        <v>4671</v>
      </c>
      <c r="Q1289" s="500" t="s">
        <v>4672</v>
      </c>
      <c r="R1289" s="500" t="s">
        <v>4673</v>
      </c>
      <c r="S1289" s="397" t="s">
        <v>4674</v>
      </c>
      <c r="T1289" s="397" t="s">
        <v>4672</v>
      </c>
      <c r="U1289" s="398" t="s">
        <v>4680</v>
      </c>
      <c r="V1289" s="398">
        <v>7743</v>
      </c>
      <c r="W1289" s="397">
        <v>7743</v>
      </c>
      <c r="X1289" s="399">
        <v>43049</v>
      </c>
      <c r="Y1289" s="397" t="s">
        <v>4676</v>
      </c>
      <c r="Z1289" s="397">
        <v>4600007734</v>
      </c>
      <c r="AA1289" s="31">
        <f t="shared" si="22"/>
        <v>1</v>
      </c>
      <c r="AB1289" s="260" t="s">
        <v>4681</v>
      </c>
      <c r="AC1289" s="260" t="s">
        <v>84</v>
      </c>
      <c r="AD1289" s="260"/>
      <c r="AE1289" s="260" t="s">
        <v>4682</v>
      </c>
      <c r="AF1289" s="397" t="s">
        <v>47</v>
      </c>
      <c r="AG1289" s="400" t="s">
        <v>3116</v>
      </c>
    </row>
    <row r="1290" spans="1:33" s="33" customFormat="1" ht="63" customHeight="1" x14ac:dyDescent="0.2">
      <c r="A1290" s="392" t="s">
        <v>4517</v>
      </c>
      <c r="B1290" s="260">
        <v>81112217</v>
      </c>
      <c r="C1290" s="393" t="s">
        <v>4679</v>
      </c>
      <c r="D1290" s="394">
        <v>43049</v>
      </c>
      <c r="E1290" s="393" t="s">
        <v>2975</v>
      </c>
      <c r="F1290" s="393" t="s">
        <v>486</v>
      </c>
      <c r="G1290" s="393" t="s">
        <v>420</v>
      </c>
      <c r="H1290" s="1573">
        <v>57692978</v>
      </c>
      <c r="I1290" s="1573">
        <v>41766688</v>
      </c>
      <c r="J1290" s="393" t="s">
        <v>48</v>
      </c>
      <c r="K1290" s="393" t="s">
        <v>110</v>
      </c>
      <c r="L1290" s="260" t="s">
        <v>4668</v>
      </c>
      <c r="M1290" s="260" t="s">
        <v>4669</v>
      </c>
      <c r="N1290" s="395">
        <v>3839809</v>
      </c>
      <c r="O1290" s="402" t="s">
        <v>4670</v>
      </c>
      <c r="P1290" s="500" t="s">
        <v>4671</v>
      </c>
      <c r="Q1290" s="500" t="s">
        <v>4672</v>
      </c>
      <c r="R1290" s="500" t="s">
        <v>4673</v>
      </c>
      <c r="S1290" s="397" t="s">
        <v>4674</v>
      </c>
      <c r="T1290" s="397" t="s">
        <v>4672</v>
      </c>
      <c r="U1290" s="398" t="s">
        <v>4680</v>
      </c>
      <c r="V1290" s="398">
        <v>7743</v>
      </c>
      <c r="W1290" s="397">
        <v>7743</v>
      </c>
      <c r="X1290" s="399">
        <v>43049</v>
      </c>
      <c r="Y1290" s="397" t="s">
        <v>4676</v>
      </c>
      <c r="Z1290" s="397">
        <v>4600007734</v>
      </c>
      <c r="AA1290" s="31">
        <f t="shared" si="22"/>
        <v>1</v>
      </c>
      <c r="AB1290" s="260" t="s">
        <v>4681</v>
      </c>
      <c r="AC1290" s="260" t="s">
        <v>84</v>
      </c>
      <c r="AD1290" s="260"/>
      <c r="AE1290" s="260" t="s">
        <v>4682</v>
      </c>
      <c r="AF1290" s="397" t="s">
        <v>47</v>
      </c>
      <c r="AG1290" s="400" t="s">
        <v>3116</v>
      </c>
    </row>
    <row r="1291" spans="1:33" s="33" customFormat="1" ht="63" customHeight="1" x14ac:dyDescent="0.2">
      <c r="A1291" s="392" t="s">
        <v>4517</v>
      </c>
      <c r="B1291" s="260"/>
      <c r="C1291" s="393" t="s">
        <v>4683</v>
      </c>
      <c r="D1291" s="394">
        <v>43049</v>
      </c>
      <c r="E1291" s="393" t="s">
        <v>3162</v>
      </c>
      <c r="F1291" s="393" t="s">
        <v>117</v>
      </c>
      <c r="G1291" s="393" t="s">
        <v>116</v>
      </c>
      <c r="H1291" s="1573">
        <v>252845821</v>
      </c>
      <c r="I1291" s="1573">
        <v>214918948</v>
      </c>
      <c r="J1291" s="393" t="s">
        <v>48</v>
      </c>
      <c r="K1291" s="393" t="s">
        <v>110</v>
      </c>
      <c r="L1291" s="260" t="s">
        <v>4668</v>
      </c>
      <c r="M1291" s="260" t="s">
        <v>4669</v>
      </c>
      <c r="N1291" s="395">
        <v>3839809</v>
      </c>
      <c r="O1291" s="402" t="s">
        <v>4670</v>
      </c>
      <c r="P1291" s="500" t="s">
        <v>4671</v>
      </c>
      <c r="Q1291" s="500" t="s">
        <v>4672</v>
      </c>
      <c r="R1291" s="500" t="s">
        <v>4673</v>
      </c>
      <c r="S1291" s="397" t="s">
        <v>4674</v>
      </c>
      <c r="T1291" s="397" t="s">
        <v>4672</v>
      </c>
      <c r="U1291" s="398" t="s">
        <v>4675</v>
      </c>
      <c r="V1291" s="398">
        <v>7782</v>
      </c>
      <c r="W1291" s="397">
        <v>7782</v>
      </c>
      <c r="X1291" s="399">
        <v>43049</v>
      </c>
      <c r="Y1291" s="397" t="s">
        <v>4676</v>
      </c>
      <c r="Z1291" s="397">
        <v>4600007763</v>
      </c>
      <c r="AA1291" s="31">
        <f t="shared" si="22"/>
        <v>1</v>
      </c>
      <c r="AB1291" s="260" t="s">
        <v>4677</v>
      </c>
      <c r="AC1291" s="260" t="s">
        <v>84</v>
      </c>
      <c r="AD1291" s="260"/>
      <c r="AE1291" s="260" t="s">
        <v>4682</v>
      </c>
      <c r="AF1291" s="397" t="s">
        <v>47</v>
      </c>
      <c r="AG1291" s="400" t="s">
        <v>3116</v>
      </c>
    </row>
    <row r="1292" spans="1:33" s="33" customFormat="1" ht="63" customHeight="1" x14ac:dyDescent="0.2">
      <c r="A1292" s="392" t="s">
        <v>4517</v>
      </c>
      <c r="B1292" s="260">
        <v>80141607</v>
      </c>
      <c r="C1292" s="393" t="s">
        <v>4684</v>
      </c>
      <c r="D1292" s="394">
        <v>43129</v>
      </c>
      <c r="E1292" s="393" t="s">
        <v>2975</v>
      </c>
      <c r="F1292" s="393" t="s">
        <v>431</v>
      </c>
      <c r="G1292" s="393" t="s">
        <v>116</v>
      </c>
      <c r="H1292" s="1573">
        <v>40000000</v>
      </c>
      <c r="I1292" s="1573">
        <v>40000000</v>
      </c>
      <c r="J1292" s="393" t="s">
        <v>111</v>
      </c>
      <c r="K1292" s="393" t="s">
        <v>45</v>
      </c>
      <c r="L1292" s="260" t="s">
        <v>4685</v>
      </c>
      <c r="M1292" s="260" t="s">
        <v>4686</v>
      </c>
      <c r="N1292" s="395">
        <v>3839819</v>
      </c>
      <c r="O1292" s="402" t="s">
        <v>4687</v>
      </c>
      <c r="P1292" s="500" t="s">
        <v>4671</v>
      </c>
      <c r="Q1292" s="500" t="s">
        <v>4688</v>
      </c>
      <c r="R1292" s="500" t="s">
        <v>4689</v>
      </c>
      <c r="S1292" s="397" t="s">
        <v>4690</v>
      </c>
      <c r="T1292" s="397" t="s">
        <v>4688</v>
      </c>
      <c r="U1292" s="398" t="s">
        <v>4691</v>
      </c>
      <c r="V1292" s="398"/>
      <c r="W1292" s="397"/>
      <c r="X1292" s="399"/>
      <c r="Y1292" s="397"/>
      <c r="Z1292" s="397"/>
      <c r="AA1292" s="31" t="str">
        <f t="shared" ref="AA1292:AA1355" si="23">+IF(AND(W1292="",X1292="",Y1292="",Z1292=""),"",IF(AND(W1292&lt;&gt;"",X1292="",Y1292="",Z1292=""),0%,IF(AND(W1292&lt;&gt;"",X1292&lt;&gt;"",Y1292="",Z1292=""),33%,IF(AND(W1292&lt;&gt;"",X1292&lt;&gt;"",Y1292&lt;&gt;"",Z1292=""),66%,IF(AND(W1292&lt;&gt;"",X1292&lt;&gt;"",Y1292&lt;&gt;"",Z1292&lt;&gt;""),100%,"Información incompleta")))))</f>
        <v/>
      </c>
      <c r="AB1292" s="260"/>
      <c r="AC1292" s="260"/>
      <c r="AD1292" s="260"/>
      <c r="AE1292" s="260" t="s">
        <v>4685</v>
      </c>
      <c r="AF1292" s="397" t="s">
        <v>4692</v>
      </c>
      <c r="AG1292" s="400" t="s">
        <v>4693</v>
      </c>
    </row>
    <row r="1293" spans="1:33" s="33" customFormat="1" ht="63" customHeight="1" x14ac:dyDescent="0.2">
      <c r="A1293" s="392" t="s">
        <v>4517</v>
      </c>
      <c r="B1293" s="260">
        <v>45111616</v>
      </c>
      <c r="C1293" s="393" t="s">
        <v>4694</v>
      </c>
      <c r="D1293" s="394">
        <v>43129</v>
      </c>
      <c r="E1293" s="393" t="s">
        <v>4695</v>
      </c>
      <c r="F1293" s="393" t="s">
        <v>113</v>
      </c>
      <c r="G1293" s="393" t="s">
        <v>116</v>
      </c>
      <c r="H1293" s="1573">
        <v>2600000</v>
      </c>
      <c r="I1293" s="1573">
        <v>2600000</v>
      </c>
      <c r="J1293" s="393" t="s">
        <v>111</v>
      </c>
      <c r="K1293" s="393" t="s">
        <v>45</v>
      </c>
      <c r="L1293" s="260" t="s">
        <v>4696</v>
      </c>
      <c r="M1293" s="260" t="s">
        <v>4289</v>
      </c>
      <c r="N1293" s="395">
        <v>3839936</v>
      </c>
      <c r="O1293" s="402" t="s">
        <v>4697</v>
      </c>
      <c r="P1293" s="500" t="s">
        <v>4698</v>
      </c>
      <c r="Q1293" s="500" t="s">
        <v>4688</v>
      </c>
      <c r="R1293" s="500" t="s">
        <v>4689</v>
      </c>
      <c r="S1293" s="397" t="s">
        <v>4690</v>
      </c>
      <c r="T1293" s="397" t="s">
        <v>4688</v>
      </c>
      <c r="U1293" s="398" t="s">
        <v>4691</v>
      </c>
      <c r="V1293" s="398"/>
      <c r="W1293" s="397"/>
      <c r="X1293" s="399"/>
      <c r="Y1293" s="397"/>
      <c r="Z1293" s="397"/>
      <c r="AA1293" s="31" t="str">
        <f t="shared" si="23"/>
        <v/>
      </c>
      <c r="AB1293" s="260"/>
      <c r="AC1293" s="260"/>
      <c r="AD1293" s="260" t="s">
        <v>4699</v>
      </c>
      <c r="AE1293" s="260" t="s">
        <v>4700</v>
      </c>
      <c r="AF1293" s="397" t="s">
        <v>4692</v>
      </c>
      <c r="AG1293" s="400" t="s">
        <v>4693</v>
      </c>
    </row>
    <row r="1294" spans="1:33" s="33" customFormat="1" ht="63" customHeight="1" x14ac:dyDescent="0.2">
      <c r="A1294" s="392" t="s">
        <v>4517</v>
      </c>
      <c r="B1294" s="260">
        <v>85101701</v>
      </c>
      <c r="C1294" s="393" t="s">
        <v>4701</v>
      </c>
      <c r="D1294" s="394">
        <v>43165</v>
      </c>
      <c r="E1294" s="393" t="s">
        <v>4702</v>
      </c>
      <c r="F1294" s="393" t="s">
        <v>190</v>
      </c>
      <c r="G1294" s="393" t="s">
        <v>420</v>
      </c>
      <c r="H1294" s="1573">
        <v>280000000</v>
      </c>
      <c r="I1294" s="1573">
        <v>280000000</v>
      </c>
      <c r="J1294" s="393" t="s">
        <v>111</v>
      </c>
      <c r="K1294" s="393" t="s">
        <v>45</v>
      </c>
      <c r="L1294" s="260" t="s">
        <v>4703</v>
      </c>
      <c r="M1294" s="260" t="s">
        <v>46</v>
      </c>
      <c r="N1294" s="395">
        <v>3839868</v>
      </c>
      <c r="O1294" s="402" t="s">
        <v>4704</v>
      </c>
      <c r="P1294" s="500" t="s">
        <v>4705</v>
      </c>
      <c r="Q1294" s="500" t="s">
        <v>4706</v>
      </c>
      <c r="R1294" s="500" t="s">
        <v>4705</v>
      </c>
      <c r="S1294" s="397" t="s">
        <v>4707</v>
      </c>
      <c r="T1294" s="397" t="s">
        <v>4706</v>
      </c>
      <c r="U1294" s="398" t="s">
        <v>4708</v>
      </c>
      <c r="V1294" s="398"/>
      <c r="W1294" s="397"/>
      <c r="X1294" s="399"/>
      <c r="Y1294" s="397"/>
      <c r="Z1294" s="397"/>
      <c r="AA1294" s="31" t="str">
        <f t="shared" si="23"/>
        <v/>
      </c>
      <c r="AB1294" s="260"/>
      <c r="AC1294" s="260"/>
      <c r="AD1294" s="260"/>
      <c r="AE1294" s="260" t="s">
        <v>4709</v>
      </c>
      <c r="AF1294" s="397" t="s">
        <v>47</v>
      </c>
      <c r="AG1294" s="400" t="s">
        <v>4693</v>
      </c>
    </row>
    <row r="1295" spans="1:33" s="33" customFormat="1" ht="63" customHeight="1" x14ac:dyDescent="0.2">
      <c r="A1295" s="392" t="s">
        <v>4517</v>
      </c>
      <c r="B1295" s="260">
        <v>80000000</v>
      </c>
      <c r="C1295" s="393" t="s">
        <v>4710</v>
      </c>
      <c r="D1295" s="394">
        <v>43060</v>
      </c>
      <c r="E1295" s="393" t="s">
        <v>3500</v>
      </c>
      <c r="F1295" s="393" t="s">
        <v>117</v>
      </c>
      <c r="G1295" s="393" t="s">
        <v>420</v>
      </c>
      <c r="H1295" s="1573">
        <v>11446717400</v>
      </c>
      <c r="I1295" s="1573">
        <v>3338369000</v>
      </c>
      <c r="J1295" s="393" t="s">
        <v>48</v>
      </c>
      <c r="K1295" s="393" t="s">
        <v>110</v>
      </c>
      <c r="L1295" s="260" t="s">
        <v>4711</v>
      </c>
      <c r="M1295" s="260" t="s">
        <v>1922</v>
      </c>
      <c r="N1295" s="395">
        <v>3839830</v>
      </c>
      <c r="O1295" s="402" t="s">
        <v>4712</v>
      </c>
      <c r="P1295" s="500" t="s">
        <v>4671</v>
      </c>
      <c r="Q1295" s="500"/>
      <c r="R1295" s="500"/>
      <c r="S1295" s="397" t="s">
        <v>4713</v>
      </c>
      <c r="T1295" s="397"/>
      <c r="U1295" s="398"/>
      <c r="V1295" s="398">
        <v>7966</v>
      </c>
      <c r="W1295" s="397">
        <v>17329</v>
      </c>
      <c r="X1295" s="399">
        <v>43049</v>
      </c>
      <c r="Y1295" s="397" t="s">
        <v>45</v>
      </c>
      <c r="Z1295" s="397">
        <v>4600007919</v>
      </c>
      <c r="AA1295" s="31">
        <f t="shared" si="23"/>
        <v>1</v>
      </c>
      <c r="AB1295" s="260" t="s">
        <v>4714</v>
      </c>
      <c r="AC1295" s="260" t="s">
        <v>84</v>
      </c>
      <c r="AD1295" s="260" t="s">
        <v>4715</v>
      </c>
      <c r="AE1295" s="260" t="s">
        <v>4716</v>
      </c>
      <c r="AF1295" s="397" t="s">
        <v>47</v>
      </c>
      <c r="AG1295" s="400" t="s">
        <v>3116</v>
      </c>
    </row>
    <row r="1296" spans="1:33" s="33" customFormat="1" ht="63" customHeight="1" x14ac:dyDescent="0.2">
      <c r="A1296" s="392" t="s">
        <v>4517</v>
      </c>
      <c r="B1296" s="260">
        <v>81112200</v>
      </c>
      <c r="C1296" s="393" t="s">
        <v>4717</v>
      </c>
      <c r="D1296" s="394">
        <v>43118</v>
      </c>
      <c r="E1296" s="393" t="s">
        <v>3031</v>
      </c>
      <c r="F1296" s="393" t="s">
        <v>4718</v>
      </c>
      <c r="G1296" s="393" t="s">
        <v>420</v>
      </c>
      <c r="H1296" s="1573">
        <v>893312835</v>
      </c>
      <c r="I1296" s="1573">
        <v>893312835</v>
      </c>
      <c r="J1296" s="393" t="s">
        <v>111</v>
      </c>
      <c r="K1296" s="393" t="s">
        <v>45</v>
      </c>
      <c r="L1296" s="260" t="s">
        <v>4719</v>
      </c>
      <c r="M1296" s="260" t="s">
        <v>1922</v>
      </c>
      <c r="N1296" s="395">
        <v>3839394</v>
      </c>
      <c r="O1296" s="402" t="s">
        <v>4720</v>
      </c>
      <c r="P1296" s="500" t="s">
        <v>4721</v>
      </c>
      <c r="Q1296" s="500" t="s">
        <v>4722</v>
      </c>
      <c r="R1296" s="500" t="s">
        <v>4721</v>
      </c>
      <c r="S1296" s="397" t="s">
        <v>4723</v>
      </c>
      <c r="T1296" s="397" t="s">
        <v>4724</v>
      </c>
      <c r="U1296" s="398"/>
      <c r="V1296" s="398">
        <v>8056</v>
      </c>
      <c r="W1296" s="397">
        <v>20714</v>
      </c>
      <c r="X1296" s="399" t="s">
        <v>4725</v>
      </c>
      <c r="Y1296" s="397" t="s">
        <v>45</v>
      </c>
      <c r="Z1296" s="397">
        <v>4600008042</v>
      </c>
      <c r="AA1296" s="31">
        <f t="shared" si="23"/>
        <v>1</v>
      </c>
      <c r="AB1296" s="260" t="s">
        <v>4726</v>
      </c>
      <c r="AC1296" s="260" t="s">
        <v>84</v>
      </c>
      <c r="AD1296" s="260"/>
      <c r="AE1296" s="260" t="s">
        <v>4727</v>
      </c>
      <c r="AF1296" s="397" t="s">
        <v>484</v>
      </c>
      <c r="AG1296" s="400" t="s">
        <v>3116</v>
      </c>
    </row>
    <row r="1297" spans="1:33" s="33" customFormat="1" ht="63" customHeight="1" x14ac:dyDescent="0.2">
      <c r="A1297" s="392" t="s">
        <v>4517</v>
      </c>
      <c r="B1297" s="260">
        <v>15101500</v>
      </c>
      <c r="C1297" s="393" t="s">
        <v>4728</v>
      </c>
      <c r="D1297" s="394">
        <v>43102</v>
      </c>
      <c r="E1297" s="393" t="s">
        <v>470</v>
      </c>
      <c r="F1297" s="393" t="s">
        <v>486</v>
      </c>
      <c r="G1297" s="393" t="s">
        <v>116</v>
      </c>
      <c r="H1297" s="1573">
        <v>230832501</v>
      </c>
      <c r="I1297" s="1573">
        <v>230832501</v>
      </c>
      <c r="J1297" s="393" t="s">
        <v>111</v>
      </c>
      <c r="K1297" s="393" t="s">
        <v>45</v>
      </c>
      <c r="L1297" s="260" t="s">
        <v>4729</v>
      </c>
      <c r="M1297" s="260" t="s">
        <v>4730</v>
      </c>
      <c r="N1297" s="395">
        <v>3839761</v>
      </c>
      <c r="O1297" s="402" t="s">
        <v>4731</v>
      </c>
      <c r="P1297" s="500" t="s">
        <v>4671</v>
      </c>
      <c r="Q1297" s="500" t="s">
        <v>4732</v>
      </c>
      <c r="R1297" s="500" t="s">
        <v>4733</v>
      </c>
      <c r="S1297" s="397" t="s">
        <v>4734</v>
      </c>
      <c r="T1297" s="397" t="s">
        <v>4732</v>
      </c>
      <c r="U1297" s="398" t="s">
        <v>4735</v>
      </c>
      <c r="V1297" s="398">
        <v>8017</v>
      </c>
      <c r="W1297" s="397">
        <v>19937</v>
      </c>
      <c r="X1297" s="399">
        <v>43119</v>
      </c>
      <c r="Y1297" s="397" t="s">
        <v>45</v>
      </c>
      <c r="Z1297" s="397">
        <v>4600007993</v>
      </c>
      <c r="AA1297" s="31">
        <f t="shared" si="23"/>
        <v>1</v>
      </c>
      <c r="AB1297" s="260" t="s">
        <v>4736</v>
      </c>
      <c r="AC1297" s="260" t="s">
        <v>84</v>
      </c>
      <c r="AD1297" s="260" t="s">
        <v>4737</v>
      </c>
      <c r="AE1297" s="260" t="s">
        <v>4738</v>
      </c>
      <c r="AF1297" s="397" t="s">
        <v>47</v>
      </c>
      <c r="AG1297" s="400" t="s">
        <v>4739</v>
      </c>
    </row>
    <row r="1298" spans="1:33" s="33" customFormat="1" ht="63" customHeight="1" x14ac:dyDescent="0.2">
      <c r="A1298" s="392" t="s">
        <v>4517</v>
      </c>
      <c r="B1298" s="260">
        <v>15101500</v>
      </c>
      <c r="C1298" s="393" t="s">
        <v>4728</v>
      </c>
      <c r="D1298" s="394">
        <v>43131</v>
      </c>
      <c r="E1298" s="393" t="s">
        <v>470</v>
      </c>
      <c r="F1298" s="393" t="s">
        <v>486</v>
      </c>
      <c r="G1298" s="393" t="s">
        <v>116</v>
      </c>
      <c r="H1298" s="1573">
        <v>260458062</v>
      </c>
      <c r="I1298" s="1573">
        <v>260458062</v>
      </c>
      <c r="J1298" s="393" t="s">
        <v>111</v>
      </c>
      <c r="K1298" s="393" t="s">
        <v>45</v>
      </c>
      <c r="L1298" s="260" t="s">
        <v>4740</v>
      </c>
      <c r="M1298" s="260" t="s">
        <v>4741</v>
      </c>
      <c r="N1298" s="395">
        <v>3839020</v>
      </c>
      <c r="O1298" s="402" t="s">
        <v>4742</v>
      </c>
      <c r="P1298" s="500" t="s">
        <v>4671</v>
      </c>
      <c r="Q1298" s="500" t="s">
        <v>4732</v>
      </c>
      <c r="R1298" s="500" t="s">
        <v>4733</v>
      </c>
      <c r="S1298" s="397" t="s">
        <v>4734</v>
      </c>
      <c r="T1298" s="397" t="s">
        <v>4732</v>
      </c>
      <c r="U1298" s="398" t="s">
        <v>4735</v>
      </c>
      <c r="V1298" s="398">
        <v>8017</v>
      </c>
      <c r="W1298" s="397">
        <v>19937</v>
      </c>
      <c r="X1298" s="399">
        <v>43119</v>
      </c>
      <c r="Y1298" s="397" t="s">
        <v>45</v>
      </c>
      <c r="Z1298" s="397">
        <v>4600007993</v>
      </c>
      <c r="AA1298" s="31">
        <f t="shared" si="23"/>
        <v>1</v>
      </c>
      <c r="AB1298" s="260" t="s">
        <v>4736</v>
      </c>
      <c r="AC1298" s="260" t="s">
        <v>84</v>
      </c>
      <c r="AD1298" s="260"/>
      <c r="AE1298" s="260" t="s">
        <v>4738</v>
      </c>
      <c r="AF1298" s="397" t="s">
        <v>47</v>
      </c>
      <c r="AG1298" s="400" t="s">
        <v>4739</v>
      </c>
    </row>
    <row r="1299" spans="1:33" s="33" customFormat="1" ht="63" customHeight="1" x14ac:dyDescent="0.2">
      <c r="A1299" s="392" t="s">
        <v>4517</v>
      </c>
      <c r="B1299" s="260">
        <v>78181800</v>
      </c>
      <c r="C1299" s="393" t="s">
        <v>4743</v>
      </c>
      <c r="D1299" s="394">
        <v>43102</v>
      </c>
      <c r="E1299" s="393" t="s">
        <v>1218</v>
      </c>
      <c r="F1299" s="393" t="s">
        <v>431</v>
      </c>
      <c r="G1299" s="393" t="s">
        <v>116</v>
      </c>
      <c r="H1299" s="1573">
        <v>60156142</v>
      </c>
      <c r="I1299" s="1573">
        <v>60156142</v>
      </c>
      <c r="J1299" s="393" t="s">
        <v>111</v>
      </c>
      <c r="K1299" s="393" t="s">
        <v>45</v>
      </c>
      <c r="L1299" s="260" t="s">
        <v>4729</v>
      </c>
      <c r="M1299" s="260" t="s">
        <v>4730</v>
      </c>
      <c r="N1299" s="395">
        <v>3839761</v>
      </c>
      <c r="O1299" s="402" t="s">
        <v>4731</v>
      </c>
      <c r="P1299" s="500" t="s">
        <v>4671</v>
      </c>
      <c r="Q1299" s="500" t="s">
        <v>4732</v>
      </c>
      <c r="R1299" s="500" t="s">
        <v>4733</v>
      </c>
      <c r="S1299" s="397" t="s">
        <v>4734</v>
      </c>
      <c r="T1299" s="397" t="s">
        <v>4732</v>
      </c>
      <c r="U1299" s="398" t="s">
        <v>4735</v>
      </c>
      <c r="V1299" s="398"/>
      <c r="W1299" s="397"/>
      <c r="X1299" s="399"/>
      <c r="Y1299" s="397"/>
      <c r="Z1299" s="397"/>
      <c r="AA1299" s="31" t="str">
        <f t="shared" si="23"/>
        <v/>
      </c>
      <c r="AB1299" s="260"/>
      <c r="AC1299" s="260"/>
      <c r="AD1299" s="260"/>
      <c r="AE1299" s="260" t="s">
        <v>4738</v>
      </c>
      <c r="AF1299" s="397" t="s">
        <v>47</v>
      </c>
      <c r="AG1299" s="400" t="s">
        <v>4739</v>
      </c>
    </row>
    <row r="1300" spans="1:33" s="33" customFormat="1" ht="63" customHeight="1" x14ac:dyDescent="0.2">
      <c r="A1300" s="392" t="s">
        <v>4517</v>
      </c>
      <c r="B1300" s="260">
        <v>78181800</v>
      </c>
      <c r="C1300" s="393" t="s">
        <v>4744</v>
      </c>
      <c r="D1300" s="394">
        <v>43102</v>
      </c>
      <c r="E1300" s="393" t="s">
        <v>1918</v>
      </c>
      <c r="F1300" s="393" t="s">
        <v>486</v>
      </c>
      <c r="G1300" s="393" t="s">
        <v>116</v>
      </c>
      <c r="H1300" s="1573">
        <v>238224232</v>
      </c>
      <c r="I1300" s="1573">
        <v>238224232</v>
      </c>
      <c r="J1300" s="393" t="s">
        <v>111</v>
      </c>
      <c r="K1300" s="393" t="s">
        <v>45</v>
      </c>
      <c r="L1300" s="260" t="s">
        <v>4729</v>
      </c>
      <c r="M1300" s="260" t="s">
        <v>4730</v>
      </c>
      <c r="N1300" s="395">
        <v>3839761</v>
      </c>
      <c r="O1300" s="402" t="s">
        <v>4731</v>
      </c>
      <c r="P1300" s="500" t="s">
        <v>4671</v>
      </c>
      <c r="Q1300" s="500" t="s">
        <v>4732</v>
      </c>
      <c r="R1300" s="500" t="s">
        <v>4733</v>
      </c>
      <c r="S1300" s="397" t="s">
        <v>4734</v>
      </c>
      <c r="T1300" s="397" t="s">
        <v>4732</v>
      </c>
      <c r="U1300" s="398" t="s">
        <v>4735</v>
      </c>
      <c r="V1300" s="398">
        <v>8028</v>
      </c>
      <c r="W1300" s="397">
        <v>20508</v>
      </c>
      <c r="X1300" s="399">
        <v>43126</v>
      </c>
      <c r="Y1300" s="397" t="s">
        <v>45</v>
      </c>
      <c r="Z1300" s="397">
        <v>4600008055</v>
      </c>
      <c r="AA1300" s="31">
        <f t="shared" si="23"/>
        <v>1</v>
      </c>
      <c r="AB1300" s="260" t="s">
        <v>4745</v>
      </c>
      <c r="AC1300" s="260" t="s">
        <v>84</v>
      </c>
      <c r="AD1300" s="260"/>
      <c r="AE1300" s="260" t="s">
        <v>4746</v>
      </c>
      <c r="AF1300" s="397" t="s">
        <v>47</v>
      </c>
      <c r="AG1300" s="400" t="s">
        <v>4739</v>
      </c>
    </row>
    <row r="1301" spans="1:33" s="33" customFormat="1" ht="63" customHeight="1" x14ac:dyDescent="0.2">
      <c r="A1301" s="392" t="s">
        <v>4517</v>
      </c>
      <c r="B1301" s="260">
        <v>80111700</v>
      </c>
      <c r="C1301" s="393" t="s">
        <v>4747</v>
      </c>
      <c r="D1301" s="394">
        <v>43102</v>
      </c>
      <c r="E1301" s="393" t="s">
        <v>1218</v>
      </c>
      <c r="F1301" s="393" t="s">
        <v>276</v>
      </c>
      <c r="G1301" s="393" t="s">
        <v>116</v>
      </c>
      <c r="H1301" s="1573">
        <v>67224112</v>
      </c>
      <c r="I1301" s="1573">
        <v>67224112</v>
      </c>
      <c r="J1301" s="393" t="s">
        <v>111</v>
      </c>
      <c r="K1301" s="393" t="s">
        <v>45</v>
      </c>
      <c r="L1301" s="260" t="s">
        <v>4729</v>
      </c>
      <c r="M1301" s="260" t="s">
        <v>4730</v>
      </c>
      <c r="N1301" s="395">
        <v>3839761</v>
      </c>
      <c r="O1301" s="402" t="s">
        <v>4731</v>
      </c>
      <c r="P1301" s="500" t="s">
        <v>4671</v>
      </c>
      <c r="Q1301" s="500" t="s">
        <v>4732</v>
      </c>
      <c r="R1301" s="500" t="s">
        <v>4733</v>
      </c>
      <c r="S1301" s="397" t="s">
        <v>4734</v>
      </c>
      <c r="T1301" s="397" t="s">
        <v>4732</v>
      </c>
      <c r="U1301" s="398" t="s">
        <v>4735</v>
      </c>
      <c r="V1301" s="398">
        <v>8026</v>
      </c>
      <c r="W1301" s="397">
        <v>20506</v>
      </c>
      <c r="X1301" s="399">
        <v>43126</v>
      </c>
      <c r="Y1301" s="397" t="s">
        <v>45</v>
      </c>
      <c r="Z1301" s="397">
        <v>4600008053</v>
      </c>
      <c r="AA1301" s="31">
        <f t="shared" si="23"/>
        <v>1</v>
      </c>
      <c r="AB1301" s="260" t="s">
        <v>4748</v>
      </c>
      <c r="AC1301" s="260" t="s">
        <v>84</v>
      </c>
      <c r="AD1301" s="260"/>
      <c r="AE1301" s="260" t="s">
        <v>4746</v>
      </c>
      <c r="AF1301" s="397" t="s">
        <v>47</v>
      </c>
      <c r="AG1301" s="400" t="s">
        <v>4739</v>
      </c>
    </row>
    <row r="1302" spans="1:33" s="33" customFormat="1" ht="63" customHeight="1" x14ac:dyDescent="0.2">
      <c r="A1302" s="392" t="s">
        <v>4517</v>
      </c>
      <c r="B1302" s="260">
        <v>80131502</v>
      </c>
      <c r="C1302" s="393" t="s">
        <v>4749</v>
      </c>
      <c r="D1302" s="394">
        <v>43102</v>
      </c>
      <c r="E1302" s="393" t="s">
        <v>470</v>
      </c>
      <c r="F1302" s="393" t="s">
        <v>118</v>
      </c>
      <c r="G1302" s="393" t="s">
        <v>116</v>
      </c>
      <c r="H1302" s="1573">
        <v>155389692</v>
      </c>
      <c r="I1302" s="1573">
        <v>155389692</v>
      </c>
      <c r="J1302" s="393" t="s">
        <v>111</v>
      </c>
      <c r="K1302" s="393" t="s">
        <v>45</v>
      </c>
      <c r="L1302" s="260" t="s">
        <v>4729</v>
      </c>
      <c r="M1302" s="260" t="s">
        <v>4730</v>
      </c>
      <c r="N1302" s="395">
        <v>3839761</v>
      </c>
      <c r="O1302" s="402" t="s">
        <v>4731</v>
      </c>
      <c r="P1302" s="500" t="s">
        <v>4671</v>
      </c>
      <c r="Q1302" s="500" t="s">
        <v>4732</v>
      </c>
      <c r="R1302" s="500" t="s">
        <v>4733</v>
      </c>
      <c r="S1302" s="397" t="s">
        <v>4734</v>
      </c>
      <c r="T1302" s="397" t="s">
        <v>4732</v>
      </c>
      <c r="U1302" s="398" t="s">
        <v>4735</v>
      </c>
      <c r="V1302" s="398" t="s">
        <v>4750</v>
      </c>
      <c r="W1302" s="397">
        <v>20081</v>
      </c>
      <c r="X1302" s="399">
        <v>43089</v>
      </c>
      <c r="Y1302" s="397" t="s">
        <v>45</v>
      </c>
      <c r="Z1302" s="397" t="s">
        <v>4750</v>
      </c>
      <c r="AA1302" s="31">
        <f t="shared" si="23"/>
        <v>1</v>
      </c>
      <c r="AB1302" s="260" t="s">
        <v>4751</v>
      </c>
      <c r="AC1302" s="260" t="s">
        <v>84</v>
      </c>
      <c r="AD1302" s="260"/>
      <c r="AE1302" s="260" t="s">
        <v>4738</v>
      </c>
      <c r="AF1302" s="397" t="s">
        <v>47</v>
      </c>
      <c r="AG1302" s="400" t="s">
        <v>4739</v>
      </c>
    </row>
    <row r="1303" spans="1:33" s="33" customFormat="1" ht="63" customHeight="1" x14ac:dyDescent="0.2">
      <c r="A1303" s="392" t="s">
        <v>4517</v>
      </c>
      <c r="B1303" s="260" t="s">
        <v>4752</v>
      </c>
      <c r="C1303" s="393" t="s">
        <v>4753</v>
      </c>
      <c r="D1303" s="394">
        <v>43102</v>
      </c>
      <c r="E1303" s="393" t="s">
        <v>1218</v>
      </c>
      <c r="F1303" s="393" t="s">
        <v>276</v>
      </c>
      <c r="G1303" s="393" t="s">
        <v>116</v>
      </c>
      <c r="H1303" s="1573">
        <v>31875603</v>
      </c>
      <c r="I1303" s="1573">
        <v>31875603</v>
      </c>
      <c r="J1303" s="393" t="s">
        <v>111</v>
      </c>
      <c r="K1303" s="393" t="s">
        <v>45</v>
      </c>
      <c r="L1303" s="260" t="s">
        <v>4729</v>
      </c>
      <c r="M1303" s="260" t="s">
        <v>4730</v>
      </c>
      <c r="N1303" s="395">
        <v>3839761</v>
      </c>
      <c r="O1303" s="402" t="s">
        <v>4731</v>
      </c>
      <c r="P1303" s="500" t="s">
        <v>4671</v>
      </c>
      <c r="Q1303" s="500" t="s">
        <v>4732</v>
      </c>
      <c r="R1303" s="500" t="s">
        <v>4733</v>
      </c>
      <c r="S1303" s="397" t="s">
        <v>4734</v>
      </c>
      <c r="T1303" s="397" t="s">
        <v>4732</v>
      </c>
      <c r="U1303" s="398" t="s">
        <v>4735</v>
      </c>
      <c r="V1303" s="398">
        <v>8027</v>
      </c>
      <c r="W1303" s="397">
        <v>20019</v>
      </c>
      <c r="X1303" s="399">
        <v>43126</v>
      </c>
      <c r="Y1303" s="397" t="s">
        <v>45</v>
      </c>
      <c r="Z1303" s="397">
        <v>4600008046</v>
      </c>
      <c r="AA1303" s="31">
        <f t="shared" si="23"/>
        <v>1</v>
      </c>
      <c r="AB1303" s="260" t="s">
        <v>4754</v>
      </c>
      <c r="AC1303" s="260" t="s">
        <v>84</v>
      </c>
      <c r="AD1303" s="260"/>
      <c r="AE1303" s="260" t="s">
        <v>4755</v>
      </c>
      <c r="AF1303" s="397" t="s">
        <v>47</v>
      </c>
      <c r="AG1303" s="400" t="s">
        <v>4739</v>
      </c>
    </row>
    <row r="1304" spans="1:33" s="33" customFormat="1" ht="63" customHeight="1" x14ac:dyDescent="0.2">
      <c r="A1304" s="392" t="s">
        <v>4517</v>
      </c>
      <c r="B1304" s="260" t="s">
        <v>4752</v>
      </c>
      <c r="C1304" s="393" t="s">
        <v>4753</v>
      </c>
      <c r="D1304" s="394">
        <v>43102</v>
      </c>
      <c r="E1304" s="393" t="s">
        <v>1218</v>
      </c>
      <c r="F1304" s="393" t="s">
        <v>276</v>
      </c>
      <c r="G1304" s="393" t="s">
        <v>116</v>
      </c>
      <c r="H1304" s="1573">
        <v>13660973</v>
      </c>
      <c r="I1304" s="1573">
        <v>13660973</v>
      </c>
      <c r="J1304" s="393" t="s">
        <v>111</v>
      </c>
      <c r="K1304" s="393" t="s">
        <v>45</v>
      </c>
      <c r="L1304" s="260" t="s">
        <v>4740</v>
      </c>
      <c r="M1304" s="260" t="s">
        <v>4741</v>
      </c>
      <c r="N1304" s="395">
        <v>3839020</v>
      </c>
      <c r="O1304" s="402" t="s">
        <v>4742</v>
      </c>
      <c r="P1304" s="500" t="s">
        <v>4671</v>
      </c>
      <c r="Q1304" s="500" t="s">
        <v>4732</v>
      </c>
      <c r="R1304" s="500" t="s">
        <v>4733</v>
      </c>
      <c r="S1304" s="397" t="s">
        <v>4756</v>
      </c>
      <c r="T1304" s="397" t="s">
        <v>4732</v>
      </c>
      <c r="U1304" s="398" t="s">
        <v>4735</v>
      </c>
      <c r="V1304" s="398">
        <v>8027</v>
      </c>
      <c r="W1304" s="397">
        <v>20019</v>
      </c>
      <c r="X1304" s="399">
        <v>43126</v>
      </c>
      <c r="Y1304" s="397" t="s">
        <v>45</v>
      </c>
      <c r="Z1304" s="397">
        <v>4600008046</v>
      </c>
      <c r="AA1304" s="31">
        <f t="shared" si="23"/>
        <v>1</v>
      </c>
      <c r="AB1304" s="260" t="s">
        <v>4754</v>
      </c>
      <c r="AC1304" s="260" t="s">
        <v>84</v>
      </c>
      <c r="AD1304" s="260"/>
      <c r="AE1304" s="260" t="s">
        <v>4757</v>
      </c>
      <c r="AF1304" s="397" t="s">
        <v>47</v>
      </c>
      <c r="AG1304" s="400" t="s">
        <v>4739</v>
      </c>
    </row>
    <row r="1305" spans="1:33" s="33" customFormat="1" ht="63" customHeight="1" x14ac:dyDescent="0.2">
      <c r="A1305" s="392" t="s">
        <v>4517</v>
      </c>
      <c r="B1305" s="260">
        <v>80111700</v>
      </c>
      <c r="C1305" s="393" t="s">
        <v>4758</v>
      </c>
      <c r="D1305" s="394">
        <v>43101</v>
      </c>
      <c r="E1305" s="393" t="s">
        <v>958</v>
      </c>
      <c r="F1305" s="393" t="s">
        <v>276</v>
      </c>
      <c r="G1305" s="393" t="s">
        <v>116</v>
      </c>
      <c r="H1305" s="1573">
        <v>79273477</v>
      </c>
      <c r="I1305" s="1573">
        <v>79273477</v>
      </c>
      <c r="J1305" s="393" t="s">
        <v>111</v>
      </c>
      <c r="K1305" s="393" t="s">
        <v>45</v>
      </c>
      <c r="L1305" s="260" t="s">
        <v>4729</v>
      </c>
      <c r="M1305" s="260" t="s">
        <v>4730</v>
      </c>
      <c r="N1305" s="395">
        <v>3839761</v>
      </c>
      <c r="O1305" s="402" t="s">
        <v>4731</v>
      </c>
      <c r="P1305" s="500" t="s">
        <v>4671</v>
      </c>
      <c r="Q1305" s="500" t="s">
        <v>4732</v>
      </c>
      <c r="R1305" s="500" t="s">
        <v>4733</v>
      </c>
      <c r="S1305" s="397" t="s">
        <v>4734</v>
      </c>
      <c r="T1305" s="397" t="s">
        <v>4732</v>
      </c>
      <c r="U1305" s="398" t="s">
        <v>4735</v>
      </c>
      <c r="V1305" s="398">
        <v>8044</v>
      </c>
      <c r="W1305" s="397" t="s">
        <v>4759</v>
      </c>
      <c r="X1305" s="399">
        <v>43126</v>
      </c>
      <c r="Y1305" s="397" t="s">
        <v>45</v>
      </c>
      <c r="Z1305" s="397">
        <v>460008041</v>
      </c>
      <c r="AA1305" s="31">
        <f t="shared" si="23"/>
        <v>1</v>
      </c>
      <c r="AB1305" s="260" t="s">
        <v>4760</v>
      </c>
      <c r="AC1305" s="260" t="s">
        <v>84</v>
      </c>
      <c r="AD1305" s="260"/>
      <c r="AE1305" s="260" t="s">
        <v>4738</v>
      </c>
      <c r="AF1305" s="397" t="s">
        <v>47</v>
      </c>
      <c r="AG1305" s="400" t="s">
        <v>4739</v>
      </c>
    </row>
    <row r="1306" spans="1:33" s="33" customFormat="1" ht="63" customHeight="1" x14ac:dyDescent="0.2">
      <c r="A1306" s="392" t="s">
        <v>4517</v>
      </c>
      <c r="B1306" s="260">
        <v>85101701</v>
      </c>
      <c r="C1306" s="393" t="s">
        <v>4761</v>
      </c>
      <c r="D1306" s="394">
        <v>43132</v>
      </c>
      <c r="E1306" s="393" t="s">
        <v>109</v>
      </c>
      <c r="F1306" s="393" t="s">
        <v>190</v>
      </c>
      <c r="G1306" s="393" t="s">
        <v>116</v>
      </c>
      <c r="H1306" s="1573">
        <v>341248000</v>
      </c>
      <c r="I1306" s="1573">
        <v>221248000</v>
      </c>
      <c r="J1306" s="393" t="s">
        <v>111</v>
      </c>
      <c r="K1306" s="393" t="s">
        <v>45</v>
      </c>
      <c r="L1306" s="260" t="s">
        <v>4762</v>
      </c>
      <c r="M1306" s="260" t="s">
        <v>4763</v>
      </c>
      <c r="N1306" s="395" t="s">
        <v>4764</v>
      </c>
      <c r="O1306" s="402" t="s">
        <v>4765</v>
      </c>
      <c r="P1306" s="500" t="s">
        <v>4766</v>
      </c>
      <c r="Q1306" s="500" t="s">
        <v>4767</v>
      </c>
      <c r="R1306" s="500" t="s">
        <v>4768</v>
      </c>
      <c r="S1306" s="397" t="s">
        <v>4769</v>
      </c>
      <c r="T1306" s="397" t="s">
        <v>4770</v>
      </c>
      <c r="U1306" s="398" t="s">
        <v>4771</v>
      </c>
      <c r="V1306" s="398"/>
      <c r="W1306" s="397"/>
      <c r="X1306" s="399"/>
      <c r="Y1306" s="397"/>
      <c r="Z1306" s="397"/>
      <c r="AA1306" s="31" t="str">
        <f t="shared" si="23"/>
        <v/>
      </c>
      <c r="AB1306" s="260"/>
      <c r="AC1306" s="260"/>
      <c r="AD1306" s="260"/>
      <c r="AE1306" s="260" t="s">
        <v>4762</v>
      </c>
      <c r="AF1306" s="397" t="s">
        <v>47</v>
      </c>
      <c r="AG1306" s="400" t="s">
        <v>85</v>
      </c>
    </row>
    <row r="1307" spans="1:33" s="33" customFormat="1" ht="63" customHeight="1" x14ac:dyDescent="0.2">
      <c r="A1307" s="392" t="s">
        <v>4517</v>
      </c>
      <c r="B1307" s="260">
        <v>85101701</v>
      </c>
      <c r="C1307" s="393" t="s">
        <v>4761</v>
      </c>
      <c r="D1307" s="394">
        <v>43132</v>
      </c>
      <c r="E1307" s="393" t="s">
        <v>109</v>
      </c>
      <c r="F1307" s="393" t="s">
        <v>190</v>
      </c>
      <c r="G1307" s="393" t="s">
        <v>420</v>
      </c>
      <c r="H1307" s="1573">
        <v>341248000</v>
      </c>
      <c r="I1307" s="1573">
        <v>120000000</v>
      </c>
      <c r="J1307" s="393" t="s">
        <v>111</v>
      </c>
      <c r="K1307" s="393" t="s">
        <v>45</v>
      </c>
      <c r="L1307" s="260" t="s">
        <v>4762</v>
      </c>
      <c r="M1307" s="260" t="s">
        <v>4763</v>
      </c>
      <c r="N1307" s="395" t="s">
        <v>4764</v>
      </c>
      <c r="O1307" s="402" t="s">
        <v>4765</v>
      </c>
      <c r="P1307" s="500" t="s">
        <v>4766</v>
      </c>
      <c r="Q1307" s="500" t="s">
        <v>4767</v>
      </c>
      <c r="R1307" s="500" t="s">
        <v>4768</v>
      </c>
      <c r="S1307" s="397" t="s">
        <v>4769</v>
      </c>
      <c r="T1307" s="397" t="s">
        <v>4770</v>
      </c>
      <c r="U1307" s="398" t="s">
        <v>4771</v>
      </c>
      <c r="V1307" s="398"/>
      <c r="W1307" s="397"/>
      <c r="X1307" s="399"/>
      <c r="Y1307" s="397"/>
      <c r="Z1307" s="397"/>
      <c r="AA1307" s="31" t="str">
        <f t="shared" si="23"/>
        <v/>
      </c>
      <c r="AB1307" s="260"/>
      <c r="AC1307" s="260"/>
      <c r="AD1307" s="260"/>
      <c r="AE1307" s="260" t="s">
        <v>4762</v>
      </c>
      <c r="AF1307" s="397" t="s">
        <v>47</v>
      </c>
      <c r="AG1307" s="400" t="s">
        <v>85</v>
      </c>
    </row>
    <row r="1308" spans="1:33" s="33" customFormat="1" ht="63" customHeight="1" x14ac:dyDescent="0.2">
      <c r="A1308" s="392" t="s">
        <v>4517</v>
      </c>
      <c r="B1308" s="260">
        <v>85101501</v>
      </c>
      <c r="C1308" s="393" t="s">
        <v>4772</v>
      </c>
      <c r="D1308" s="394">
        <v>43049</v>
      </c>
      <c r="E1308" s="393" t="s">
        <v>590</v>
      </c>
      <c r="F1308" s="393" t="s">
        <v>117</v>
      </c>
      <c r="G1308" s="393" t="s">
        <v>420</v>
      </c>
      <c r="H1308" s="1573">
        <v>5550000000</v>
      </c>
      <c r="I1308" s="1573">
        <v>3000000000</v>
      </c>
      <c r="J1308" s="393" t="s">
        <v>48</v>
      </c>
      <c r="K1308" s="393" t="s">
        <v>110</v>
      </c>
      <c r="L1308" s="260" t="s">
        <v>4773</v>
      </c>
      <c r="M1308" s="260" t="s">
        <v>4774</v>
      </c>
      <c r="N1308" s="395" t="s">
        <v>4775</v>
      </c>
      <c r="O1308" s="402" t="s">
        <v>4776</v>
      </c>
      <c r="P1308" s="500" t="s">
        <v>4671</v>
      </c>
      <c r="Q1308" s="500" t="s">
        <v>4777</v>
      </c>
      <c r="R1308" s="500" t="s">
        <v>4778</v>
      </c>
      <c r="S1308" s="397" t="s">
        <v>4779</v>
      </c>
      <c r="T1308" s="397" t="s">
        <v>4777</v>
      </c>
      <c r="U1308" s="398" t="s">
        <v>4780</v>
      </c>
      <c r="V1308" s="398">
        <v>7636</v>
      </c>
      <c r="W1308" s="397">
        <v>18484</v>
      </c>
      <c r="X1308" s="399"/>
      <c r="Y1308" s="397"/>
      <c r="Z1308" s="397">
        <v>4600007700</v>
      </c>
      <c r="AA1308" s="31" t="str">
        <f t="shared" si="23"/>
        <v>Información incompleta</v>
      </c>
      <c r="AB1308" s="260" t="s">
        <v>4781</v>
      </c>
      <c r="AC1308" s="260" t="s">
        <v>84</v>
      </c>
      <c r="AD1308" s="260" t="s">
        <v>4782</v>
      </c>
      <c r="AE1308" s="260" t="s">
        <v>4783</v>
      </c>
      <c r="AF1308" s="397" t="s">
        <v>47</v>
      </c>
      <c r="AG1308" s="400" t="s">
        <v>4784</v>
      </c>
    </row>
    <row r="1309" spans="1:33" s="33" customFormat="1" ht="63" customHeight="1" x14ac:dyDescent="0.2">
      <c r="A1309" s="392" t="s">
        <v>4517</v>
      </c>
      <c r="B1309" s="260">
        <v>85101501</v>
      </c>
      <c r="C1309" s="393" t="s">
        <v>4785</v>
      </c>
      <c r="D1309" s="394">
        <v>43047</v>
      </c>
      <c r="E1309" s="393" t="s">
        <v>590</v>
      </c>
      <c r="F1309" s="393" t="s">
        <v>117</v>
      </c>
      <c r="G1309" s="393" t="s">
        <v>420</v>
      </c>
      <c r="H1309" s="1573">
        <v>5410908800</v>
      </c>
      <c r="I1309" s="1573">
        <v>2405354400</v>
      </c>
      <c r="J1309" s="393" t="s">
        <v>48</v>
      </c>
      <c r="K1309" s="393" t="s">
        <v>110</v>
      </c>
      <c r="L1309" s="260" t="s">
        <v>4773</v>
      </c>
      <c r="M1309" s="260" t="s">
        <v>4774</v>
      </c>
      <c r="N1309" s="395" t="s">
        <v>4775</v>
      </c>
      <c r="O1309" s="402" t="s">
        <v>4776</v>
      </c>
      <c r="P1309" s="500" t="s">
        <v>4671</v>
      </c>
      <c r="Q1309" s="500" t="s">
        <v>4777</v>
      </c>
      <c r="R1309" s="500" t="s">
        <v>4778</v>
      </c>
      <c r="S1309" s="397" t="s">
        <v>4779</v>
      </c>
      <c r="T1309" s="397" t="s">
        <v>4777</v>
      </c>
      <c r="U1309" s="398" t="s">
        <v>4780</v>
      </c>
      <c r="V1309" s="398">
        <v>7569</v>
      </c>
      <c r="W1309" s="397">
        <v>18493</v>
      </c>
      <c r="X1309" s="399"/>
      <c r="Y1309" s="397"/>
      <c r="Z1309" s="397">
        <v>4600007650</v>
      </c>
      <c r="AA1309" s="31" t="str">
        <f t="shared" si="23"/>
        <v>Información incompleta</v>
      </c>
      <c r="AB1309" s="260" t="s">
        <v>4786</v>
      </c>
      <c r="AC1309" s="260" t="s">
        <v>84</v>
      </c>
      <c r="AD1309" s="260" t="s">
        <v>4782</v>
      </c>
      <c r="AE1309" s="260" t="s">
        <v>4787</v>
      </c>
      <c r="AF1309" s="397" t="s">
        <v>47</v>
      </c>
      <c r="AG1309" s="400" t="s">
        <v>4784</v>
      </c>
    </row>
    <row r="1310" spans="1:33" s="33" customFormat="1" ht="63" customHeight="1" x14ac:dyDescent="0.2">
      <c r="A1310" s="392" t="s">
        <v>4517</v>
      </c>
      <c r="B1310" s="260">
        <v>85101501</v>
      </c>
      <c r="C1310" s="393" t="s">
        <v>4788</v>
      </c>
      <c r="D1310" s="394">
        <v>43046</v>
      </c>
      <c r="E1310" s="393" t="s">
        <v>590</v>
      </c>
      <c r="F1310" s="393" t="s">
        <v>117</v>
      </c>
      <c r="G1310" s="393" t="s">
        <v>420</v>
      </c>
      <c r="H1310" s="1573">
        <v>432939200</v>
      </c>
      <c r="I1310" s="1573">
        <v>219469600</v>
      </c>
      <c r="J1310" s="393" t="s">
        <v>48</v>
      </c>
      <c r="K1310" s="393" t="s">
        <v>110</v>
      </c>
      <c r="L1310" s="260" t="s">
        <v>4773</v>
      </c>
      <c r="M1310" s="260" t="s">
        <v>4774</v>
      </c>
      <c r="N1310" s="395" t="s">
        <v>4775</v>
      </c>
      <c r="O1310" s="402" t="s">
        <v>4776</v>
      </c>
      <c r="P1310" s="500" t="s">
        <v>4671</v>
      </c>
      <c r="Q1310" s="500" t="s">
        <v>4777</v>
      </c>
      <c r="R1310" s="500" t="s">
        <v>4778</v>
      </c>
      <c r="S1310" s="397" t="s">
        <v>4779</v>
      </c>
      <c r="T1310" s="397" t="s">
        <v>4777</v>
      </c>
      <c r="U1310" s="398" t="s">
        <v>4789</v>
      </c>
      <c r="V1310" s="398">
        <v>7562</v>
      </c>
      <c r="W1310" s="397">
        <v>18486</v>
      </c>
      <c r="X1310" s="399"/>
      <c r="Y1310" s="397"/>
      <c r="Z1310" s="397">
        <v>46000007651</v>
      </c>
      <c r="AA1310" s="31" t="str">
        <f t="shared" si="23"/>
        <v>Información incompleta</v>
      </c>
      <c r="AB1310" s="260" t="s">
        <v>4790</v>
      </c>
      <c r="AC1310" s="260" t="s">
        <v>84</v>
      </c>
      <c r="AD1310" s="260" t="s">
        <v>4782</v>
      </c>
      <c r="AE1310" s="260" t="s">
        <v>4783</v>
      </c>
      <c r="AF1310" s="397" t="s">
        <v>47</v>
      </c>
      <c r="AG1310" s="400" t="s">
        <v>4784</v>
      </c>
    </row>
    <row r="1311" spans="1:33" s="33" customFormat="1" ht="63" customHeight="1" x14ac:dyDescent="0.2">
      <c r="A1311" s="392" t="s">
        <v>4517</v>
      </c>
      <c r="B1311" s="260">
        <v>85101501</v>
      </c>
      <c r="C1311" s="393" t="s">
        <v>4791</v>
      </c>
      <c r="D1311" s="394">
        <v>43046</v>
      </c>
      <c r="E1311" s="393" t="s">
        <v>4792</v>
      </c>
      <c r="F1311" s="393" t="s">
        <v>117</v>
      </c>
      <c r="G1311" s="393" t="s">
        <v>420</v>
      </c>
      <c r="H1311" s="1573">
        <v>1290000000</v>
      </c>
      <c r="I1311" s="1573">
        <v>560000000</v>
      </c>
      <c r="J1311" s="393" t="s">
        <v>48</v>
      </c>
      <c r="K1311" s="393" t="s">
        <v>110</v>
      </c>
      <c r="L1311" s="260" t="s">
        <v>4773</v>
      </c>
      <c r="M1311" s="260" t="s">
        <v>4774</v>
      </c>
      <c r="N1311" s="395" t="s">
        <v>4775</v>
      </c>
      <c r="O1311" s="402" t="s">
        <v>4776</v>
      </c>
      <c r="P1311" s="500" t="s">
        <v>4671</v>
      </c>
      <c r="Q1311" s="500" t="s">
        <v>4777</v>
      </c>
      <c r="R1311" s="500" t="s">
        <v>4778</v>
      </c>
      <c r="S1311" s="397" t="s">
        <v>4779</v>
      </c>
      <c r="T1311" s="397" t="s">
        <v>4777</v>
      </c>
      <c r="U1311" s="398" t="s">
        <v>4789</v>
      </c>
      <c r="V1311" s="398">
        <v>7560</v>
      </c>
      <c r="W1311" s="397">
        <v>18492</v>
      </c>
      <c r="X1311" s="399"/>
      <c r="Y1311" s="397"/>
      <c r="Z1311" s="397">
        <v>46000007633</v>
      </c>
      <c r="AA1311" s="31" t="str">
        <f t="shared" si="23"/>
        <v>Información incompleta</v>
      </c>
      <c r="AB1311" s="260" t="s">
        <v>4793</v>
      </c>
      <c r="AC1311" s="260"/>
      <c r="AD1311" s="260" t="s">
        <v>4782</v>
      </c>
      <c r="AE1311" s="260" t="s">
        <v>4794</v>
      </c>
      <c r="AF1311" s="397" t="s">
        <v>47</v>
      </c>
      <c r="AG1311" s="400" t="s">
        <v>4784</v>
      </c>
    </row>
    <row r="1312" spans="1:33" s="33" customFormat="1" ht="63" customHeight="1" x14ac:dyDescent="0.2">
      <c r="A1312" s="392" t="s">
        <v>4517</v>
      </c>
      <c r="B1312" s="260">
        <v>85101501</v>
      </c>
      <c r="C1312" s="393" t="s">
        <v>4795</v>
      </c>
      <c r="D1312" s="394">
        <v>43252</v>
      </c>
      <c r="E1312" s="393" t="s">
        <v>4796</v>
      </c>
      <c r="F1312" s="393" t="s">
        <v>117</v>
      </c>
      <c r="G1312" s="393" t="s">
        <v>420</v>
      </c>
      <c r="H1312" s="1573">
        <v>12000000000</v>
      </c>
      <c r="I1312" s="1573">
        <v>5000000000</v>
      </c>
      <c r="J1312" s="393" t="s">
        <v>48</v>
      </c>
      <c r="K1312" s="393" t="s">
        <v>929</v>
      </c>
      <c r="L1312" s="260" t="s">
        <v>4773</v>
      </c>
      <c r="M1312" s="260" t="s">
        <v>4774</v>
      </c>
      <c r="N1312" s="395" t="s">
        <v>4775</v>
      </c>
      <c r="O1312" s="402" t="s">
        <v>4776</v>
      </c>
      <c r="P1312" s="500" t="s">
        <v>4671</v>
      </c>
      <c r="Q1312" s="500" t="s">
        <v>4777</v>
      </c>
      <c r="R1312" s="500" t="s">
        <v>4778</v>
      </c>
      <c r="S1312" s="397" t="s">
        <v>4779</v>
      </c>
      <c r="T1312" s="397" t="s">
        <v>4777</v>
      </c>
      <c r="U1312" s="398" t="s">
        <v>4780</v>
      </c>
      <c r="V1312" s="398" t="s">
        <v>45</v>
      </c>
      <c r="W1312" s="397" t="s">
        <v>45</v>
      </c>
      <c r="X1312" s="399"/>
      <c r="Y1312" s="397"/>
      <c r="Z1312" s="397"/>
      <c r="AA1312" s="31">
        <f t="shared" si="23"/>
        <v>0</v>
      </c>
      <c r="AB1312" s="260"/>
      <c r="AC1312" s="260"/>
      <c r="AD1312" s="260"/>
      <c r="AE1312" s="260" t="s">
        <v>4797</v>
      </c>
      <c r="AF1312" s="397" t="s">
        <v>47</v>
      </c>
      <c r="AG1312" s="400" t="s">
        <v>4784</v>
      </c>
    </row>
    <row r="1313" spans="1:33" s="33" customFormat="1" ht="63" customHeight="1" x14ac:dyDescent="0.2">
      <c r="A1313" s="392" t="s">
        <v>4517</v>
      </c>
      <c r="B1313" s="260">
        <v>85101501</v>
      </c>
      <c r="C1313" s="393" t="s">
        <v>4798</v>
      </c>
      <c r="D1313" s="394">
        <v>43252</v>
      </c>
      <c r="E1313" s="393" t="s">
        <v>4796</v>
      </c>
      <c r="F1313" s="393" t="s">
        <v>117</v>
      </c>
      <c r="G1313" s="393" t="s">
        <v>420</v>
      </c>
      <c r="H1313" s="1573">
        <v>1000000000</v>
      </c>
      <c r="I1313" s="1573">
        <v>400000000</v>
      </c>
      <c r="J1313" s="393" t="s">
        <v>48</v>
      </c>
      <c r="K1313" s="393" t="s">
        <v>929</v>
      </c>
      <c r="L1313" s="260" t="s">
        <v>4773</v>
      </c>
      <c r="M1313" s="260" t="s">
        <v>4774</v>
      </c>
      <c r="N1313" s="395" t="s">
        <v>4775</v>
      </c>
      <c r="O1313" s="402" t="s">
        <v>4776</v>
      </c>
      <c r="P1313" s="500" t="s">
        <v>4671</v>
      </c>
      <c r="Q1313" s="500" t="s">
        <v>4777</v>
      </c>
      <c r="R1313" s="500" t="s">
        <v>4778</v>
      </c>
      <c r="S1313" s="397" t="s">
        <v>4779</v>
      </c>
      <c r="T1313" s="397" t="s">
        <v>4777</v>
      </c>
      <c r="U1313" s="398" t="s">
        <v>4789</v>
      </c>
      <c r="V1313" s="398" t="s">
        <v>45</v>
      </c>
      <c r="W1313" s="397" t="s">
        <v>45</v>
      </c>
      <c r="X1313" s="399"/>
      <c r="Y1313" s="397"/>
      <c r="Z1313" s="397"/>
      <c r="AA1313" s="31">
        <f t="shared" si="23"/>
        <v>0</v>
      </c>
      <c r="AB1313" s="260"/>
      <c r="AC1313" s="260"/>
      <c r="AD1313" s="260"/>
      <c r="AE1313" s="260" t="s">
        <v>4783</v>
      </c>
      <c r="AF1313" s="397" t="s">
        <v>47</v>
      </c>
      <c r="AG1313" s="400" t="s">
        <v>4784</v>
      </c>
    </row>
    <row r="1314" spans="1:33" s="33" customFormat="1" ht="63" customHeight="1" x14ac:dyDescent="0.2">
      <c r="A1314" s="392" t="s">
        <v>4517</v>
      </c>
      <c r="B1314" s="260" t="s">
        <v>4799</v>
      </c>
      <c r="C1314" s="393" t="s">
        <v>4800</v>
      </c>
      <c r="D1314" s="394">
        <v>43252</v>
      </c>
      <c r="E1314" s="393" t="s">
        <v>4801</v>
      </c>
      <c r="F1314" s="393" t="s">
        <v>117</v>
      </c>
      <c r="G1314" s="393" t="s">
        <v>116</v>
      </c>
      <c r="H1314" s="1573">
        <v>150000000</v>
      </c>
      <c r="I1314" s="1573">
        <v>50000000</v>
      </c>
      <c r="J1314" s="393" t="s">
        <v>48</v>
      </c>
      <c r="K1314" s="393" t="s">
        <v>929</v>
      </c>
      <c r="L1314" s="260" t="s">
        <v>4773</v>
      </c>
      <c r="M1314" s="260" t="s">
        <v>4774</v>
      </c>
      <c r="N1314" s="395" t="s">
        <v>4775</v>
      </c>
      <c r="O1314" s="402" t="s">
        <v>4776</v>
      </c>
      <c r="P1314" s="500" t="s">
        <v>4671</v>
      </c>
      <c r="Q1314" s="500" t="s">
        <v>4777</v>
      </c>
      <c r="R1314" s="500" t="s">
        <v>4778</v>
      </c>
      <c r="S1314" s="397" t="s">
        <v>4779</v>
      </c>
      <c r="T1314" s="397" t="s">
        <v>4777</v>
      </c>
      <c r="U1314" s="398" t="s">
        <v>4802</v>
      </c>
      <c r="V1314" s="398" t="s">
        <v>45</v>
      </c>
      <c r="W1314" s="397" t="s">
        <v>45</v>
      </c>
      <c r="X1314" s="399"/>
      <c r="Y1314" s="397"/>
      <c r="Z1314" s="397"/>
      <c r="AA1314" s="31">
        <f t="shared" si="23"/>
        <v>0</v>
      </c>
      <c r="AB1314" s="260"/>
      <c r="AC1314" s="260"/>
      <c r="AD1314" s="260"/>
      <c r="AE1314" s="260" t="s">
        <v>4787</v>
      </c>
      <c r="AF1314" s="397" t="s">
        <v>47</v>
      </c>
      <c r="AG1314" s="400" t="s">
        <v>4784</v>
      </c>
    </row>
    <row r="1315" spans="1:33" s="33" customFormat="1" ht="63" customHeight="1" x14ac:dyDescent="0.2">
      <c r="A1315" s="392" t="s">
        <v>4517</v>
      </c>
      <c r="B1315" s="260">
        <v>85101604</v>
      </c>
      <c r="C1315" s="393" t="s">
        <v>4803</v>
      </c>
      <c r="D1315" s="394">
        <v>43252</v>
      </c>
      <c r="E1315" s="393" t="s">
        <v>4796</v>
      </c>
      <c r="F1315" s="393" t="s">
        <v>117</v>
      </c>
      <c r="G1315" s="393" t="s">
        <v>116</v>
      </c>
      <c r="H1315" s="1573">
        <v>25000000</v>
      </c>
      <c r="I1315" s="1573">
        <v>10000000</v>
      </c>
      <c r="J1315" s="393" t="s">
        <v>48</v>
      </c>
      <c r="K1315" s="393" t="s">
        <v>929</v>
      </c>
      <c r="L1315" s="260" t="s">
        <v>4773</v>
      </c>
      <c r="M1315" s="260" t="s">
        <v>4774</v>
      </c>
      <c r="N1315" s="395" t="s">
        <v>4775</v>
      </c>
      <c r="O1315" s="402" t="s">
        <v>4776</v>
      </c>
      <c r="P1315" s="500" t="s">
        <v>4671</v>
      </c>
      <c r="Q1315" s="500" t="s">
        <v>4777</v>
      </c>
      <c r="R1315" s="500" t="s">
        <v>4778</v>
      </c>
      <c r="S1315" s="397" t="s">
        <v>4779</v>
      </c>
      <c r="T1315" s="397" t="s">
        <v>4777</v>
      </c>
      <c r="U1315" s="398" t="s">
        <v>4804</v>
      </c>
      <c r="V1315" s="398" t="s">
        <v>45</v>
      </c>
      <c r="W1315" s="397" t="s">
        <v>45</v>
      </c>
      <c r="X1315" s="399"/>
      <c r="Y1315" s="397"/>
      <c r="Z1315" s="397"/>
      <c r="AA1315" s="31">
        <f t="shared" si="23"/>
        <v>0</v>
      </c>
      <c r="AB1315" s="260"/>
      <c r="AC1315" s="260"/>
      <c r="AD1315" s="260"/>
      <c r="AE1315" s="260" t="s">
        <v>4805</v>
      </c>
      <c r="AF1315" s="397" t="s">
        <v>47</v>
      </c>
      <c r="AG1315" s="400" t="s">
        <v>4784</v>
      </c>
    </row>
    <row r="1316" spans="1:33" s="33" customFormat="1" ht="63" customHeight="1" x14ac:dyDescent="0.2">
      <c r="A1316" s="392" t="s">
        <v>4517</v>
      </c>
      <c r="B1316" s="260">
        <v>85101504</v>
      </c>
      <c r="C1316" s="393" t="s">
        <v>4806</v>
      </c>
      <c r="D1316" s="394">
        <v>43132</v>
      </c>
      <c r="E1316" s="393" t="s">
        <v>4807</v>
      </c>
      <c r="F1316" s="393" t="s">
        <v>190</v>
      </c>
      <c r="G1316" s="393" t="s">
        <v>4808</v>
      </c>
      <c r="H1316" s="1573">
        <v>3800000000</v>
      </c>
      <c r="I1316" s="1573">
        <v>1800000000</v>
      </c>
      <c r="J1316" s="393" t="s">
        <v>48</v>
      </c>
      <c r="K1316" s="393" t="s">
        <v>929</v>
      </c>
      <c r="L1316" s="260" t="s">
        <v>4773</v>
      </c>
      <c r="M1316" s="260" t="s">
        <v>4774</v>
      </c>
      <c r="N1316" s="395" t="s">
        <v>4775</v>
      </c>
      <c r="O1316" s="402" t="s">
        <v>4776</v>
      </c>
      <c r="P1316" s="500" t="s">
        <v>4671</v>
      </c>
      <c r="Q1316" s="500" t="s">
        <v>4777</v>
      </c>
      <c r="R1316" s="500" t="s">
        <v>4778</v>
      </c>
      <c r="S1316" s="397" t="s">
        <v>4779</v>
      </c>
      <c r="T1316" s="397" t="s">
        <v>4777</v>
      </c>
      <c r="U1316" s="398" t="s">
        <v>4789</v>
      </c>
      <c r="V1316" s="398" t="s">
        <v>45</v>
      </c>
      <c r="W1316" s="397" t="s">
        <v>45</v>
      </c>
      <c r="X1316" s="399"/>
      <c r="Y1316" s="397"/>
      <c r="Z1316" s="397"/>
      <c r="AA1316" s="31">
        <f t="shared" si="23"/>
        <v>0</v>
      </c>
      <c r="AB1316" s="260"/>
      <c r="AC1316" s="260"/>
      <c r="AD1316" s="260"/>
      <c r="AE1316" s="260" t="s">
        <v>4809</v>
      </c>
      <c r="AF1316" s="397" t="s">
        <v>47</v>
      </c>
      <c r="AG1316" s="400" t="s">
        <v>4784</v>
      </c>
    </row>
    <row r="1317" spans="1:33" s="33" customFormat="1" ht="63" customHeight="1" x14ac:dyDescent="0.2">
      <c r="A1317" s="392" t="s">
        <v>4517</v>
      </c>
      <c r="B1317" s="260">
        <v>85121902</v>
      </c>
      <c r="C1317" s="393" t="s">
        <v>4810</v>
      </c>
      <c r="D1317" s="394">
        <v>43132</v>
      </c>
      <c r="E1317" s="393" t="s">
        <v>4807</v>
      </c>
      <c r="F1317" s="393" t="s">
        <v>190</v>
      </c>
      <c r="G1317" s="393" t="s">
        <v>420</v>
      </c>
      <c r="H1317" s="1573">
        <v>7700000000</v>
      </c>
      <c r="I1317" s="1573">
        <v>3200000000</v>
      </c>
      <c r="J1317" s="393" t="s">
        <v>48</v>
      </c>
      <c r="K1317" s="393" t="s">
        <v>929</v>
      </c>
      <c r="L1317" s="260" t="s">
        <v>4773</v>
      </c>
      <c r="M1317" s="260" t="s">
        <v>4774</v>
      </c>
      <c r="N1317" s="395" t="s">
        <v>4775</v>
      </c>
      <c r="O1317" s="402" t="s">
        <v>4776</v>
      </c>
      <c r="P1317" s="500" t="s">
        <v>4671</v>
      </c>
      <c r="Q1317" s="500" t="s">
        <v>4777</v>
      </c>
      <c r="R1317" s="500" t="s">
        <v>4778</v>
      </c>
      <c r="S1317" s="397" t="s">
        <v>4779</v>
      </c>
      <c r="T1317" s="397" t="s">
        <v>4777</v>
      </c>
      <c r="U1317" s="398" t="s">
        <v>4811</v>
      </c>
      <c r="V1317" s="398" t="s">
        <v>45</v>
      </c>
      <c r="W1317" s="397" t="s">
        <v>45</v>
      </c>
      <c r="X1317" s="399"/>
      <c r="Y1317" s="397"/>
      <c r="Z1317" s="397"/>
      <c r="AA1317" s="31">
        <f t="shared" si="23"/>
        <v>0</v>
      </c>
      <c r="AB1317" s="260"/>
      <c r="AC1317" s="260"/>
      <c r="AD1317" s="260"/>
      <c r="AE1317" s="260" t="s">
        <v>4812</v>
      </c>
      <c r="AF1317" s="397" t="s">
        <v>47</v>
      </c>
      <c r="AG1317" s="400" t="s">
        <v>4784</v>
      </c>
    </row>
    <row r="1318" spans="1:33" s="33" customFormat="1" ht="63" customHeight="1" x14ac:dyDescent="0.2">
      <c r="A1318" s="392" t="s">
        <v>4517</v>
      </c>
      <c r="B1318" s="260">
        <v>85101501</v>
      </c>
      <c r="C1318" s="393" t="s">
        <v>4813</v>
      </c>
      <c r="D1318" s="394">
        <v>43132</v>
      </c>
      <c r="E1318" s="393" t="s">
        <v>4807</v>
      </c>
      <c r="F1318" s="393" t="s">
        <v>190</v>
      </c>
      <c r="G1318" s="393" t="s">
        <v>420</v>
      </c>
      <c r="H1318" s="1573">
        <v>5500000000</v>
      </c>
      <c r="I1318" s="1573">
        <v>2500000000</v>
      </c>
      <c r="J1318" s="393" t="s">
        <v>48</v>
      </c>
      <c r="K1318" s="393" t="s">
        <v>929</v>
      </c>
      <c r="L1318" s="260" t="s">
        <v>4773</v>
      </c>
      <c r="M1318" s="260" t="s">
        <v>4774</v>
      </c>
      <c r="N1318" s="395" t="s">
        <v>4775</v>
      </c>
      <c r="O1318" s="402" t="s">
        <v>4776</v>
      </c>
      <c r="P1318" s="500" t="s">
        <v>4671</v>
      </c>
      <c r="Q1318" s="500" t="s">
        <v>4777</v>
      </c>
      <c r="R1318" s="500" t="s">
        <v>4778</v>
      </c>
      <c r="S1318" s="397" t="s">
        <v>4779</v>
      </c>
      <c r="T1318" s="397" t="s">
        <v>4777</v>
      </c>
      <c r="U1318" s="398" t="s">
        <v>4780</v>
      </c>
      <c r="V1318" s="398" t="s">
        <v>45</v>
      </c>
      <c r="W1318" s="397" t="s">
        <v>45</v>
      </c>
      <c r="X1318" s="399"/>
      <c r="Y1318" s="397"/>
      <c r="Z1318" s="397"/>
      <c r="AA1318" s="31">
        <f t="shared" si="23"/>
        <v>0</v>
      </c>
      <c r="AB1318" s="260"/>
      <c r="AC1318" s="260"/>
      <c r="AD1318" s="260"/>
      <c r="AE1318" s="260" t="s">
        <v>4814</v>
      </c>
      <c r="AF1318" s="397" t="s">
        <v>47</v>
      </c>
      <c r="AG1318" s="400" t="s">
        <v>4784</v>
      </c>
    </row>
    <row r="1319" spans="1:33" s="33" customFormat="1" ht="63.75" x14ac:dyDescent="0.2">
      <c r="A1319" s="392" t="s">
        <v>4517</v>
      </c>
      <c r="B1319" s="260"/>
      <c r="C1319" s="393" t="s">
        <v>4815</v>
      </c>
      <c r="D1319" s="394">
        <v>43132</v>
      </c>
      <c r="E1319" s="393" t="s">
        <v>109</v>
      </c>
      <c r="F1319" s="393" t="s">
        <v>587</v>
      </c>
      <c r="G1319" s="393" t="s">
        <v>116</v>
      </c>
      <c r="H1319" s="1573">
        <v>1359558000</v>
      </c>
      <c r="I1319" s="1573">
        <v>1359558000</v>
      </c>
      <c r="J1319" s="393" t="s">
        <v>111</v>
      </c>
      <c r="K1319" s="393" t="s">
        <v>45</v>
      </c>
      <c r="L1319" s="260" t="s">
        <v>4773</v>
      </c>
      <c r="M1319" s="260" t="s">
        <v>4774</v>
      </c>
      <c r="N1319" s="395" t="s">
        <v>4775</v>
      </c>
      <c r="O1319" s="402" t="s">
        <v>4776</v>
      </c>
      <c r="P1319" s="500" t="s">
        <v>4671</v>
      </c>
      <c r="Q1319" s="500" t="s">
        <v>4777</v>
      </c>
      <c r="R1319" s="500" t="s">
        <v>4778</v>
      </c>
      <c r="S1319" s="397" t="s">
        <v>4779</v>
      </c>
      <c r="T1319" s="397" t="s">
        <v>4777</v>
      </c>
      <c r="U1319" s="398" t="s">
        <v>4816</v>
      </c>
      <c r="V1319" s="398" t="s">
        <v>45</v>
      </c>
      <c r="W1319" s="397" t="s">
        <v>45</v>
      </c>
      <c r="X1319" s="399"/>
      <c r="Y1319" s="397"/>
      <c r="Z1319" s="397"/>
      <c r="AA1319" s="31">
        <f t="shared" si="23"/>
        <v>0</v>
      </c>
      <c r="AB1319" s="260"/>
      <c r="AC1319" s="260"/>
      <c r="AD1319" s="260"/>
      <c r="AE1319" s="260" t="s">
        <v>4817</v>
      </c>
      <c r="AF1319" s="397" t="s">
        <v>47</v>
      </c>
      <c r="AG1319" s="400" t="s">
        <v>4784</v>
      </c>
    </row>
    <row r="1320" spans="1:33" s="33" customFormat="1" ht="51" x14ac:dyDescent="0.2">
      <c r="A1320" s="392" t="s">
        <v>4517</v>
      </c>
      <c r="B1320" s="260"/>
      <c r="C1320" s="393" t="s">
        <v>4818</v>
      </c>
      <c r="D1320" s="394">
        <v>43132</v>
      </c>
      <c r="E1320" s="393" t="s">
        <v>109</v>
      </c>
      <c r="F1320" s="393" t="s">
        <v>190</v>
      </c>
      <c r="G1320" s="393" t="s">
        <v>116</v>
      </c>
      <c r="H1320" s="1573">
        <v>27000000</v>
      </c>
      <c r="I1320" s="1573">
        <v>27000000</v>
      </c>
      <c r="J1320" s="393" t="s">
        <v>111</v>
      </c>
      <c r="K1320" s="393" t="s">
        <v>45</v>
      </c>
      <c r="L1320" s="260" t="s">
        <v>4773</v>
      </c>
      <c r="M1320" s="260" t="s">
        <v>4774</v>
      </c>
      <c r="N1320" s="395" t="s">
        <v>4775</v>
      </c>
      <c r="O1320" s="402" t="s">
        <v>4776</v>
      </c>
      <c r="P1320" s="500" t="s">
        <v>4671</v>
      </c>
      <c r="Q1320" s="500" t="s">
        <v>4777</v>
      </c>
      <c r="R1320" s="500" t="s">
        <v>4778</v>
      </c>
      <c r="S1320" s="397" t="s">
        <v>4779</v>
      </c>
      <c r="T1320" s="397" t="s">
        <v>4777</v>
      </c>
      <c r="U1320" s="398" t="s">
        <v>4816</v>
      </c>
      <c r="V1320" s="398" t="s">
        <v>45</v>
      </c>
      <c r="W1320" s="397" t="s">
        <v>45</v>
      </c>
      <c r="X1320" s="399"/>
      <c r="Y1320" s="397"/>
      <c r="Z1320" s="397"/>
      <c r="AA1320" s="31">
        <f t="shared" si="23"/>
        <v>0</v>
      </c>
      <c r="AB1320" s="260"/>
      <c r="AC1320" s="260"/>
      <c r="AD1320" s="260" t="s">
        <v>4819</v>
      </c>
      <c r="AE1320" s="260" t="s">
        <v>4820</v>
      </c>
      <c r="AF1320" s="397" t="s">
        <v>47</v>
      </c>
      <c r="AG1320" s="400" t="s">
        <v>4784</v>
      </c>
    </row>
    <row r="1321" spans="1:33" s="16" customFormat="1" ht="76.5" x14ac:dyDescent="0.25">
      <c r="A1321" s="392" t="s">
        <v>4517</v>
      </c>
      <c r="B1321" s="260">
        <v>80141607</v>
      </c>
      <c r="C1321" s="393" t="s">
        <v>4821</v>
      </c>
      <c r="D1321" s="394">
        <v>43132</v>
      </c>
      <c r="E1321" s="393" t="s">
        <v>109</v>
      </c>
      <c r="F1321" s="393" t="s">
        <v>190</v>
      </c>
      <c r="G1321" s="393" t="s">
        <v>116</v>
      </c>
      <c r="H1321" s="1573">
        <v>100000000</v>
      </c>
      <c r="I1321" s="1573">
        <v>100000000</v>
      </c>
      <c r="J1321" s="393" t="s">
        <v>111</v>
      </c>
      <c r="K1321" s="393" t="s">
        <v>45</v>
      </c>
      <c r="L1321" s="260" t="s">
        <v>4773</v>
      </c>
      <c r="M1321" s="260" t="s">
        <v>4774</v>
      </c>
      <c r="N1321" s="395" t="s">
        <v>4775</v>
      </c>
      <c r="O1321" s="402" t="s">
        <v>4776</v>
      </c>
      <c r="P1321" s="500" t="s">
        <v>4671</v>
      </c>
      <c r="Q1321" s="500" t="s">
        <v>4777</v>
      </c>
      <c r="R1321" s="500" t="s">
        <v>4778</v>
      </c>
      <c r="S1321" s="397" t="s">
        <v>4779</v>
      </c>
      <c r="T1321" s="397" t="s">
        <v>4777</v>
      </c>
      <c r="U1321" s="398" t="s">
        <v>4816</v>
      </c>
      <c r="V1321" s="398" t="s">
        <v>45</v>
      </c>
      <c r="W1321" s="397" t="s">
        <v>45</v>
      </c>
      <c r="X1321" s="399"/>
      <c r="Y1321" s="397"/>
      <c r="Z1321" s="397"/>
      <c r="AA1321" s="31">
        <f t="shared" si="23"/>
        <v>0</v>
      </c>
      <c r="AB1321" s="260"/>
      <c r="AC1321" s="260"/>
      <c r="AD1321" s="260" t="s">
        <v>4822</v>
      </c>
      <c r="AE1321" s="260" t="s">
        <v>4823</v>
      </c>
      <c r="AF1321" s="397" t="s">
        <v>47</v>
      </c>
      <c r="AG1321" s="400" t="s">
        <v>4784</v>
      </c>
    </row>
    <row r="1322" spans="1:33" s="16" customFormat="1" ht="51" x14ac:dyDescent="0.25">
      <c r="A1322" s="392" t="s">
        <v>4517</v>
      </c>
      <c r="B1322" s="260">
        <v>39121000</v>
      </c>
      <c r="C1322" s="393" t="s">
        <v>4824</v>
      </c>
      <c r="D1322" s="394">
        <v>43101</v>
      </c>
      <c r="E1322" s="393" t="s">
        <v>109</v>
      </c>
      <c r="F1322" s="393" t="s">
        <v>431</v>
      </c>
      <c r="G1322" s="393" t="s">
        <v>116</v>
      </c>
      <c r="H1322" s="1573">
        <v>50000000</v>
      </c>
      <c r="I1322" s="1573">
        <v>50000000</v>
      </c>
      <c r="J1322" s="393" t="s">
        <v>111</v>
      </c>
      <c r="K1322" s="393" t="s">
        <v>45</v>
      </c>
      <c r="L1322" s="260" t="s">
        <v>4825</v>
      </c>
      <c r="M1322" s="260" t="s">
        <v>46</v>
      </c>
      <c r="N1322" s="395" t="s">
        <v>4826</v>
      </c>
      <c r="O1322" s="402" t="s">
        <v>4827</v>
      </c>
      <c r="P1322" s="500" t="s">
        <v>4554</v>
      </c>
      <c r="Q1322" s="500" t="s">
        <v>4828</v>
      </c>
      <c r="R1322" s="500" t="s">
        <v>4829</v>
      </c>
      <c r="S1322" s="397" t="s">
        <v>4830</v>
      </c>
      <c r="T1322" s="397" t="s">
        <v>4831</v>
      </c>
      <c r="U1322" s="398" t="s">
        <v>4832</v>
      </c>
      <c r="V1322" s="398"/>
      <c r="W1322" s="397"/>
      <c r="X1322" s="399"/>
      <c r="Y1322" s="397"/>
      <c r="Z1322" s="397"/>
      <c r="AA1322" s="31" t="str">
        <f t="shared" si="23"/>
        <v/>
      </c>
      <c r="AB1322" s="260"/>
      <c r="AC1322" s="260"/>
      <c r="AD1322" s="260" t="s">
        <v>4833</v>
      </c>
      <c r="AE1322" s="260" t="s">
        <v>4825</v>
      </c>
      <c r="AF1322" s="397" t="s">
        <v>47</v>
      </c>
      <c r="AG1322" s="400" t="s">
        <v>85</v>
      </c>
    </row>
    <row r="1323" spans="1:33" s="16" customFormat="1" ht="63.75" x14ac:dyDescent="0.25">
      <c r="A1323" s="392" t="s">
        <v>4517</v>
      </c>
      <c r="B1323" s="260">
        <v>72101517</v>
      </c>
      <c r="C1323" s="393" t="s">
        <v>4834</v>
      </c>
      <c r="D1323" s="394">
        <v>43101</v>
      </c>
      <c r="E1323" s="393" t="s">
        <v>109</v>
      </c>
      <c r="F1323" s="393" t="s">
        <v>112</v>
      </c>
      <c r="G1323" s="393" t="s">
        <v>116</v>
      </c>
      <c r="H1323" s="1573">
        <v>20000000</v>
      </c>
      <c r="I1323" s="1573">
        <v>20000000</v>
      </c>
      <c r="J1323" s="393" t="s">
        <v>111</v>
      </c>
      <c r="K1323" s="393" t="s">
        <v>45</v>
      </c>
      <c r="L1323" s="260" t="s">
        <v>4825</v>
      </c>
      <c r="M1323" s="260" t="s">
        <v>46</v>
      </c>
      <c r="N1323" s="395" t="s">
        <v>4826</v>
      </c>
      <c r="O1323" s="402" t="s">
        <v>4827</v>
      </c>
      <c r="P1323" s="500" t="s">
        <v>4554</v>
      </c>
      <c r="Q1323" s="500" t="s">
        <v>4828</v>
      </c>
      <c r="R1323" s="500" t="s">
        <v>4829</v>
      </c>
      <c r="S1323" s="397" t="s">
        <v>4830</v>
      </c>
      <c r="T1323" s="397" t="s">
        <v>4831</v>
      </c>
      <c r="U1323" s="398" t="s">
        <v>4832</v>
      </c>
      <c r="V1323" s="398"/>
      <c r="W1323" s="397"/>
      <c r="X1323" s="399"/>
      <c r="Y1323" s="397"/>
      <c r="Z1323" s="397"/>
      <c r="AA1323" s="31" t="str">
        <f t="shared" si="23"/>
        <v/>
      </c>
      <c r="AB1323" s="260"/>
      <c r="AC1323" s="260"/>
      <c r="AD1323" s="260" t="s">
        <v>4833</v>
      </c>
      <c r="AE1323" s="260" t="s">
        <v>4825</v>
      </c>
      <c r="AF1323" s="397" t="s">
        <v>47</v>
      </c>
      <c r="AG1323" s="400" t="s">
        <v>85</v>
      </c>
    </row>
    <row r="1324" spans="1:33" s="16" customFormat="1" ht="38.25" x14ac:dyDescent="0.25">
      <c r="A1324" s="392" t="s">
        <v>4517</v>
      </c>
      <c r="B1324" s="260">
        <v>72101511</v>
      </c>
      <c r="C1324" s="393" t="s">
        <v>4835</v>
      </c>
      <c r="D1324" s="394">
        <v>43101</v>
      </c>
      <c r="E1324" s="393" t="s">
        <v>109</v>
      </c>
      <c r="F1324" s="393" t="s">
        <v>112</v>
      </c>
      <c r="G1324" s="393" t="s">
        <v>116</v>
      </c>
      <c r="H1324" s="1573">
        <v>30000000</v>
      </c>
      <c r="I1324" s="1573">
        <v>30000000</v>
      </c>
      <c r="J1324" s="393" t="s">
        <v>111</v>
      </c>
      <c r="K1324" s="393" t="s">
        <v>45</v>
      </c>
      <c r="L1324" s="260" t="s">
        <v>4836</v>
      </c>
      <c r="M1324" s="260" t="s">
        <v>46</v>
      </c>
      <c r="N1324" s="395">
        <v>3835128</v>
      </c>
      <c r="O1324" s="402" t="s">
        <v>1988</v>
      </c>
      <c r="P1324" s="500" t="s">
        <v>4554</v>
      </c>
      <c r="Q1324" s="500" t="s">
        <v>4828</v>
      </c>
      <c r="R1324" s="500" t="s">
        <v>4829</v>
      </c>
      <c r="S1324" s="397" t="s">
        <v>4830</v>
      </c>
      <c r="T1324" s="397" t="s">
        <v>4831</v>
      </c>
      <c r="U1324" s="398" t="s">
        <v>4832</v>
      </c>
      <c r="V1324" s="398"/>
      <c r="W1324" s="397"/>
      <c r="X1324" s="399"/>
      <c r="Y1324" s="397"/>
      <c r="Z1324" s="397"/>
      <c r="AA1324" s="31" t="str">
        <f t="shared" si="23"/>
        <v/>
      </c>
      <c r="AB1324" s="260"/>
      <c r="AC1324" s="260"/>
      <c r="AD1324" s="260" t="s">
        <v>4833</v>
      </c>
      <c r="AE1324" s="260" t="s">
        <v>4837</v>
      </c>
      <c r="AF1324" s="397" t="s">
        <v>47</v>
      </c>
      <c r="AG1324" s="400" t="s">
        <v>85</v>
      </c>
    </row>
    <row r="1325" spans="1:33" s="16" customFormat="1" ht="56.25" x14ac:dyDescent="0.25">
      <c r="A1325" s="392" t="s">
        <v>4517</v>
      </c>
      <c r="B1325" s="260">
        <v>83111603</v>
      </c>
      <c r="C1325" s="393" t="s">
        <v>4838</v>
      </c>
      <c r="D1325" s="394">
        <v>43101</v>
      </c>
      <c r="E1325" s="393" t="s">
        <v>105</v>
      </c>
      <c r="F1325" s="393" t="s">
        <v>486</v>
      </c>
      <c r="G1325" s="393" t="s">
        <v>116</v>
      </c>
      <c r="H1325" s="1573">
        <v>7155167</v>
      </c>
      <c r="I1325" s="1573">
        <v>7155167</v>
      </c>
      <c r="J1325" s="393" t="s">
        <v>111</v>
      </c>
      <c r="K1325" s="393" t="s">
        <v>45</v>
      </c>
      <c r="L1325" s="260" t="s">
        <v>1956</v>
      </c>
      <c r="M1325" s="260" t="s">
        <v>46</v>
      </c>
      <c r="N1325" s="395">
        <v>3839016</v>
      </c>
      <c r="O1325" s="402" t="s">
        <v>1958</v>
      </c>
      <c r="P1325" s="500" t="s">
        <v>4554</v>
      </c>
      <c r="Q1325" s="500" t="s">
        <v>4828</v>
      </c>
      <c r="R1325" s="500" t="s">
        <v>4829</v>
      </c>
      <c r="S1325" s="397" t="s">
        <v>4830</v>
      </c>
      <c r="T1325" s="397" t="s">
        <v>4831</v>
      </c>
      <c r="U1325" s="398" t="s">
        <v>4839</v>
      </c>
      <c r="V1325" s="398"/>
      <c r="W1325" s="397"/>
      <c r="X1325" s="399"/>
      <c r="Y1325" s="397"/>
      <c r="Z1325" s="397"/>
      <c r="AA1325" s="31" t="str">
        <f t="shared" si="23"/>
        <v/>
      </c>
      <c r="AB1325" s="260"/>
      <c r="AC1325" s="260"/>
      <c r="AD1325" s="260" t="s">
        <v>4840</v>
      </c>
      <c r="AE1325" s="260" t="s">
        <v>1956</v>
      </c>
      <c r="AF1325" s="397" t="s">
        <v>47</v>
      </c>
      <c r="AG1325" s="400" t="s">
        <v>85</v>
      </c>
    </row>
    <row r="1326" spans="1:33" s="16" customFormat="1" ht="76.5" x14ac:dyDescent="0.25">
      <c r="A1326" s="392" t="s">
        <v>4517</v>
      </c>
      <c r="B1326" s="260">
        <v>42172002</v>
      </c>
      <c r="C1326" s="393" t="s">
        <v>4841</v>
      </c>
      <c r="D1326" s="394">
        <v>43101</v>
      </c>
      <c r="E1326" s="393" t="s">
        <v>106</v>
      </c>
      <c r="F1326" s="393" t="s">
        <v>431</v>
      </c>
      <c r="G1326" s="393" t="s">
        <v>116</v>
      </c>
      <c r="H1326" s="1573">
        <v>76000000</v>
      </c>
      <c r="I1326" s="1573">
        <v>76000000</v>
      </c>
      <c r="J1326" s="393" t="s">
        <v>111</v>
      </c>
      <c r="K1326" s="393" t="s">
        <v>45</v>
      </c>
      <c r="L1326" s="260" t="s">
        <v>4842</v>
      </c>
      <c r="M1326" s="260" t="s">
        <v>46</v>
      </c>
      <c r="N1326" s="395" t="s">
        <v>4843</v>
      </c>
      <c r="O1326" s="402" t="s">
        <v>4844</v>
      </c>
      <c r="P1326" s="500" t="s">
        <v>4554</v>
      </c>
      <c r="Q1326" s="500" t="s">
        <v>4828</v>
      </c>
      <c r="R1326" s="500" t="s">
        <v>4829</v>
      </c>
      <c r="S1326" s="397" t="s">
        <v>4830</v>
      </c>
      <c r="T1326" s="397" t="s">
        <v>4831</v>
      </c>
      <c r="U1326" s="398" t="s">
        <v>4845</v>
      </c>
      <c r="V1326" s="398"/>
      <c r="W1326" s="397"/>
      <c r="X1326" s="399"/>
      <c r="Y1326" s="397"/>
      <c r="Z1326" s="397"/>
      <c r="AA1326" s="31" t="str">
        <f t="shared" si="23"/>
        <v/>
      </c>
      <c r="AB1326" s="260"/>
      <c r="AC1326" s="260"/>
      <c r="AD1326" s="260"/>
      <c r="AE1326" s="260" t="s">
        <v>4842</v>
      </c>
      <c r="AF1326" s="397" t="s">
        <v>47</v>
      </c>
      <c r="AG1326" s="400" t="s">
        <v>85</v>
      </c>
    </row>
    <row r="1327" spans="1:33" s="16" customFormat="1" ht="51" x14ac:dyDescent="0.25">
      <c r="A1327" s="392" t="s">
        <v>4517</v>
      </c>
      <c r="B1327" s="260">
        <v>51151903</v>
      </c>
      <c r="C1327" s="393" t="s">
        <v>4846</v>
      </c>
      <c r="D1327" s="394">
        <v>43101</v>
      </c>
      <c r="E1327" s="393" t="s">
        <v>109</v>
      </c>
      <c r="F1327" s="393" t="s">
        <v>431</v>
      </c>
      <c r="G1327" s="393" t="s">
        <v>116</v>
      </c>
      <c r="H1327" s="1573">
        <v>76000000</v>
      </c>
      <c r="I1327" s="1573">
        <v>76000000</v>
      </c>
      <c r="J1327" s="393" t="s">
        <v>111</v>
      </c>
      <c r="K1327" s="393" t="s">
        <v>45</v>
      </c>
      <c r="L1327" s="260" t="s">
        <v>4842</v>
      </c>
      <c r="M1327" s="260" t="s">
        <v>46</v>
      </c>
      <c r="N1327" s="395" t="s">
        <v>4843</v>
      </c>
      <c r="O1327" s="402" t="s">
        <v>4844</v>
      </c>
      <c r="P1327" s="500" t="s">
        <v>4554</v>
      </c>
      <c r="Q1327" s="500" t="s">
        <v>4828</v>
      </c>
      <c r="R1327" s="500" t="s">
        <v>4829</v>
      </c>
      <c r="S1327" s="397" t="s">
        <v>4830</v>
      </c>
      <c r="T1327" s="397" t="s">
        <v>4831</v>
      </c>
      <c r="U1327" s="398" t="s">
        <v>4847</v>
      </c>
      <c r="V1327" s="398"/>
      <c r="W1327" s="397"/>
      <c r="X1327" s="399"/>
      <c r="Y1327" s="397"/>
      <c r="Z1327" s="397"/>
      <c r="AA1327" s="31" t="str">
        <f t="shared" si="23"/>
        <v/>
      </c>
      <c r="AB1327" s="260"/>
      <c r="AC1327" s="260"/>
      <c r="AD1327" s="260"/>
      <c r="AE1327" s="260" t="s">
        <v>4842</v>
      </c>
      <c r="AF1327" s="397" t="s">
        <v>47</v>
      </c>
      <c r="AG1327" s="400" t="s">
        <v>85</v>
      </c>
    </row>
    <row r="1328" spans="1:33" s="16" customFormat="1" ht="63.75" x14ac:dyDescent="0.25">
      <c r="A1328" s="392" t="s">
        <v>4517</v>
      </c>
      <c r="B1328" s="260">
        <v>85131712</v>
      </c>
      <c r="C1328" s="393" t="s">
        <v>4848</v>
      </c>
      <c r="D1328" s="394">
        <v>43101</v>
      </c>
      <c r="E1328" s="393" t="s">
        <v>109</v>
      </c>
      <c r="F1328" s="393" t="s">
        <v>190</v>
      </c>
      <c r="G1328" s="393" t="s">
        <v>116</v>
      </c>
      <c r="H1328" s="1573">
        <v>450000000</v>
      </c>
      <c r="I1328" s="1573">
        <v>450000000</v>
      </c>
      <c r="J1328" s="393" t="s">
        <v>48</v>
      </c>
      <c r="K1328" s="393" t="s">
        <v>929</v>
      </c>
      <c r="L1328" s="260" t="s">
        <v>4842</v>
      </c>
      <c r="M1328" s="260" t="s">
        <v>46</v>
      </c>
      <c r="N1328" s="395" t="s">
        <v>4843</v>
      </c>
      <c r="O1328" s="402" t="s">
        <v>4844</v>
      </c>
      <c r="P1328" s="500" t="s">
        <v>4554</v>
      </c>
      <c r="Q1328" s="500" t="s">
        <v>4828</v>
      </c>
      <c r="R1328" s="500" t="s">
        <v>4829</v>
      </c>
      <c r="S1328" s="397" t="s">
        <v>4830</v>
      </c>
      <c r="T1328" s="397" t="s">
        <v>4831</v>
      </c>
      <c r="U1328" s="398" t="s">
        <v>4849</v>
      </c>
      <c r="V1328" s="398"/>
      <c r="W1328" s="397"/>
      <c r="X1328" s="399"/>
      <c r="Y1328" s="397"/>
      <c r="Z1328" s="397"/>
      <c r="AA1328" s="31" t="str">
        <f t="shared" si="23"/>
        <v/>
      </c>
      <c r="AB1328" s="260"/>
      <c r="AC1328" s="260"/>
      <c r="AD1328" s="260"/>
      <c r="AE1328" s="260" t="s">
        <v>4850</v>
      </c>
      <c r="AF1328" s="397" t="s">
        <v>47</v>
      </c>
      <c r="AG1328" s="400" t="s">
        <v>85</v>
      </c>
    </row>
    <row r="1329" spans="1:33" s="16" customFormat="1" ht="51" x14ac:dyDescent="0.25">
      <c r="A1329" s="392" t="s">
        <v>4517</v>
      </c>
      <c r="B1329" s="260">
        <v>80141607</v>
      </c>
      <c r="C1329" s="393" t="s">
        <v>4851</v>
      </c>
      <c r="D1329" s="394">
        <v>43101</v>
      </c>
      <c r="E1329" s="393" t="s">
        <v>109</v>
      </c>
      <c r="F1329" s="393" t="s">
        <v>190</v>
      </c>
      <c r="G1329" s="393" t="s">
        <v>116</v>
      </c>
      <c r="H1329" s="1573">
        <v>120000000</v>
      </c>
      <c r="I1329" s="1573">
        <v>120000000</v>
      </c>
      <c r="J1329" s="393" t="s">
        <v>111</v>
      </c>
      <c r="K1329" s="393" t="s">
        <v>45</v>
      </c>
      <c r="L1329" s="260" t="s">
        <v>4842</v>
      </c>
      <c r="M1329" s="260" t="s">
        <v>46</v>
      </c>
      <c r="N1329" s="395" t="s">
        <v>4843</v>
      </c>
      <c r="O1329" s="402" t="s">
        <v>4844</v>
      </c>
      <c r="P1329" s="500" t="s">
        <v>4554</v>
      </c>
      <c r="Q1329" s="500" t="s">
        <v>4828</v>
      </c>
      <c r="R1329" s="500" t="s">
        <v>4829</v>
      </c>
      <c r="S1329" s="397" t="s">
        <v>4830</v>
      </c>
      <c r="T1329" s="397" t="s">
        <v>4831</v>
      </c>
      <c r="U1329" s="398" t="s">
        <v>4852</v>
      </c>
      <c r="V1329" s="398"/>
      <c r="W1329" s="397"/>
      <c r="X1329" s="399"/>
      <c r="Y1329" s="397"/>
      <c r="Z1329" s="397"/>
      <c r="AA1329" s="31" t="str">
        <f t="shared" si="23"/>
        <v/>
      </c>
      <c r="AB1329" s="260"/>
      <c r="AC1329" s="260"/>
      <c r="AD1329" s="260"/>
      <c r="AE1329" s="260" t="s">
        <v>4853</v>
      </c>
      <c r="AF1329" s="397" t="s">
        <v>47</v>
      </c>
      <c r="AG1329" s="400" t="s">
        <v>85</v>
      </c>
    </row>
    <row r="1330" spans="1:33" s="16" customFormat="1" ht="76.5" x14ac:dyDescent="0.25">
      <c r="A1330" s="392" t="s">
        <v>4517</v>
      </c>
      <c r="B1330" s="260">
        <v>43191609</v>
      </c>
      <c r="C1330" s="393" t="s">
        <v>4854</v>
      </c>
      <c r="D1330" s="394">
        <v>43101</v>
      </c>
      <c r="E1330" s="393" t="s">
        <v>106</v>
      </c>
      <c r="F1330" s="393" t="s">
        <v>431</v>
      </c>
      <c r="G1330" s="393" t="s">
        <v>116</v>
      </c>
      <c r="H1330" s="1573">
        <v>9397072</v>
      </c>
      <c r="I1330" s="1573">
        <v>9397072</v>
      </c>
      <c r="J1330" s="393" t="s">
        <v>111</v>
      </c>
      <c r="K1330" s="393" t="s">
        <v>45</v>
      </c>
      <c r="L1330" s="260" t="s">
        <v>4842</v>
      </c>
      <c r="M1330" s="260" t="s">
        <v>46</v>
      </c>
      <c r="N1330" s="395" t="s">
        <v>4843</v>
      </c>
      <c r="O1330" s="402" t="s">
        <v>4844</v>
      </c>
      <c r="P1330" s="500" t="s">
        <v>4554</v>
      </c>
      <c r="Q1330" s="500" t="s">
        <v>4828</v>
      </c>
      <c r="R1330" s="500" t="s">
        <v>4829</v>
      </c>
      <c r="S1330" s="397" t="s">
        <v>4830</v>
      </c>
      <c r="T1330" s="397" t="s">
        <v>4831</v>
      </c>
      <c r="U1330" s="398" t="s">
        <v>4855</v>
      </c>
      <c r="V1330" s="398"/>
      <c r="W1330" s="397"/>
      <c r="X1330" s="399"/>
      <c r="Y1330" s="397"/>
      <c r="Z1330" s="397"/>
      <c r="AA1330" s="31" t="str">
        <f t="shared" si="23"/>
        <v/>
      </c>
      <c r="AB1330" s="260"/>
      <c r="AC1330" s="260"/>
      <c r="AD1330" s="260"/>
      <c r="AE1330" s="260" t="s">
        <v>4850</v>
      </c>
      <c r="AF1330" s="397" t="s">
        <v>47</v>
      </c>
      <c r="AG1330" s="400" t="s">
        <v>85</v>
      </c>
    </row>
    <row r="1331" spans="1:33" s="16" customFormat="1" ht="51" x14ac:dyDescent="0.25">
      <c r="A1331" s="392" t="s">
        <v>4517</v>
      </c>
      <c r="B1331" s="260">
        <v>60104104</v>
      </c>
      <c r="C1331" s="393" t="s">
        <v>4856</v>
      </c>
      <c r="D1331" s="394">
        <v>43101</v>
      </c>
      <c r="E1331" s="393" t="s">
        <v>106</v>
      </c>
      <c r="F1331" s="393" t="s">
        <v>431</v>
      </c>
      <c r="G1331" s="393" t="s">
        <v>116</v>
      </c>
      <c r="H1331" s="1573">
        <v>51000000</v>
      </c>
      <c r="I1331" s="1573">
        <v>51000000</v>
      </c>
      <c r="J1331" s="393" t="s">
        <v>111</v>
      </c>
      <c r="K1331" s="393" t="s">
        <v>45</v>
      </c>
      <c r="L1331" s="260" t="s">
        <v>4857</v>
      </c>
      <c r="M1331" s="260" t="s">
        <v>46</v>
      </c>
      <c r="N1331" s="395" t="s">
        <v>4858</v>
      </c>
      <c r="O1331" s="402" t="s">
        <v>4859</v>
      </c>
      <c r="P1331" s="500" t="s">
        <v>4554</v>
      </c>
      <c r="Q1331" s="500" t="s">
        <v>4828</v>
      </c>
      <c r="R1331" s="500" t="s">
        <v>4829</v>
      </c>
      <c r="S1331" s="397" t="s">
        <v>4830</v>
      </c>
      <c r="T1331" s="397" t="s">
        <v>4831</v>
      </c>
      <c r="U1331" s="398" t="s">
        <v>4855</v>
      </c>
      <c r="V1331" s="398"/>
      <c r="W1331" s="397"/>
      <c r="X1331" s="399"/>
      <c r="Y1331" s="397"/>
      <c r="Z1331" s="397"/>
      <c r="AA1331" s="31" t="str">
        <f t="shared" si="23"/>
        <v/>
      </c>
      <c r="AB1331" s="260"/>
      <c r="AC1331" s="260"/>
      <c r="AD1331" s="260"/>
      <c r="AE1331" s="260" t="s">
        <v>4857</v>
      </c>
      <c r="AF1331" s="397" t="s">
        <v>47</v>
      </c>
      <c r="AG1331" s="400" t="s">
        <v>85</v>
      </c>
    </row>
    <row r="1332" spans="1:33" s="16" customFormat="1" ht="51" x14ac:dyDescent="0.25">
      <c r="A1332" s="392" t="s">
        <v>4517</v>
      </c>
      <c r="B1332" s="260">
        <v>45111616</v>
      </c>
      <c r="C1332" s="393" t="s">
        <v>4860</v>
      </c>
      <c r="D1332" s="394">
        <v>43101</v>
      </c>
      <c r="E1332" s="393" t="s">
        <v>109</v>
      </c>
      <c r="F1332" s="393" t="s">
        <v>431</v>
      </c>
      <c r="G1332" s="393" t="s">
        <v>116</v>
      </c>
      <c r="H1332" s="1573">
        <v>26000000</v>
      </c>
      <c r="I1332" s="1573">
        <v>26000000</v>
      </c>
      <c r="J1332" s="393" t="s">
        <v>111</v>
      </c>
      <c r="K1332" s="393" t="s">
        <v>45</v>
      </c>
      <c r="L1332" s="260" t="s">
        <v>4861</v>
      </c>
      <c r="M1332" s="260" t="s">
        <v>46</v>
      </c>
      <c r="N1332" s="395"/>
      <c r="O1332" s="402"/>
      <c r="P1332" s="500" t="s">
        <v>4554</v>
      </c>
      <c r="Q1332" s="500" t="s">
        <v>4828</v>
      </c>
      <c r="R1332" s="500" t="s">
        <v>4829</v>
      </c>
      <c r="S1332" s="397" t="s">
        <v>4830</v>
      </c>
      <c r="T1332" s="397" t="s">
        <v>4831</v>
      </c>
      <c r="U1332" s="398" t="s">
        <v>4855</v>
      </c>
      <c r="V1332" s="398"/>
      <c r="W1332" s="397"/>
      <c r="X1332" s="399"/>
      <c r="Y1332" s="397"/>
      <c r="Z1332" s="397"/>
      <c r="AA1332" s="31" t="str">
        <f t="shared" si="23"/>
        <v/>
      </c>
      <c r="AB1332" s="260"/>
      <c r="AC1332" s="260"/>
      <c r="AD1332" s="260" t="s">
        <v>4862</v>
      </c>
      <c r="AE1332" s="260" t="s">
        <v>4863</v>
      </c>
      <c r="AF1332" s="397" t="s">
        <v>47</v>
      </c>
      <c r="AG1332" s="400" t="s">
        <v>85</v>
      </c>
    </row>
    <row r="1333" spans="1:33" s="16" customFormat="1" ht="63.75" x14ac:dyDescent="0.25">
      <c r="A1333" s="392" t="s">
        <v>4517</v>
      </c>
      <c r="B1333" s="260">
        <v>83112206</v>
      </c>
      <c r="C1333" s="393" t="s">
        <v>4864</v>
      </c>
      <c r="D1333" s="394">
        <v>43344</v>
      </c>
      <c r="E1333" s="393" t="s">
        <v>467</v>
      </c>
      <c r="F1333" s="393" t="s">
        <v>190</v>
      </c>
      <c r="G1333" s="393" t="s">
        <v>116</v>
      </c>
      <c r="H1333" s="1573">
        <v>870339225</v>
      </c>
      <c r="I1333" s="1573">
        <v>418000000</v>
      </c>
      <c r="J1333" s="393" t="s">
        <v>48</v>
      </c>
      <c r="K1333" s="393" t="s">
        <v>929</v>
      </c>
      <c r="L1333" s="260" t="s">
        <v>4842</v>
      </c>
      <c r="M1333" s="260" t="s">
        <v>46</v>
      </c>
      <c r="N1333" s="395" t="s">
        <v>4843</v>
      </c>
      <c r="O1333" s="402" t="s">
        <v>4844</v>
      </c>
      <c r="P1333" s="500" t="s">
        <v>4554</v>
      </c>
      <c r="Q1333" s="500" t="s">
        <v>4828</v>
      </c>
      <c r="R1333" s="500" t="s">
        <v>4829</v>
      </c>
      <c r="S1333" s="397" t="s">
        <v>4830</v>
      </c>
      <c r="T1333" s="397" t="s">
        <v>4831</v>
      </c>
      <c r="U1333" s="398" t="s">
        <v>4832</v>
      </c>
      <c r="V1333" s="398">
        <v>7750</v>
      </c>
      <c r="W1333" s="397">
        <v>19223</v>
      </c>
      <c r="X1333" s="399">
        <v>43032</v>
      </c>
      <c r="Y1333" s="397"/>
      <c r="Z1333" s="397">
        <v>4600007989</v>
      </c>
      <c r="AA1333" s="31" t="str">
        <f t="shared" si="23"/>
        <v>Información incompleta</v>
      </c>
      <c r="AB1333" s="260" t="s">
        <v>4865</v>
      </c>
      <c r="AC1333" s="260" t="s">
        <v>90</v>
      </c>
      <c r="AD1333" s="260" t="s">
        <v>4866</v>
      </c>
      <c r="AE1333" s="260" t="s">
        <v>4867</v>
      </c>
      <c r="AF1333" s="397" t="s">
        <v>484</v>
      </c>
      <c r="AG1333" s="400" t="s">
        <v>85</v>
      </c>
    </row>
    <row r="1334" spans="1:33" s="16" customFormat="1" ht="89.25" x14ac:dyDescent="0.25">
      <c r="A1334" s="392" t="s">
        <v>4517</v>
      </c>
      <c r="B1334" s="260">
        <v>42172002</v>
      </c>
      <c r="C1334" s="393" t="s">
        <v>4868</v>
      </c>
      <c r="D1334" s="394">
        <v>43252</v>
      </c>
      <c r="E1334" s="393" t="s">
        <v>1064</v>
      </c>
      <c r="F1334" s="393" t="s">
        <v>190</v>
      </c>
      <c r="G1334" s="393" t="s">
        <v>116</v>
      </c>
      <c r="H1334" s="1573">
        <v>329000000</v>
      </c>
      <c r="I1334" s="1573">
        <v>90000000</v>
      </c>
      <c r="J1334" s="393" t="s">
        <v>48</v>
      </c>
      <c r="K1334" s="393" t="s">
        <v>929</v>
      </c>
      <c r="L1334" s="260" t="s">
        <v>4842</v>
      </c>
      <c r="M1334" s="260" t="s">
        <v>46</v>
      </c>
      <c r="N1334" s="395" t="s">
        <v>4843</v>
      </c>
      <c r="O1334" s="402" t="s">
        <v>4844</v>
      </c>
      <c r="P1334" s="500" t="s">
        <v>4554</v>
      </c>
      <c r="Q1334" s="500" t="s">
        <v>4828</v>
      </c>
      <c r="R1334" s="500" t="s">
        <v>4829</v>
      </c>
      <c r="S1334" s="397" t="s">
        <v>4830</v>
      </c>
      <c r="T1334" s="397" t="s">
        <v>4831</v>
      </c>
      <c r="U1334" s="398" t="s">
        <v>4845</v>
      </c>
      <c r="V1334" s="398"/>
      <c r="W1334" s="397"/>
      <c r="X1334" s="399"/>
      <c r="Y1334" s="397"/>
      <c r="Z1334" s="397"/>
      <c r="AA1334" s="31" t="str">
        <f t="shared" si="23"/>
        <v/>
      </c>
      <c r="AB1334" s="260"/>
      <c r="AC1334" s="260"/>
      <c r="AD1334" s="260"/>
      <c r="AE1334" s="260" t="s">
        <v>4842</v>
      </c>
      <c r="AF1334" s="397" t="s">
        <v>484</v>
      </c>
      <c r="AG1334" s="400" t="s">
        <v>85</v>
      </c>
    </row>
    <row r="1335" spans="1:33" s="16" customFormat="1" ht="89.25" x14ac:dyDescent="0.25">
      <c r="A1335" s="392" t="s">
        <v>4517</v>
      </c>
      <c r="B1335" s="260"/>
      <c r="C1335" s="393" t="s">
        <v>4869</v>
      </c>
      <c r="D1335" s="394">
        <v>43049</v>
      </c>
      <c r="E1335" s="393" t="s">
        <v>4870</v>
      </c>
      <c r="F1335" s="393" t="s">
        <v>161</v>
      </c>
      <c r="G1335" s="393" t="s">
        <v>116</v>
      </c>
      <c r="H1335" s="1573">
        <v>11446716292</v>
      </c>
      <c r="I1335" s="1573">
        <v>2970719000</v>
      </c>
      <c r="J1335" s="393" t="s">
        <v>48</v>
      </c>
      <c r="K1335" s="393" t="s">
        <v>110</v>
      </c>
      <c r="L1335" s="260" t="s">
        <v>4773</v>
      </c>
      <c r="M1335" s="260" t="s">
        <v>4774</v>
      </c>
      <c r="N1335" s="395" t="s">
        <v>4775</v>
      </c>
      <c r="O1335" s="402" t="s">
        <v>4776</v>
      </c>
      <c r="P1335" s="500" t="s">
        <v>4671</v>
      </c>
      <c r="Q1335" s="500" t="s">
        <v>4828</v>
      </c>
      <c r="R1335" s="500" t="s">
        <v>4829</v>
      </c>
      <c r="S1335" s="397" t="s">
        <v>4830</v>
      </c>
      <c r="T1335" s="397" t="s">
        <v>4831</v>
      </c>
      <c r="U1335" s="398" t="s">
        <v>4849</v>
      </c>
      <c r="V1335" s="398">
        <v>7966</v>
      </c>
      <c r="W1335" s="397"/>
      <c r="X1335" s="399">
        <v>43056</v>
      </c>
      <c r="Y1335" s="397">
        <v>4600007919</v>
      </c>
      <c r="Z1335" s="397">
        <v>4600007919</v>
      </c>
      <c r="AA1335" s="31" t="str">
        <f t="shared" si="23"/>
        <v>Información incompleta</v>
      </c>
      <c r="AB1335" s="260" t="s">
        <v>4871</v>
      </c>
      <c r="AC1335" s="260" t="s">
        <v>84</v>
      </c>
      <c r="AD1335" s="260"/>
      <c r="AE1335" s="260" t="s">
        <v>4716</v>
      </c>
      <c r="AF1335" s="397" t="s">
        <v>47</v>
      </c>
      <c r="AG1335" s="400" t="s">
        <v>85</v>
      </c>
    </row>
    <row r="1336" spans="1:33" s="16" customFormat="1" ht="38.25" x14ac:dyDescent="0.25">
      <c r="A1336" s="392" t="s">
        <v>4517</v>
      </c>
      <c r="B1336" s="260">
        <v>85111614</v>
      </c>
      <c r="C1336" s="393" t="s">
        <v>4872</v>
      </c>
      <c r="D1336" s="394">
        <v>43252</v>
      </c>
      <c r="E1336" s="393" t="s">
        <v>108</v>
      </c>
      <c r="F1336" s="393" t="s">
        <v>329</v>
      </c>
      <c r="G1336" s="393" t="s">
        <v>420</v>
      </c>
      <c r="H1336" s="1573">
        <v>473500000</v>
      </c>
      <c r="I1336" s="1573">
        <v>473500000</v>
      </c>
      <c r="J1336" s="393" t="s">
        <v>111</v>
      </c>
      <c r="K1336" s="393" t="s">
        <v>45</v>
      </c>
      <c r="L1336" s="260" t="s">
        <v>4873</v>
      </c>
      <c r="M1336" s="260" t="s">
        <v>4874</v>
      </c>
      <c r="N1336" s="395" t="s">
        <v>4875</v>
      </c>
      <c r="O1336" s="402" t="s">
        <v>4876</v>
      </c>
      <c r="P1336" s="500" t="s">
        <v>4554</v>
      </c>
      <c r="Q1336" s="500" t="s">
        <v>4877</v>
      </c>
      <c r="R1336" s="500" t="s">
        <v>4878</v>
      </c>
      <c r="S1336" s="397" t="s">
        <v>4879</v>
      </c>
      <c r="T1336" s="397" t="s">
        <v>4880</v>
      </c>
      <c r="U1336" s="398" t="s">
        <v>4881</v>
      </c>
      <c r="V1336" s="398"/>
      <c r="W1336" s="397"/>
      <c r="X1336" s="399"/>
      <c r="Y1336" s="397"/>
      <c r="Z1336" s="397"/>
      <c r="AA1336" s="31" t="str">
        <f t="shared" si="23"/>
        <v/>
      </c>
      <c r="AB1336" s="260"/>
      <c r="AC1336" s="260"/>
      <c r="AD1336" s="260"/>
      <c r="AE1336" s="260" t="s">
        <v>4882</v>
      </c>
      <c r="AF1336" s="397" t="s">
        <v>47</v>
      </c>
      <c r="AG1336" s="400" t="s">
        <v>3116</v>
      </c>
    </row>
    <row r="1337" spans="1:33" s="16" customFormat="1" ht="30.75" customHeight="1" x14ac:dyDescent="0.25">
      <c r="A1337" s="392" t="s">
        <v>4517</v>
      </c>
      <c r="B1337" s="260">
        <v>85111602</v>
      </c>
      <c r="C1337" s="393" t="s">
        <v>4883</v>
      </c>
      <c r="D1337" s="394">
        <v>43132</v>
      </c>
      <c r="E1337" s="393" t="s">
        <v>108</v>
      </c>
      <c r="F1337" s="393" t="s">
        <v>190</v>
      </c>
      <c r="G1337" s="393" t="s">
        <v>420</v>
      </c>
      <c r="H1337" s="1573">
        <v>473500000</v>
      </c>
      <c r="I1337" s="1573">
        <v>473500000</v>
      </c>
      <c r="J1337" s="393" t="s">
        <v>111</v>
      </c>
      <c r="K1337" s="393" t="s">
        <v>45</v>
      </c>
      <c r="L1337" s="260" t="s">
        <v>4884</v>
      </c>
      <c r="M1337" s="260" t="s">
        <v>4874</v>
      </c>
      <c r="N1337" s="395" t="s">
        <v>4885</v>
      </c>
      <c r="O1337" s="402" t="s">
        <v>4886</v>
      </c>
      <c r="P1337" s="500" t="s">
        <v>4554</v>
      </c>
      <c r="Q1337" s="500" t="s">
        <v>4887</v>
      </c>
      <c r="R1337" s="500" t="s">
        <v>4888</v>
      </c>
      <c r="S1337" s="397" t="s">
        <v>4879</v>
      </c>
      <c r="T1337" s="397" t="s">
        <v>4889</v>
      </c>
      <c r="U1337" s="398" t="s">
        <v>4890</v>
      </c>
      <c r="V1337" s="398"/>
      <c r="W1337" s="397"/>
      <c r="X1337" s="399"/>
      <c r="Y1337" s="397"/>
      <c r="Z1337" s="397"/>
      <c r="AA1337" s="31" t="str">
        <f t="shared" si="23"/>
        <v/>
      </c>
      <c r="AB1337" s="260"/>
      <c r="AC1337" s="260"/>
      <c r="AD1337" s="260"/>
      <c r="AE1337" s="260" t="s">
        <v>4891</v>
      </c>
      <c r="AF1337" s="397" t="s">
        <v>47</v>
      </c>
      <c r="AG1337" s="400" t="s">
        <v>3116</v>
      </c>
    </row>
    <row r="1338" spans="1:33" s="16" customFormat="1" ht="30.75" customHeight="1" x14ac:dyDescent="0.25">
      <c r="A1338" s="392" t="s">
        <v>4517</v>
      </c>
      <c r="B1338" s="260">
        <v>93131704</v>
      </c>
      <c r="C1338" s="393" t="s">
        <v>4892</v>
      </c>
      <c r="D1338" s="394">
        <v>43282</v>
      </c>
      <c r="E1338" s="393" t="s">
        <v>106</v>
      </c>
      <c r="F1338" s="393" t="s">
        <v>117</v>
      </c>
      <c r="G1338" s="393" t="s">
        <v>420</v>
      </c>
      <c r="H1338" s="1573">
        <v>300000000</v>
      </c>
      <c r="I1338" s="1573">
        <v>300000000</v>
      </c>
      <c r="J1338" s="393" t="s">
        <v>111</v>
      </c>
      <c r="K1338" s="393" t="s">
        <v>45</v>
      </c>
      <c r="L1338" s="260" t="s">
        <v>4893</v>
      </c>
      <c r="M1338" s="260" t="s">
        <v>4874</v>
      </c>
      <c r="N1338" s="395" t="s">
        <v>4894</v>
      </c>
      <c r="O1338" s="402" t="s">
        <v>4895</v>
      </c>
      <c r="P1338" s="500" t="s">
        <v>4554</v>
      </c>
      <c r="Q1338" s="500" t="s">
        <v>4896</v>
      </c>
      <c r="R1338" s="500" t="s">
        <v>4897</v>
      </c>
      <c r="S1338" s="397" t="s">
        <v>4898</v>
      </c>
      <c r="T1338" s="397" t="s">
        <v>4899</v>
      </c>
      <c r="U1338" s="398" t="s">
        <v>4900</v>
      </c>
      <c r="V1338" s="398"/>
      <c r="W1338" s="397"/>
      <c r="X1338" s="399"/>
      <c r="Y1338" s="397"/>
      <c r="Z1338" s="397"/>
      <c r="AA1338" s="31" t="str">
        <f t="shared" si="23"/>
        <v/>
      </c>
      <c r="AB1338" s="260"/>
      <c r="AC1338" s="260"/>
      <c r="AD1338" s="260"/>
      <c r="AE1338" s="260" t="s">
        <v>4901</v>
      </c>
      <c r="AF1338" s="397" t="s">
        <v>47</v>
      </c>
      <c r="AG1338" s="400" t="s">
        <v>3116</v>
      </c>
    </row>
    <row r="1339" spans="1:33" s="16" customFormat="1" ht="30.75" customHeight="1" x14ac:dyDescent="0.25">
      <c r="A1339" s="392" t="s">
        <v>4517</v>
      </c>
      <c r="B1339" s="260">
        <v>851011705</v>
      </c>
      <c r="C1339" s="393" t="s">
        <v>4902</v>
      </c>
      <c r="D1339" s="394">
        <v>43282</v>
      </c>
      <c r="E1339" s="393" t="s">
        <v>106</v>
      </c>
      <c r="F1339" s="393" t="s">
        <v>117</v>
      </c>
      <c r="G1339" s="393" t="s">
        <v>420</v>
      </c>
      <c r="H1339" s="1573">
        <v>250000000</v>
      </c>
      <c r="I1339" s="1573">
        <v>250000000</v>
      </c>
      <c r="J1339" s="393" t="s">
        <v>111</v>
      </c>
      <c r="K1339" s="393" t="s">
        <v>45</v>
      </c>
      <c r="L1339" s="260" t="s">
        <v>4893</v>
      </c>
      <c r="M1339" s="260" t="s">
        <v>4874</v>
      </c>
      <c r="N1339" s="395" t="s">
        <v>4894</v>
      </c>
      <c r="O1339" s="402" t="s">
        <v>4895</v>
      </c>
      <c r="P1339" s="500" t="s">
        <v>4554</v>
      </c>
      <c r="Q1339" s="500" t="s">
        <v>4896</v>
      </c>
      <c r="R1339" s="500" t="s">
        <v>4897</v>
      </c>
      <c r="S1339" s="397" t="s">
        <v>4898</v>
      </c>
      <c r="T1339" s="397" t="s">
        <v>4899</v>
      </c>
      <c r="U1339" s="398" t="s">
        <v>4900</v>
      </c>
      <c r="V1339" s="398"/>
      <c r="W1339" s="397"/>
      <c r="X1339" s="399"/>
      <c r="Y1339" s="397"/>
      <c r="Z1339" s="397"/>
      <c r="AA1339" s="31" t="str">
        <f t="shared" si="23"/>
        <v/>
      </c>
      <c r="AB1339" s="260"/>
      <c r="AC1339" s="260"/>
      <c r="AD1339" s="260"/>
      <c r="AE1339" s="260" t="s">
        <v>4901</v>
      </c>
      <c r="AF1339" s="397" t="s">
        <v>47</v>
      </c>
      <c r="AG1339" s="400" t="s">
        <v>3116</v>
      </c>
    </row>
    <row r="1340" spans="1:33" s="16" customFormat="1" ht="30.75" customHeight="1" x14ac:dyDescent="0.25">
      <c r="A1340" s="392" t="s">
        <v>4517</v>
      </c>
      <c r="B1340" s="260">
        <v>47131805</v>
      </c>
      <c r="C1340" s="393" t="s">
        <v>4903</v>
      </c>
      <c r="D1340" s="394">
        <v>43342</v>
      </c>
      <c r="E1340" s="393" t="s">
        <v>107</v>
      </c>
      <c r="F1340" s="393" t="s">
        <v>431</v>
      </c>
      <c r="G1340" s="393" t="s">
        <v>420</v>
      </c>
      <c r="H1340" s="1573">
        <v>120000000</v>
      </c>
      <c r="I1340" s="1573">
        <v>120000000</v>
      </c>
      <c r="J1340" s="393" t="s">
        <v>111</v>
      </c>
      <c r="K1340" s="393" t="s">
        <v>45</v>
      </c>
      <c r="L1340" s="260" t="s">
        <v>4904</v>
      </c>
      <c r="M1340" s="260" t="s">
        <v>4874</v>
      </c>
      <c r="N1340" s="395" t="s">
        <v>4905</v>
      </c>
      <c r="O1340" s="402" t="s">
        <v>4906</v>
      </c>
      <c r="P1340" s="500" t="s">
        <v>4554</v>
      </c>
      <c r="Q1340" s="500" t="s">
        <v>4907</v>
      </c>
      <c r="R1340" s="500" t="s">
        <v>4908</v>
      </c>
      <c r="S1340" s="397" t="s">
        <v>4909</v>
      </c>
      <c r="T1340" s="397" t="s">
        <v>4910</v>
      </c>
      <c r="U1340" s="398" t="s">
        <v>4911</v>
      </c>
      <c r="V1340" s="398"/>
      <c r="W1340" s="397"/>
      <c r="X1340" s="399"/>
      <c r="Y1340" s="397"/>
      <c r="Z1340" s="397"/>
      <c r="AA1340" s="31" t="str">
        <f t="shared" si="23"/>
        <v/>
      </c>
      <c r="AB1340" s="260"/>
      <c r="AC1340" s="260"/>
      <c r="AD1340" s="260"/>
      <c r="AE1340" s="260" t="s">
        <v>4912</v>
      </c>
      <c r="AF1340" s="397" t="s">
        <v>47</v>
      </c>
      <c r="AG1340" s="400" t="s">
        <v>3116</v>
      </c>
    </row>
    <row r="1341" spans="1:33" s="16" customFormat="1" ht="30.75" customHeight="1" x14ac:dyDescent="0.25">
      <c r="A1341" s="392" t="s">
        <v>4517</v>
      </c>
      <c r="B1341" s="260">
        <v>81000000</v>
      </c>
      <c r="C1341" s="393" t="s">
        <v>4913</v>
      </c>
      <c r="D1341" s="394">
        <v>43132</v>
      </c>
      <c r="E1341" s="393" t="s">
        <v>104</v>
      </c>
      <c r="F1341" s="393" t="s">
        <v>329</v>
      </c>
      <c r="G1341" s="393" t="s">
        <v>420</v>
      </c>
      <c r="H1341" s="1573">
        <v>270000000</v>
      </c>
      <c r="I1341" s="1573">
        <v>270000000</v>
      </c>
      <c r="J1341" s="393" t="s">
        <v>111</v>
      </c>
      <c r="K1341" s="393" t="s">
        <v>45</v>
      </c>
      <c r="L1341" s="260" t="s">
        <v>4904</v>
      </c>
      <c r="M1341" s="260" t="s">
        <v>4874</v>
      </c>
      <c r="N1341" s="395" t="s">
        <v>4905</v>
      </c>
      <c r="O1341" s="402" t="s">
        <v>4906</v>
      </c>
      <c r="P1341" s="500" t="s">
        <v>4554</v>
      </c>
      <c r="Q1341" s="500" t="s">
        <v>4907</v>
      </c>
      <c r="R1341" s="500" t="s">
        <v>4908</v>
      </c>
      <c r="S1341" s="397" t="s">
        <v>4909</v>
      </c>
      <c r="T1341" s="397" t="s">
        <v>4910</v>
      </c>
      <c r="U1341" s="398" t="s">
        <v>4914</v>
      </c>
      <c r="V1341" s="398"/>
      <c r="W1341" s="397"/>
      <c r="X1341" s="399"/>
      <c r="Y1341" s="397"/>
      <c r="Z1341" s="397"/>
      <c r="AA1341" s="31" t="str">
        <f t="shared" si="23"/>
        <v/>
      </c>
      <c r="AB1341" s="260"/>
      <c r="AC1341" s="260"/>
      <c r="AD1341" s="260"/>
      <c r="AE1341" s="260" t="s">
        <v>4915</v>
      </c>
      <c r="AF1341" s="397" t="s">
        <v>47</v>
      </c>
      <c r="AG1341" s="400" t="s">
        <v>3116</v>
      </c>
    </row>
    <row r="1342" spans="1:33" s="16" customFormat="1" ht="30.75" customHeight="1" x14ac:dyDescent="0.25">
      <c r="A1342" s="392" t="s">
        <v>4517</v>
      </c>
      <c r="B1342" s="260">
        <v>71000000</v>
      </c>
      <c r="C1342" s="393" t="s">
        <v>4916</v>
      </c>
      <c r="D1342" s="394">
        <v>43123</v>
      </c>
      <c r="E1342" s="393" t="s">
        <v>109</v>
      </c>
      <c r="F1342" s="393" t="s">
        <v>118</v>
      </c>
      <c r="G1342" s="393" t="s">
        <v>116</v>
      </c>
      <c r="H1342" s="1573">
        <v>870306948</v>
      </c>
      <c r="I1342" s="1573">
        <v>870306948</v>
      </c>
      <c r="J1342" s="393" t="s">
        <v>111</v>
      </c>
      <c r="K1342" s="393" t="s">
        <v>45</v>
      </c>
      <c r="L1342" s="260" t="s">
        <v>4917</v>
      </c>
      <c r="M1342" s="260" t="s">
        <v>4918</v>
      </c>
      <c r="N1342" s="395" t="s">
        <v>4919</v>
      </c>
      <c r="O1342" s="402" t="s">
        <v>4920</v>
      </c>
      <c r="P1342" s="500" t="s">
        <v>4554</v>
      </c>
      <c r="Q1342" s="500" t="s">
        <v>4907</v>
      </c>
      <c r="R1342" s="500" t="s">
        <v>4908</v>
      </c>
      <c r="S1342" s="397" t="s">
        <v>4909</v>
      </c>
      <c r="T1342" s="397" t="s">
        <v>4910</v>
      </c>
      <c r="U1342" s="398" t="s">
        <v>4921</v>
      </c>
      <c r="V1342" s="398">
        <v>6302</v>
      </c>
      <c r="W1342" s="397">
        <v>15684</v>
      </c>
      <c r="X1342" s="399"/>
      <c r="Y1342" s="397" t="s">
        <v>45</v>
      </c>
      <c r="Z1342" s="397">
        <v>4600006167</v>
      </c>
      <c r="AA1342" s="31" t="str">
        <f t="shared" si="23"/>
        <v>Información incompleta</v>
      </c>
      <c r="AB1342" s="260" t="s">
        <v>4922</v>
      </c>
      <c r="AC1342" s="260" t="s">
        <v>84</v>
      </c>
      <c r="AD1342" s="260"/>
      <c r="AE1342" s="260" t="s">
        <v>4917</v>
      </c>
      <c r="AF1342" s="397" t="s">
        <v>47</v>
      </c>
      <c r="AG1342" s="400" t="s">
        <v>3116</v>
      </c>
    </row>
    <row r="1343" spans="1:33" s="16" customFormat="1" ht="30.75" customHeight="1" x14ac:dyDescent="0.25">
      <c r="A1343" s="392" t="s">
        <v>4517</v>
      </c>
      <c r="B1343" s="260">
        <v>41116010</v>
      </c>
      <c r="C1343" s="393" t="s">
        <v>4923</v>
      </c>
      <c r="D1343" s="394">
        <v>43160</v>
      </c>
      <c r="E1343" s="393" t="s">
        <v>107</v>
      </c>
      <c r="F1343" s="393" t="s">
        <v>329</v>
      </c>
      <c r="G1343" s="393" t="s">
        <v>420</v>
      </c>
      <c r="H1343" s="1573">
        <v>312000000</v>
      </c>
      <c r="I1343" s="1573">
        <v>312000000</v>
      </c>
      <c r="J1343" s="393" t="s">
        <v>111</v>
      </c>
      <c r="K1343" s="393" t="s">
        <v>45</v>
      </c>
      <c r="L1343" s="260" t="s">
        <v>4904</v>
      </c>
      <c r="M1343" s="260" t="s">
        <v>4874</v>
      </c>
      <c r="N1343" s="395" t="s">
        <v>4924</v>
      </c>
      <c r="O1343" s="402" t="s">
        <v>4906</v>
      </c>
      <c r="P1343" s="500" t="s">
        <v>4554</v>
      </c>
      <c r="Q1343" s="500" t="s">
        <v>4925</v>
      </c>
      <c r="R1343" s="500" t="s">
        <v>4926</v>
      </c>
      <c r="S1343" s="397" t="s">
        <v>4909</v>
      </c>
      <c r="T1343" s="397" t="s">
        <v>4910</v>
      </c>
      <c r="U1343" s="398" t="s">
        <v>4927</v>
      </c>
      <c r="V1343" s="398"/>
      <c r="W1343" s="397"/>
      <c r="X1343" s="399"/>
      <c r="Y1343" s="397"/>
      <c r="Z1343" s="397"/>
      <c r="AA1343" s="31" t="str">
        <f t="shared" si="23"/>
        <v/>
      </c>
      <c r="AB1343" s="260"/>
      <c r="AC1343" s="260"/>
      <c r="AD1343" s="260"/>
      <c r="AE1343" s="260" t="s">
        <v>4928</v>
      </c>
      <c r="AF1343" s="397" t="s">
        <v>47</v>
      </c>
      <c r="AG1343" s="400" t="s">
        <v>4929</v>
      </c>
    </row>
    <row r="1344" spans="1:33" s="16" customFormat="1" ht="30.75" customHeight="1" x14ac:dyDescent="0.25">
      <c r="A1344" s="392" t="s">
        <v>4517</v>
      </c>
      <c r="B1344" s="260">
        <v>86101606</v>
      </c>
      <c r="C1344" s="393" t="s">
        <v>4930</v>
      </c>
      <c r="D1344" s="394">
        <v>43193</v>
      </c>
      <c r="E1344" s="393" t="s">
        <v>107</v>
      </c>
      <c r="F1344" s="393" t="s">
        <v>329</v>
      </c>
      <c r="G1344" s="393" t="s">
        <v>420</v>
      </c>
      <c r="H1344" s="1573">
        <v>150000000</v>
      </c>
      <c r="I1344" s="1573">
        <v>150000000</v>
      </c>
      <c r="J1344" s="393" t="s">
        <v>111</v>
      </c>
      <c r="K1344" s="393" t="s">
        <v>45</v>
      </c>
      <c r="L1344" s="260" t="s">
        <v>4904</v>
      </c>
      <c r="M1344" s="260" t="s">
        <v>4874</v>
      </c>
      <c r="N1344" s="395" t="s">
        <v>4924</v>
      </c>
      <c r="O1344" s="402" t="s">
        <v>4906</v>
      </c>
      <c r="P1344" s="500" t="s">
        <v>4554</v>
      </c>
      <c r="Q1344" s="500" t="s">
        <v>4925</v>
      </c>
      <c r="R1344" s="500" t="s">
        <v>4926</v>
      </c>
      <c r="S1344" s="397" t="s">
        <v>4909</v>
      </c>
      <c r="T1344" s="397" t="s">
        <v>4910</v>
      </c>
      <c r="U1344" s="398" t="s">
        <v>4927</v>
      </c>
      <c r="V1344" s="398"/>
      <c r="W1344" s="397"/>
      <c r="X1344" s="399"/>
      <c r="Y1344" s="397"/>
      <c r="Z1344" s="397"/>
      <c r="AA1344" s="31" t="str">
        <f t="shared" si="23"/>
        <v/>
      </c>
      <c r="AB1344" s="260"/>
      <c r="AC1344" s="260"/>
      <c r="AD1344" s="260"/>
      <c r="AE1344" s="260" t="s">
        <v>4931</v>
      </c>
      <c r="AF1344" s="397" t="s">
        <v>47</v>
      </c>
      <c r="AG1344" s="400" t="s">
        <v>4929</v>
      </c>
    </row>
    <row r="1345" spans="1:33" s="16" customFormat="1" ht="30.75" customHeight="1" x14ac:dyDescent="0.25">
      <c r="A1345" s="392" t="s">
        <v>4517</v>
      </c>
      <c r="B1345" s="260">
        <v>41116010</v>
      </c>
      <c r="C1345" s="393" t="s">
        <v>4932</v>
      </c>
      <c r="D1345" s="394">
        <v>43164</v>
      </c>
      <c r="E1345" s="393" t="s">
        <v>108</v>
      </c>
      <c r="F1345" s="393" t="s">
        <v>329</v>
      </c>
      <c r="G1345" s="393" t="s">
        <v>420</v>
      </c>
      <c r="H1345" s="1573">
        <v>330000000</v>
      </c>
      <c r="I1345" s="1573">
        <v>330000000</v>
      </c>
      <c r="J1345" s="393" t="s">
        <v>111</v>
      </c>
      <c r="K1345" s="393" t="s">
        <v>45</v>
      </c>
      <c r="L1345" s="260" t="s">
        <v>4933</v>
      </c>
      <c r="M1345" s="260" t="s">
        <v>4874</v>
      </c>
      <c r="N1345" s="395" t="s">
        <v>4924</v>
      </c>
      <c r="O1345" s="402" t="s">
        <v>4906</v>
      </c>
      <c r="P1345" s="500" t="s">
        <v>4554</v>
      </c>
      <c r="Q1345" s="500" t="s">
        <v>4907</v>
      </c>
      <c r="R1345" s="500" t="s">
        <v>4908</v>
      </c>
      <c r="S1345" s="397" t="s">
        <v>4909</v>
      </c>
      <c r="T1345" s="397" t="s">
        <v>4910</v>
      </c>
      <c r="U1345" s="398" t="s">
        <v>4934</v>
      </c>
      <c r="V1345" s="398"/>
      <c r="W1345" s="397"/>
      <c r="X1345" s="399"/>
      <c r="Y1345" s="397"/>
      <c r="Z1345" s="397"/>
      <c r="AA1345" s="31" t="str">
        <f t="shared" si="23"/>
        <v/>
      </c>
      <c r="AB1345" s="260"/>
      <c r="AC1345" s="260"/>
      <c r="AD1345" s="260"/>
      <c r="AE1345" s="260" t="s">
        <v>4912</v>
      </c>
      <c r="AF1345" s="397" t="s">
        <v>47</v>
      </c>
      <c r="AG1345" s="400" t="s">
        <v>4929</v>
      </c>
    </row>
    <row r="1346" spans="1:33" s="16" customFormat="1" ht="30.75" customHeight="1" x14ac:dyDescent="0.25">
      <c r="A1346" s="392" t="s">
        <v>4517</v>
      </c>
      <c r="B1346" s="260">
        <v>41112509</v>
      </c>
      <c r="C1346" s="393" t="s">
        <v>4935</v>
      </c>
      <c r="D1346" s="394">
        <v>43287</v>
      </c>
      <c r="E1346" s="393" t="s">
        <v>467</v>
      </c>
      <c r="F1346" s="393" t="s">
        <v>329</v>
      </c>
      <c r="G1346" s="393" t="s">
        <v>420</v>
      </c>
      <c r="H1346" s="1573">
        <v>180000000</v>
      </c>
      <c r="I1346" s="1573">
        <v>180000000</v>
      </c>
      <c r="J1346" s="393" t="s">
        <v>111</v>
      </c>
      <c r="K1346" s="393" t="s">
        <v>45</v>
      </c>
      <c r="L1346" s="260" t="s">
        <v>4904</v>
      </c>
      <c r="M1346" s="260" t="s">
        <v>4874</v>
      </c>
      <c r="N1346" s="395" t="s">
        <v>4924</v>
      </c>
      <c r="O1346" s="402" t="s">
        <v>4906</v>
      </c>
      <c r="P1346" s="500" t="s">
        <v>4554</v>
      </c>
      <c r="Q1346" s="500" t="s">
        <v>4907</v>
      </c>
      <c r="R1346" s="500" t="s">
        <v>4908</v>
      </c>
      <c r="S1346" s="397" t="s">
        <v>4909</v>
      </c>
      <c r="T1346" s="397" t="s">
        <v>4910</v>
      </c>
      <c r="U1346" s="398" t="s">
        <v>4934</v>
      </c>
      <c r="V1346" s="398"/>
      <c r="W1346" s="397"/>
      <c r="X1346" s="399"/>
      <c r="Y1346" s="397"/>
      <c r="Z1346" s="397"/>
      <c r="AA1346" s="31" t="str">
        <f t="shared" si="23"/>
        <v/>
      </c>
      <c r="AB1346" s="260"/>
      <c r="AC1346" s="260"/>
      <c r="AD1346" s="260"/>
      <c r="AE1346" s="260" t="s">
        <v>4936</v>
      </c>
      <c r="AF1346" s="397" t="s">
        <v>47</v>
      </c>
      <c r="AG1346" s="400" t="s">
        <v>4929</v>
      </c>
    </row>
    <row r="1347" spans="1:33" s="16" customFormat="1" ht="30.75" customHeight="1" x14ac:dyDescent="0.25">
      <c r="A1347" s="392" t="s">
        <v>4517</v>
      </c>
      <c r="B1347" s="260">
        <v>42192400</v>
      </c>
      <c r="C1347" s="393" t="s">
        <v>4937</v>
      </c>
      <c r="D1347" s="394">
        <v>43165</v>
      </c>
      <c r="E1347" s="393" t="s">
        <v>108</v>
      </c>
      <c r="F1347" s="393" t="s">
        <v>431</v>
      </c>
      <c r="G1347" s="393" t="s">
        <v>420</v>
      </c>
      <c r="H1347" s="1573">
        <v>40000000</v>
      </c>
      <c r="I1347" s="1573">
        <v>40000000</v>
      </c>
      <c r="J1347" s="393" t="s">
        <v>111</v>
      </c>
      <c r="K1347" s="393" t="s">
        <v>45</v>
      </c>
      <c r="L1347" s="260" t="s">
        <v>4904</v>
      </c>
      <c r="M1347" s="260" t="s">
        <v>4874</v>
      </c>
      <c r="N1347" s="395" t="s">
        <v>4924</v>
      </c>
      <c r="O1347" s="402" t="s">
        <v>4906</v>
      </c>
      <c r="P1347" s="500" t="s">
        <v>4554</v>
      </c>
      <c r="Q1347" s="500" t="s">
        <v>4907</v>
      </c>
      <c r="R1347" s="500" t="s">
        <v>4908</v>
      </c>
      <c r="S1347" s="397" t="s">
        <v>4909</v>
      </c>
      <c r="T1347" s="397" t="s">
        <v>4910</v>
      </c>
      <c r="U1347" s="398" t="s">
        <v>4934</v>
      </c>
      <c r="V1347" s="398"/>
      <c r="W1347" s="397"/>
      <c r="X1347" s="399"/>
      <c r="Y1347" s="397"/>
      <c r="Z1347" s="397"/>
      <c r="AA1347" s="31" t="str">
        <f t="shared" si="23"/>
        <v/>
      </c>
      <c r="AB1347" s="260"/>
      <c r="AC1347" s="260"/>
      <c r="AD1347" s="260"/>
      <c r="AE1347" s="260" t="s">
        <v>4938</v>
      </c>
      <c r="AF1347" s="397" t="s">
        <v>47</v>
      </c>
      <c r="AG1347" s="400" t="s">
        <v>4929</v>
      </c>
    </row>
    <row r="1348" spans="1:33" s="16" customFormat="1" ht="30.75" customHeight="1" x14ac:dyDescent="0.25">
      <c r="A1348" s="392" t="s">
        <v>4517</v>
      </c>
      <c r="B1348" s="260">
        <v>86101606</v>
      </c>
      <c r="C1348" s="393" t="s">
        <v>4939</v>
      </c>
      <c r="D1348" s="394">
        <v>43165</v>
      </c>
      <c r="E1348" s="393" t="s">
        <v>108</v>
      </c>
      <c r="F1348" s="393" t="s">
        <v>190</v>
      </c>
      <c r="G1348" s="393" t="s">
        <v>420</v>
      </c>
      <c r="H1348" s="1573">
        <v>260000000</v>
      </c>
      <c r="I1348" s="1573">
        <v>260000000</v>
      </c>
      <c r="J1348" s="393" t="s">
        <v>111</v>
      </c>
      <c r="K1348" s="393" t="s">
        <v>45</v>
      </c>
      <c r="L1348" s="260" t="s">
        <v>4904</v>
      </c>
      <c r="M1348" s="260" t="s">
        <v>4874</v>
      </c>
      <c r="N1348" s="395" t="s">
        <v>4924</v>
      </c>
      <c r="O1348" s="402" t="s">
        <v>4906</v>
      </c>
      <c r="P1348" s="500" t="s">
        <v>4554</v>
      </c>
      <c r="Q1348" s="500" t="s">
        <v>4907</v>
      </c>
      <c r="R1348" s="500" t="s">
        <v>4908</v>
      </c>
      <c r="S1348" s="397" t="s">
        <v>4909</v>
      </c>
      <c r="T1348" s="397" t="s">
        <v>4910</v>
      </c>
      <c r="U1348" s="398" t="s">
        <v>4934</v>
      </c>
      <c r="V1348" s="398"/>
      <c r="W1348" s="397"/>
      <c r="X1348" s="399"/>
      <c r="Y1348" s="397"/>
      <c r="Z1348" s="397"/>
      <c r="AA1348" s="31" t="str">
        <f t="shared" si="23"/>
        <v/>
      </c>
      <c r="AB1348" s="260"/>
      <c r="AC1348" s="260"/>
      <c r="AD1348" s="260"/>
      <c r="AE1348" s="260" t="s">
        <v>4940</v>
      </c>
      <c r="AF1348" s="397" t="s">
        <v>47</v>
      </c>
      <c r="AG1348" s="400" t="s">
        <v>4929</v>
      </c>
    </row>
    <row r="1349" spans="1:33" s="16" customFormat="1" ht="30.75" customHeight="1" x14ac:dyDescent="0.25">
      <c r="A1349" s="392" t="s">
        <v>4517</v>
      </c>
      <c r="B1349" s="260">
        <v>73152108</v>
      </c>
      <c r="C1349" s="393" t="s">
        <v>4941</v>
      </c>
      <c r="D1349" s="394">
        <v>43160</v>
      </c>
      <c r="E1349" s="393" t="s">
        <v>108</v>
      </c>
      <c r="F1349" s="393" t="s">
        <v>117</v>
      </c>
      <c r="G1349" s="393" t="s">
        <v>420</v>
      </c>
      <c r="H1349" s="1573">
        <v>50000000</v>
      </c>
      <c r="I1349" s="1573">
        <v>50000000</v>
      </c>
      <c r="J1349" s="393" t="s">
        <v>111</v>
      </c>
      <c r="K1349" s="393" t="s">
        <v>45</v>
      </c>
      <c r="L1349" s="260" t="s">
        <v>4942</v>
      </c>
      <c r="M1349" s="260" t="s">
        <v>4874</v>
      </c>
      <c r="N1349" s="395" t="s">
        <v>4943</v>
      </c>
      <c r="O1349" s="402" t="s">
        <v>4944</v>
      </c>
      <c r="P1349" s="500" t="s">
        <v>4554</v>
      </c>
      <c r="Q1349" s="500" t="s">
        <v>4907</v>
      </c>
      <c r="R1349" s="500" t="s">
        <v>4908</v>
      </c>
      <c r="S1349" s="397" t="s">
        <v>4909</v>
      </c>
      <c r="T1349" s="397" t="s">
        <v>4910</v>
      </c>
      <c r="U1349" s="398" t="s">
        <v>4934</v>
      </c>
      <c r="V1349" s="398"/>
      <c r="W1349" s="397"/>
      <c r="X1349" s="399"/>
      <c r="Y1349" s="397"/>
      <c r="Z1349" s="397"/>
      <c r="AA1349" s="31" t="str">
        <f t="shared" si="23"/>
        <v/>
      </c>
      <c r="AB1349" s="260"/>
      <c r="AC1349" s="260"/>
      <c r="AD1349" s="260"/>
      <c r="AE1349" s="260" t="s">
        <v>4940</v>
      </c>
      <c r="AF1349" s="397" t="s">
        <v>47</v>
      </c>
      <c r="AG1349" s="400" t="s">
        <v>4929</v>
      </c>
    </row>
    <row r="1350" spans="1:33" s="16" customFormat="1" ht="30.75" customHeight="1" x14ac:dyDescent="0.25">
      <c r="A1350" s="392" t="s">
        <v>4517</v>
      </c>
      <c r="B1350" s="260">
        <v>73152108</v>
      </c>
      <c r="C1350" s="393" t="s">
        <v>4945</v>
      </c>
      <c r="D1350" s="394">
        <v>43225</v>
      </c>
      <c r="E1350" s="393" t="s">
        <v>467</v>
      </c>
      <c r="F1350" s="393" t="s">
        <v>486</v>
      </c>
      <c r="G1350" s="393" t="s">
        <v>420</v>
      </c>
      <c r="H1350" s="1573">
        <v>20000000</v>
      </c>
      <c r="I1350" s="1573">
        <v>20000000</v>
      </c>
      <c r="J1350" s="393" t="s">
        <v>111</v>
      </c>
      <c r="K1350" s="393" t="s">
        <v>45</v>
      </c>
      <c r="L1350" s="260" t="s">
        <v>4946</v>
      </c>
      <c r="M1350" s="260" t="s">
        <v>4874</v>
      </c>
      <c r="N1350" s="395" t="s">
        <v>4947</v>
      </c>
      <c r="O1350" s="402" t="s">
        <v>4948</v>
      </c>
      <c r="P1350" s="500" t="s">
        <v>4554</v>
      </c>
      <c r="Q1350" s="500" t="s">
        <v>4907</v>
      </c>
      <c r="R1350" s="500" t="s">
        <v>4908</v>
      </c>
      <c r="S1350" s="397" t="s">
        <v>4909</v>
      </c>
      <c r="T1350" s="397" t="s">
        <v>4910</v>
      </c>
      <c r="U1350" s="398" t="s">
        <v>4934</v>
      </c>
      <c r="V1350" s="398"/>
      <c r="W1350" s="397"/>
      <c r="X1350" s="399"/>
      <c r="Y1350" s="397"/>
      <c r="Z1350" s="397"/>
      <c r="AA1350" s="31" t="str">
        <f t="shared" si="23"/>
        <v/>
      </c>
      <c r="AB1350" s="260"/>
      <c r="AC1350" s="260"/>
      <c r="AD1350" s="260"/>
      <c r="AE1350" s="260" t="s">
        <v>4949</v>
      </c>
      <c r="AF1350" s="397" t="s">
        <v>47</v>
      </c>
      <c r="AG1350" s="400" t="s">
        <v>4929</v>
      </c>
    </row>
    <row r="1351" spans="1:33" s="16" customFormat="1" ht="30.75" customHeight="1" x14ac:dyDescent="0.25">
      <c r="A1351" s="392" t="s">
        <v>4517</v>
      </c>
      <c r="B1351" s="260">
        <v>851011705</v>
      </c>
      <c r="C1351" s="393" t="s">
        <v>4950</v>
      </c>
      <c r="D1351" s="394">
        <v>43221</v>
      </c>
      <c r="E1351" s="393" t="s">
        <v>620</v>
      </c>
      <c r="F1351" s="393" t="s">
        <v>117</v>
      </c>
      <c r="G1351" s="393" t="s">
        <v>420</v>
      </c>
      <c r="H1351" s="1573">
        <v>494000000</v>
      </c>
      <c r="I1351" s="1573">
        <v>494000000</v>
      </c>
      <c r="J1351" s="393" t="s">
        <v>111</v>
      </c>
      <c r="K1351" s="393" t="s">
        <v>45</v>
      </c>
      <c r="L1351" s="260" t="s">
        <v>4951</v>
      </c>
      <c r="M1351" s="260" t="s">
        <v>4874</v>
      </c>
      <c r="N1351" s="395" t="s">
        <v>4952</v>
      </c>
      <c r="O1351" s="402" t="s">
        <v>4953</v>
      </c>
      <c r="P1351" s="500" t="s">
        <v>4554</v>
      </c>
      <c r="Q1351" s="500" t="s">
        <v>4954</v>
      </c>
      <c r="R1351" s="500" t="s">
        <v>4955</v>
      </c>
      <c r="S1351" s="397" t="s">
        <v>4898</v>
      </c>
      <c r="T1351" s="397" t="s">
        <v>4956</v>
      </c>
      <c r="U1351" s="398" t="s">
        <v>4957</v>
      </c>
      <c r="V1351" s="398"/>
      <c r="W1351" s="397"/>
      <c r="X1351" s="399"/>
      <c r="Y1351" s="397"/>
      <c r="Z1351" s="397"/>
      <c r="AA1351" s="31" t="str">
        <f t="shared" si="23"/>
        <v/>
      </c>
      <c r="AB1351" s="260"/>
      <c r="AC1351" s="260"/>
      <c r="AD1351" s="260"/>
      <c r="AE1351" s="260" t="s">
        <v>4958</v>
      </c>
      <c r="AF1351" s="397" t="s">
        <v>47</v>
      </c>
      <c r="AG1351" s="400" t="s">
        <v>4929</v>
      </c>
    </row>
    <row r="1352" spans="1:33" s="16" customFormat="1" ht="30.75" customHeight="1" x14ac:dyDescent="0.25">
      <c r="A1352" s="392" t="s">
        <v>4517</v>
      </c>
      <c r="B1352" s="260">
        <v>85111614</v>
      </c>
      <c r="C1352" s="393" t="s">
        <v>4959</v>
      </c>
      <c r="D1352" s="394">
        <v>43101</v>
      </c>
      <c r="E1352" s="393" t="s">
        <v>108</v>
      </c>
      <c r="F1352" s="393" t="s">
        <v>117</v>
      </c>
      <c r="G1352" s="393" t="s">
        <v>420</v>
      </c>
      <c r="H1352" s="1573">
        <v>1206589461</v>
      </c>
      <c r="I1352" s="1573">
        <v>965271569</v>
      </c>
      <c r="J1352" s="393" t="s">
        <v>48</v>
      </c>
      <c r="K1352" s="393" t="s">
        <v>110</v>
      </c>
      <c r="L1352" s="260" t="s">
        <v>4960</v>
      </c>
      <c r="M1352" s="260" t="s">
        <v>4874</v>
      </c>
      <c r="N1352" s="395">
        <v>3839907</v>
      </c>
      <c r="O1352" s="402" t="s">
        <v>4961</v>
      </c>
      <c r="P1352" s="500" t="s">
        <v>4554</v>
      </c>
      <c r="Q1352" s="500" t="s">
        <v>4962</v>
      </c>
      <c r="R1352" s="500" t="s">
        <v>4963</v>
      </c>
      <c r="S1352" s="397" t="s">
        <v>4964</v>
      </c>
      <c r="T1352" s="397" t="s">
        <v>4965</v>
      </c>
      <c r="U1352" s="398" t="s">
        <v>4966</v>
      </c>
      <c r="V1352" s="398" t="s">
        <v>4967</v>
      </c>
      <c r="W1352" s="397">
        <v>19523</v>
      </c>
      <c r="X1352" s="399">
        <v>43049</v>
      </c>
      <c r="Y1352" s="397" t="s">
        <v>79</v>
      </c>
      <c r="Z1352" s="397">
        <v>4600007909</v>
      </c>
      <c r="AA1352" s="31">
        <f t="shared" si="23"/>
        <v>1</v>
      </c>
      <c r="AB1352" s="260" t="s">
        <v>4968</v>
      </c>
      <c r="AC1352" s="260" t="s">
        <v>84</v>
      </c>
      <c r="AD1352" s="260"/>
      <c r="AE1352" s="260" t="s">
        <v>4960</v>
      </c>
      <c r="AF1352" s="397" t="s">
        <v>484</v>
      </c>
      <c r="AG1352" s="400" t="s">
        <v>4929</v>
      </c>
    </row>
    <row r="1353" spans="1:33" s="16" customFormat="1" ht="30.75" customHeight="1" x14ac:dyDescent="0.25">
      <c r="A1353" s="392" t="s">
        <v>4517</v>
      </c>
      <c r="B1353" s="260">
        <v>85111507</v>
      </c>
      <c r="C1353" s="393" t="s">
        <v>4969</v>
      </c>
      <c r="D1353" s="394">
        <v>43374</v>
      </c>
      <c r="E1353" s="393" t="s">
        <v>2064</v>
      </c>
      <c r="F1353" s="393" t="s">
        <v>431</v>
      </c>
      <c r="G1353" s="393" t="s">
        <v>420</v>
      </c>
      <c r="H1353" s="1573">
        <v>73000000</v>
      </c>
      <c r="I1353" s="1573">
        <v>73000000</v>
      </c>
      <c r="J1353" s="393" t="s">
        <v>111</v>
      </c>
      <c r="K1353" s="393" t="s">
        <v>45</v>
      </c>
      <c r="L1353" s="260" t="s">
        <v>4970</v>
      </c>
      <c r="M1353" s="260" t="s">
        <v>4918</v>
      </c>
      <c r="N1353" s="395" t="s">
        <v>4885</v>
      </c>
      <c r="O1353" s="402" t="s">
        <v>4961</v>
      </c>
      <c r="P1353" s="500" t="s">
        <v>4554</v>
      </c>
      <c r="Q1353" s="500" t="s">
        <v>4971</v>
      </c>
      <c r="R1353" s="500" t="s">
        <v>4972</v>
      </c>
      <c r="S1353" s="397" t="s">
        <v>4973</v>
      </c>
      <c r="T1353" s="397" t="s">
        <v>4974</v>
      </c>
      <c r="U1353" s="398" t="s">
        <v>4975</v>
      </c>
      <c r="V1353" s="398"/>
      <c r="W1353" s="397"/>
      <c r="X1353" s="399"/>
      <c r="Y1353" s="397"/>
      <c r="Z1353" s="397"/>
      <c r="AA1353" s="31" t="str">
        <f t="shared" si="23"/>
        <v/>
      </c>
      <c r="AB1353" s="260"/>
      <c r="AC1353" s="260"/>
      <c r="AD1353" s="260"/>
      <c r="AE1353" s="260" t="s">
        <v>4976</v>
      </c>
      <c r="AF1353" s="397" t="s">
        <v>47</v>
      </c>
      <c r="AG1353" s="400" t="s">
        <v>4929</v>
      </c>
    </row>
    <row r="1354" spans="1:33" s="16" customFormat="1" ht="30.75" customHeight="1" x14ac:dyDescent="0.25">
      <c r="A1354" s="392" t="s">
        <v>4517</v>
      </c>
      <c r="B1354" s="260">
        <v>41116126</v>
      </c>
      <c r="C1354" s="393" t="s">
        <v>4977</v>
      </c>
      <c r="D1354" s="394">
        <v>43374</v>
      </c>
      <c r="E1354" s="393" t="s">
        <v>2064</v>
      </c>
      <c r="F1354" s="393" t="s">
        <v>431</v>
      </c>
      <c r="G1354" s="393" t="s">
        <v>420</v>
      </c>
      <c r="H1354" s="1573">
        <v>50000000</v>
      </c>
      <c r="I1354" s="1573">
        <v>50000000</v>
      </c>
      <c r="J1354" s="393" t="s">
        <v>111</v>
      </c>
      <c r="K1354" s="393" t="s">
        <v>45</v>
      </c>
      <c r="L1354" s="260" t="s">
        <v>4970</v>
      </c>
      <c r="M1354" s="260" t="s">
        <v>4918</v>
      </c>
      <c r="N1354" s="395" t="s">
        <v>4885</v>
      </c>
      <c r="O1354" s="402" t="s">
        <v>4961</v>
      </c>
      <c r="P1354" s="500" t="s">
        <v>4554</v>
      </c>
      <c r="Q1354" s="500" t="s">
        <v>4978</v>
      </c>
      <c r="R1354" s="500" t="s">
        <v>4972</v>
      </c>
      <c r="S1354" s="397" t="s">
        <v>4973</v>
      </c>
      <c r="T1354" s="397" t="s">
        <v>4974</v>
      </c>
      <c r="U1354" s="398" t="s">
        <v>4975</v>
      </c>
      <c r="V1354" s="398"/>
      <c r="W1354" s="397"/>
      <c r="X1354" s="399"/>
      <c r="Y1354" s="397"/>
      <c r="Z1354" s="397"/>
      <c r="AA1354" s="31" t="str">
        <f t="shared" si="23"/>
        <v/>
      </c>
      <c r="AB1354" s="260"/>
      <c r="AC1354" s="260"/>
      <c r="AD1354" s="260"/>
      <c r="AE1354" s="260" t="s">
        <v>4976</v>
      </c>
      <c r="AF1354" s="397" t="s">
        <v>47</v>
      </c>
      <c r="AG1354" s="400" t="s">
        <v>4929</v>
      </c>
    </row>
    <row r="1355" spans="1:33" s="16" customFormat="1" ht="30.75" customHeight="1" x14ac:dyDescent="0.25">
      <c r="A1355" s="392" t="s">
        <v>4517</v>
      </c>
      <c r="B1355" s="260">
        <v>85151600</v>
      </c>
      <c r="C1355" s="393" t="s">
        <v>4979</v>
      </c>
      <c r="D1355" s="394">
        <v>43191</v>
      </c>
      <c r="E1355" s="393" t="s">
        <v>109</v>
      </c>
      <c r="F1355" s="393" t="s">
        <v>190</v>
      </c>
      <c r="G1355" s="393" t="s">
        <v>420</v>
      </c>
      <c r="H1355" s="1573">
        <v>150000000</v>
      </c>
      <c r="I1355" s="1573">
        <v>150000000</v>
      </c>
      <c r="J1355" s="393" t="s">
        <v>111</v>
      </c>
      <c r="K1355" s="393" t="s">
        <v>45</v>
      </c>
      <c r="L1355" s="260" t="s">
        <v>4980</v>
      </c>
      <c r="M1355" s="260" t="s">
        <v>4874</v>
      </c>
      <c r="N1355" s="395" t="s">
        <v>4981</v>
      </c>
      <c r="O1355" s="402" t="s">
        <v>4982</v>
      </c>
      <c r="P1355" s="500" t="s">
        <v>4554</v>
      </c>
      <c r="Q1355" s="500" t="s">
        <v>4983</v>
      </c>
      <c r="R1355" s="500" t="s">
        <v>4984</v>
      </c>
      <c r="S1355" s="397" t="s">
        <v>4985</v>
      </c>
      <c r="T1355" s="397" t="s">
        <v>4986</v>
      </c>
      <c r="U1355" s="398" t="s">
        <v>4987</v>
      </c>
      <c r="V1355" s="398"/>
      <c r="W1355" s="397"/>
      <c r="X1355" s="399"/>
      <c r="Y1355" s="397"/>
      <c r="Z1355" s="397"/>
      <c r="AA1355" s="31" t="str">
        <f t="shared" si="23"/>
        <v/>
      </c>
      <c r="AB1355" s="260"/>
      <c r="AC1355" s="260"/>
      <c r="AD1355" s="260"/>
      <c r="AE1355" s="260" t="s">
        <v>4988</v>
      </c>
      <c r="AF1355" s="397" t="s">
        <v>47</v>
      </c>
      <c r="AG1355" s="400" t="s">
        <v>4929</v>
      </c>
    </row>
    <row r="1356" spans="1:33" s="16" customFormat="1" ht="30.75" customHeight="1" x14ac:dyDescent="0.25">
      <c r="A1356" s="392" t="s">
        <v>4517</v>
      </c>
      <c r="B1356" s="260">
        <v>85101705</v>
      </c>
      <c r="C1356" s="393" t="s">
        <v>4989</v>
      </c>
      <c r="D1356" s="394">
        <v>43070</v>
      </c>
      <c r="E1356" s="393" t="s">
        <v>467</v>
      </c>
      <c r="F1356" s="393" t="s">
        <v>117</v>
      </c>
      <c r="G1356" s="393" t="s">
        <v>420</v>
      </c>
      <c r="H1356" s="1573">
        <v>2766194230</v>
      </c>
      <c r="I1356" s="1573">
        <v>620000000</v>
      </c>
      <c r="J1356" s="393" t="s">
        <v>48</v>
      </c>
      <c r="K1356" s="393" t="s">
        <v>110</v>
      </c>
      <c r="L1356" s="260" t="s">
        <v>4990</v>
      </c>
      <c r="M1356" s="260" t="s">
        <v>4874</v>
      </c>
      <c r="N1356" s="395" t="s">
        <v>4991</v>
      </c>
      <c r="O1356" s="402" t="s">
        <v>4992</v>
      </c>
      <c r="P1356" s="500" t="s">
        <v>4554</v>
      </c>
      <c r="Q1356" s="500" t="s">
        <v>4993</v>
      </c>
      <c r="R1356" s="500" t="s">
        <v>4994</v>
      </c>
      <c r="S1356" s="397" t="s">
        <v>4756</v>
      </c>
      <c r="T1356" s="397" t="s">
        <v>4995</v>
      </c>
      <c r="U1356" s="398" t="s">
        <v>4996</v>
      </c>
      <c r="V1356" s="398">
        <v>7264</v>
      </c>
      <c r="W1356" s="397">
        <v>18103</v>
      </c>
      <c r="X1356" s="399">
        <v>42922</v>
      </c>
      <c r="Y1356" s="397" t="s">
        <v>79</v>
      </c>
      <c r="Z1356" s="397">
        <v>4600007140</v>
      </c>
      <c r="AA1356" s="31">
        <f t="shared" ref="AA1356:AA1393" si="24">+IF(AND(W1356="",X1356="",Y1356="",Z1356=""),"",IF(AND(W1356&lt;&gt;"",X1356="",Y1356="",Z1356=""),0%,IF(AND(W1356&lt;&gt;"",X1356&lt;&gt;"",Y1356="",Z1356=""),33%,IF(AND(W1356&lt;&gt;"",X1356&lt;&gt;"",Y1356&lt;&gt;"",Z1356=""),66%,IF(AND(W1356&lt;&gt;"",X1356&lt;&gt;"",Y1356&lt;&gt;"",Z1356&lt;&gt;""),100%,"Información incompleta")))))</f>
        <v>1</v>
      </c>
      <c r="AB1356" s="260" t="s">
        <v>4781</v>
      </c>
      <c r="AC1356" s="260" t="s">
        <v>84</v>
      </c>
      <c r="AD1356" s="260"/>
      <c r="AE1356" s="260" t="s">
        <v>4990</v>
      </c>
      <c r="AF1356" s="397" t="s">
        <v>47</v>
      </c>
      <c r="AG1356" s="400" t="s">
        <v>4929</v>
      </c>
    </row>
    <row r="1357" spans="1:33" s="16" customFormat="1" ht="30.75" customHeight="1" x14ac:dyDescent="0.25">
      <c r="A1357" s="392" t="s">
        <v>4517</v>
      </c>
      <c r="B1357" s="260">
        <v>85101705</v>
      </c>
      <c r="C1357" s="393" t="s">
        <v>4997</v>
      </c>
      <c r="D1357" s="394">
        <v>43221</v>
      </c>
      <c r="E1357" s="393" t="s">
        <v>620</v>
      </c>
      <c r="F1357" s="393" t="s">
        <v>431</v>
      </c>
      <c r="G1357" s="393" t="s">
        <v>420</v>
      </c>
      <c r="H1357" s="1573">
        <v>40000000</v>
      </c>
      <c r="I1357" s="1573">
        <v>40000000</v>
      </c>
      <c r="J1357" s="393" t="s">
        <v>111</v>
      </c>
      <c r="K1357" s="393" t="s">
        <v>45</v>
      </c>
      <c r="L1357" s="260" t="s">
        <v>4998</v>
      </c>
      <c r="M1357" s="260" t="s">
        <v>4874</v>
      </c>
      <c r="N1357" s="395" t="s">
        <v>4999</v>
      </c>
      <c r="O1357" s="402" t="s">
        <v>5000</v>
      </c>
      <c r="P1357" s="500" t="s">
        <v>4554</v>
      </c>
      <c r="Q1357" s="500" t="s">
        <v>5001</v>
      </c>
      <c r="R1357" s="500" t="s">
        <v>5002</v>
      </c>
      <c r="S1357" s="397" t="s">
        <v>4756</v>
      </c>
      <c r="T1357" s="397" t="s">
        <v>5003</v>
      </c>
      <c r="U1357" s="398" t="s">
        <v>5004</v>
      </c>
      <c r="V1357" s="398"/>
      <c r="W1357" s="397"/>
      <c r="X1357" s="399"/>
      <c r="Y1357" s="397"/>
      <c r="Z1357" s="397"/>
      <c r="AA1357" s="31" t="str">
        <f t="shared" si="24"/>
        <v/>
      </c>
      <c r="AB1357" s="260"/>
      <c r="AC1357" s="260"/>
      <c r="AD1357" s="260"/>
      <c r="AE1357" s="260" t="s">
        <v>5005</v>
      </c>
      <c r="AF1357" s="397" t="s">
        <v>47</v>
      </c>
      <c r="AG1357" s="400" t="s">
        <v>4929</v>
      </c>
    </row>
    <row r="1358" spans="1:33" s="16" customFormat="1" ht="30.75" customHeight="1" x14ac:dyDescent="0.25">
      <c r="A1358" s="392" t="s">
        <v>4517</v>
      </c>
      <c r="B1358" s="260">
        <v>85101701</v>
      </c>
      <c r="C1358" s="393" t="s">
        <v>5006</v>
      </c>
      <c r="D1358" s="394">
        <v>43101</v>
      </c>
      <c r="E1358" s="393" t="s">
        <v>104</v>
      </c>
      <c r="F1358" s="393" t="s">
        <v>431</v>
      </c>
      <c r="G1358" s="393" t="s">
        <v>420</v>
      </c>
      <c r="H1358" s="1573">
        <v>64760000</v>
      </c>
      <c r="I1358" s="1573">
        <v>64760000</v>
      </c>
      <c r="J1358" s="393" t="s">
        <v>111</v>
      </c>
      <c r="K1358" s="393" t="s">
        <v>45</v>
      </c>
      <c r="L1358" s="260" t="s">
        <v>5007</v>
      </c>
      <c r="M1358" s="260" t="s">
        <v>4874</v>
      </c>
      <c r="N1358" s="395" t="s">
        <v>5008</v>
      </c>
      <c r="O1358" s="402" t="s">
        <v>5009</v>
      </c>
      <c r="P1358" s="500" t="s">
        <v>4554</v>
      </c>
      <c r="Q1358" s="500" t="s">
        <v>5001</v>
      </c>
      <c r="R1358" s="500" t="s">
        <v>5010</v>
      </c>
      <c r="S1358" s="397" t="s">
        <v>5011</v>
      </c>
      <c r="T1358" s="397" t="s">
        <v>5012</v>
      </c>
      <c r="U1358" s="398" t="s">
        <v>5012</v>
      </c>
      <c r="V1358" s="398"/>
      <c r="W1358" s="397"/>
      <c r="X1358" s="399"/>
      <c r="Y1358" s="397"/>
      <c r="Z1358" s="397"/>
      <c r="AA1358" s="31" t="str">
        <f t="shared" si="24"/>
        <v/>
      </c>
      <c r="AB1358" s="260"/>
      <c r="AC1358" s="260"/>
      <c r="AD1358" s="260"/>
      <c r="AE1358" s="260" t="s">
        <v>5013</v>
      </c>
      <c r="AF1358" s="397" t="s">
        <v>47</v>
      </c>
      <c r="AG1358" s="400" t="s">
        <v>4929</v>
      </c>
    </row>
    <row r="1359" spans="1:33" s="16" customFormat="1" ht="30.75" customHeight="1" x14ac:dyDescent="0.25">
      <c r="A1359" s="392" t="s">
        <v>4517</v>
      </c>
      <c r="B1359" s="260">
        <v>851011705</v>
      </c>
      <c r="C1359" s="393" t="s">
        <v>5014</v>
      </c>
      <c r="D1359" s="394">
        <v>43365</v>
      </c>
      <c r="E1359" s="393" t="s">
        <v>108</v>
      </c>
      <c r="F1359" s="393" t="s">
        <v>190</v>
      </c>
      <c r="G1359" s="393" t="s">
        <v>420</v>
      </c>
      <c r="H1359" s="1573">
        <v>450000000</v>
      </c>
      <c r="I1359" s="1573">
        <v>450000000</v>
      </c>
      <c r="J1359" s="393" t="s">
        <v>111</v>
      </c>
      <c r="K1359" s="393" t="s">
        <v>45</v>
      </c>
      <c r="L1359" s="260" t="s">
        <v>5015</v>
      </c>
      <c r="M1359" s="260" t="s">
        <v>4918</v>
      </c>
      <c r="N1359" s="395" t="s">
        <v>5016</v>
      </c>
      <c r="O1359" s="402" t="s">
        <v>5017</v>
      </c>
      <c r="P1359" s="500" t="s">
        <v>4554</v>
      </c>
      <c r="Q1359" s="500" t="s">
        <v>5018</v>
      </c>
      <c r="R1359" s="500" t="s">
        <v>5010</v>
      </c>
      <c r="S1359" s="397" t="s">
        <v>5019</v>
      </c>
      <c r="T1359" s="397" t="s">
        <v>5020</v>
      </c>
      <c r="U1359" s="398" t="s">
        <v>5021</v>
      </c>
      <c r="V1359" s="398"/>
      <c r="W1359" s="397"/>
      <c r="X1359" s="399"/>
      <c r="Y1359" s="397"/>
      <c r="Z1359" s="397"/>
      <c r="AA1359" s="31" t="str">
        <f t="shared" si="24"/>
        <v/>
      </c>
      <c r="AB1359" s="260"/>
      <c r="AC1359" s="260"/>
      <c r="AD1359" s="260"/>
      <c r="AE1359" s="260" t="s">
        <v>5022</v>
      </c>
      <c r="AF1359" s="397" t="s">
        <v>47</v>
      </c>
      <c r="AG1359" s="400" t="s">
        <v>4929</v>
      </c>
    </row>
    <row r="1360" spans="1:33" s="16" customFormat="1" ht="30.75" customHeight="1" x14ac:dyDescent="0.25">
      <c r="A1360" s="392" t="s">
        <v>4517</v>
      </c>
      <c r="B1360" s="260">
        <v>41103011</v>
      </c>
      <c r="C1360" s="393" t="s">
        <v>5023</v>
      </c>
      <c r="D1360" s="394">
        <v>43221</v>
      </c>
      <c r="E1360" s="393" t="s">
        <v>106</v>
      </c>
      <c r="F1360" s="393" t="s">
        <v>190</v>
      </c>
      <c r="G1360" s="393" t="s">
        <v>420</v>
      </c>
      <c r="H1360" s="1573">
        <v>150000000</v>
      </c>
      <c r="I1360" s="1573">
        <v>150000000</v>
      </c>
      <c r="J1360" s="393" t="s">
        <v>111</v>
      </c>
      <c r="K1360" s="393" t="s">
        <v>45</v>
      </c>
      <c r="L1360" s="260" t="s">
        <v>4904</v>
      </c>
      <c r="M1360" s="260" t="s">
        <v>4874</v>
      </c>
      <c r="N1360" s="395" t="s">
        <v>4924</v>
      </c>
      <c r="O1360" s="402" t="s">
        <v>4906</v>
      </c>
      <c r="P1360" s="500" t="s">
        <v>4554</v>
      </c>
      <c r="Q1360" s="500" t="s">
        <v>4925</v>
      </c>
      <c r="R1360" s="500" t="s">
        <v>4908</v>
      </c>
      <c r="S1360" s="397" t="s">
        <v>4909</v>
      </c>
      <c r="T1360" s="397" t="s">
        <v>4910</v>
      </c>
      <c r="U1360" s="398" t="s">
        <v>5024</v>
      </c>
      <c r="V1360" s="398"/>
      <c r="W1360" s="397"/>
      <c r="X1360" s="399"/>
      <c r="Y1360" s="397"/>
      <c r="Z1360" s="397"/>
      <c r="AA1360" s="31" t="str">
        <f t="shared" si="24"/>
        <v/>
      </c>
      <c r="AB1360" s="260"/>
      <c r="AC1360" s="260"/>
      <c r="AD1360" s="260"/>
      <c r="AE1360" s="260" t="s">
        <v>4949</v>
      </c>
      <c r="AF1360" s="397" t="s">
        <v>47</v>
      </c>
      <c r="AG1360" s="400" t="s">
        <v>4929</v>
      </c>
    </row>
    <row r="1361" spans="1:33" s="16" customFormat="1" ht="30.75" customHeight="1" x14ac:dyDescent="0.25">
      <c r="A1361" s="392" t="s">
        <v>4517</v>
      </c>
      <c r="B1361" s="260">
        <v>80000000</v>
      </c>
      <c r="C1361" s="393" t="s">
        <v>4710</v>
      </c>
      <c r="D1361" s="394">
        <v>43060</v>
      </c>
      <c r="E1361" s="393" t="s">
        <v>104</v>
      </c>
      <c r="F1361" s="393" t="s">
        <v>117</v>
      </c>
      <c r="G1361" s="393" t="s">
        <v>420</v>
      </c>
      <c r="H1361" s="1573">
        <v>11446716929</v>
      </c>
      <c r="I1361" s="1573">
        <v>97985000</v>
      </c>
      <c r="J1361" s="393" t="s">
        <v>48</v>
      </c>
      <c r="K1361" s="393" t="s">
        <v>110</v>
      </c>
      <c r="L1361" s="260" t="s">
        <v>4980</v>
      </c>
      <c r="M1361" s="260" t="s">
        <v>4874</v>
      </c>
      <c r="N1361" s="395" t="s">
        <v>4981</v>
      </c>
      <c r="O1361" s="402" t="s">
        <v>4982</v>
      </c>
      <c r="P1361" s="500" t="s">
        <v>4554</v>
      </c>
      <c r="Q1361" s="500" t="s">
        <v>4983</v>
      </c>
      <c r="R1361" s="500" t="s">
        <v>4984</v>
      </c>
      <c r="S1361" s="397" t="s">
        <v>4985</v>
      </c>
      <c r="T1361" s="397" t="s">
        <v>4986</v>
      </c>
      <c r="U1361" s="398" t="s">
        <v>4987</v>
      </c>
      <c r="V1361" s="398">
        <v>7966</v>
      </c>
      <c r="W1361" s="397">
        <v>17329</v>
      </c>
      <c r="X1361" s="399">
        <v>43049</v>
      </c>
      <c r="Y1361" s="397" t="s">
        <v>45</v>
      </c>
      <c r="Z1361" s="397">
        <v>4600007919</v>
      </c>
      <c r="AA1361" s="31">
        <f t="shared" si="24"/>
        <v>1</v>
      </c>
      <c r="AB1361" s="260" t="s">
        <v>4714</v>
      </c>
      <c r="AC1361" s="260" t="s">
        <v>84</v>
      </c>
      <c r="AD1361" s="260"/>
      <c r="AE1361" s="260" t="s">
        <v>4716</v>
      </c>
      <c r="AF1361" s="397" t="s">
        <v>47</v>
      </c>
      <c r="AG1361" s="400" t="s">
        <v>3116</v>
      </c>
    </row>
    <row r="1362" spans="1:33" s="16" customFormat="1" ht="30.75" customHeight="1" x14ac:dyDescent="0.25">
      <c r="A1362" s="392" t="s">
        <v>4517</v>
      </c>
      <c r="B1362" s="260">
        <v>80000000</v>
      </c>
      <c r="C1362" s="393" t="s">
        <v>4710</v>
      </c>
      <c r="D1362" s="394">
        <v>43060</v>
      </c>
      <c r="E1362" s="393" t="s">
        <v>104</v>
      </c>
      <c r="F1362" s="393" t="s">
        <v>117</v>
      </c>
      <c r="G1362" s="393" t="s">
        <v>420</v>
      </c>
      <c r="H1362" s="1573">
        <v>11446716929</v>
      </c>
      <c r="I1362" s="1573">
        <v>97985000</v>
      </c>
      <c r="J1362" s="393" t="s">
        <v>48</v>
      </c>
      <c r="K1362" s="393" t="s">
        <v>110</v>
      </c>
      <c r="L1362" s="260" t="s">
        <v>5007</v>
      </c>
      <c r="M1362" s="260" t="s">
        <v>4874</v>
      </c>
      <c r="N1362" s="395" t="s">
        <v>5008</v>
      </c>
      <c r="O1362" s="402" t="s">
        <v>5009</v>
      </c>
      <c r="P1362" s="500" t="s">
        <v>4554</v>
      </c>
      <c r="Q1362" s="500" t="s">
        <v>5001</v>
      </c>
      <c r="R1362" s="500" t="s">
        <v>5010</v>
      </c>
      <c r="S1362" s="397" t="s">
        <v>5011</v>
      </c>
      <c r="T1362" s="397" t="s">
        <v>5012</v>
      </c>
      <c r="U1362" s="398" t="s">
        <v>5012</v>
      </c>
      <c r="V1362" s="398">
        <v>7966</v>
      </c>
      <c r="W1362" s="397">
        <v>17329</v>
      </c>
      <c r="X1362" s="399">
        <v>43049</v>
      </c>
      <c r="Y1362" s="397" t="s">
        <v>45</v>
      </c>
      <c r="Z1362" s="397">
        <v>4600007919</v>
      </c>
      <c r="AA1362" s="31">
        <f t="shared" si="24"/>
        <v>1</v>
      </c>
      <c r="AB1362" s="260" t="s">
        <v>4714</v>
      </c>
      <c r="AC1362" s="260" t="s">
        <v>84</v>
      </c>
      <c r="AD1362" s="260"/>
      <c r="AE1362" s="260" t="s">
        <v>4716</v>
      </c>
      <c r="AF1362" s="397" t="s">
        <v>47</v>
      </c>
      <c r="AG1362" s="400" t="s">
        <v>3116</v>
      </c>
    </row>
    <row r="1363" spans="1:33" s="16" customFormat="1" ht="30.75" customHeight="1" x14ac:dyDescent="0.25">
      <c r="A1363" s="392" t="s">
        <v>4517</v>
      </c>
      <c r="B1363" s="260">
        <v>20102301</v>
      </c>
      <c r="C1363" s="393" t="s">
        <v>261</v>
      </c>
      <c r="D1363" s="394">
        <v>43102</v>
      </c>
      <c r="E1363" s="393" t="s">
        <v>105</v>
      </c>
      <c r="F1363" s="393" t="s">
        <v>112</v>
      </c>
      <c r="G1363" s="393" t="s">
        <v>116</v>
      </c>
      <c r="H1363" s="1573">
        <v>130000000</v>
      </c>
      <c r="I1363" s="1573">
        <v>130000000</v>
      </c>
      <c r="J1363" s="393" t="s">
        <v>111</v>
      </c>
      <c r="K1363" s="393" t="s">
        <v>45</v>
      </c>
      <c r="L1363" s="260" t="s">
        <v>5025</v>
      </c>
      <c r="M1363" s="260" t="s">
        <v>5026</v>
      </c>
      <c r="N1363" s="395" t="s">
        <v>5027</v>
      </c>
      <c r="O1363" s="402" t="s">
        <v>5028</v>
      </c>
      <c r="P1363" s="500" t="s">
        <v>4671</v>
      </c>
      <c r="Q1363" s="500" t="s">
        <v>5029</v>
      </c>
      <c r="R1363" s="500" t="s">
        <v>5030</v>
      </c>
      <c r="S1363" s="397" t="s">
        <v>5031</v>
      </c>
      <c r="T1363" s="397" t="s">
        <v>5029</v>
      </c>
      <c r="U1363" s="398" t="s">
        <v>5032</v>
      </c>
      <c r="V1363" s="398"/>
      <c r="W1363" s="397"/>
      <c r="X1363" s="399"/>
      <c r="Y1363" s="397"/>
      <c r="Z1363" s="397"/>
      <c r="AA1363" s="31" t="str">
        <f t="shared" si="24"/>
        <v/>
      </c>
      <c r="AB1363" s="260"/>
      <c r="AC1363" s="260"/>
      <c r="AD1363" s="260" t="s">
        <v>5033</v>
      </c>
      <c r="AE1363" s="260" t="s">
        <v>5034</v>
      </c>
      <c r="AF1363" s="397" t="s">
        <v>47</v>
      </c>
      <c r="AG1363" s="400" t="s">
        <v>5035</v>
      </c>
    </row>
    <row r="1364" spans="1:33" s="16" customFormat="1" ht="30.75" customHeight="1" x14ac:dyDescent="0.25">
      <c r="A1364" s="392" t="s">
        <v>4517</v>
      </c>
      <c r="B1364" s="260">
        <v>20102301</v>
      </c>
      <c r="C1364" s="393" t="s">
        <v>261</v>
      </c>
      <c r="D1364" s="394">
        <v>43102</v>
      </c>
      <c r="E1364" s="393" t="s">
        <v>105</v>
      </c>
      <c r="F1364" s="393" t="s">
        <v>112</v>
      </c>
      <c r="G1364" s="393" t="s">
        <v>116</v>
      </c>
      <c r="H1364" s="1573">
        <v>100000000</v>
      </c>
      <c r="I1364" s="1573">
        <v>100000000</v>
      </c>
      <c r="J1364" s="393" t="s">
        <v>111</v>
      </c>
      <c r="K1364" s="393" t="s">
        <v>45</v>
      </c>
      <c r="L1364" s="260" t="s">
        <v>5025</v>
      </c>
      <c r="M1364" s="260" t="s">
        <v>5026</v>
      </c>
      <c r="N1364" s="395" t="s">
        <v>5027</v>
      </c>
      <c r="O1364" s="402" t="s">
        <v>5028</v>
      </c>
      <c r="P1364" s="500" t="s">
        <v>4671</v>
      </c>
      <c r="Q1364" s="500" t="s">
        <v>5029</v>
      </c>
      <c r="R1364" s="500" t="s">
        <v>5036</v>
      </c>
      <c r="S1364" s="397" t="s">
        <v>5037</v>
      </c>
      <c r="T1364" s="397" t="s">
        <v>5029</v>
      </c>
      <c r="U1364" s="398" t="s">
        <v>5032</v>
      </c>
      <c r="V1364" s="398"/>
      <c r="W1364" s="397"/>
      <c r="X1364" s="399"/>
      <c r="Y1364" s="397"/>
      <c r="Z1364" s="397"/>
      <c r="AA1364" s="31" t="str">
        <f t="shared" si="24"/>
        <v/>
      </c>
      <c r="AB1364" s="260"/>
      <c r="AC1364" s="260"/>
      <c r="AD1364" s="260" t="s">
        <v>5033</v>
      </c>
      <c r="AE1364" s="260" t="s">
        <v>5034</v>
      </c>
      <c r="AF1364" s="397" t="s">
        <v>47</v>
      </c>
      <c r="AG1364" s="400" t="s">
        <v>5035</v>
      </c>
    </row>
    <row r="1365" spans="1:33" s="16" customFormat="1" ht="30.75" customHeight="1" x14ac:dyDescent="0.25">
      <c r="A1365" s="392" t="s">
        <v>4517</v>
      </c>
      <c r="B1365" s="260">
        <v>85121800</v>
      </c>
      <c r="C1365" s="393" t="s">
        <v>5038</v>
      </c>
      <c r="D1365" s="394">
        <v>43205</v>
      </c>
      <c r="E1365" s="393" t="s">
        <v>108</v>
      </c>
      <c r="F1365" s="393" t="s">
        <v>431</v>
      </c>
      <c r="G1365" s="393" t="s">
        <v>116</v>
      </c>
      <c r="H1365" s="1573">
        <v>100000000</v>
      </c>
      <c r="I1365" s="1573">
        <v>100000000</v>
      </c>
      <c r="J1365" s="393" t="s">
        <v>111</v>
      </c>
      <c r="K1365" s="393" t="s">
        <v>45</v>
      </c>
      <c r="L1365" s="260" t="s">
        <v>5039</v>
      </c>
      <c r="M1365" s="260" t="s">
        <v>5040</v>
      </c>
      <c r="N1365" s="395" t="s">
        <v>4858</v>
      </c>
      <c r="O1365" s="402" t="s">
        <v>4859</v>
      </c>
      <c r="P1365" s="500" t="s">
        <v>4671</v>
      </c>
      <c r="Q1365" s="500" t="s">
        <v>5029</v>
      </c>
      <c r="R1365" s="500" t="s">
        <v>5036</v>
      </c>
      <c r="S1365" s="397" t="s">
        <v>5041</v>
      </c>
      <c r="T1365" s="397" t="s">
        <v>5029</v>
      </c>
      <c r="U1365" s="398" t="s">
        <v>5042</v>
      </c>
      <c r="V1365" s="398"/>
      <c r="W1365" s="397"/>
      <c r="X1365" s="399"/>
      <c r="Y1365" s="397"/>
      <c r="Z1365" s="397"/>
      <c r="AA1365" s="31" t="str">
        <f t="shared" si="24"/>
        <v/>
      </c>
      <c r="AB1365" s="260"/>
      <c r="AC1365" s="260"/>
      <c r="AD1365" s="260"/>
      <c r="AE1365" s="260" t="s">
        <v>5043</v>
      </c>
      <c r="AF1365" s="397" t="s">
        <v>47</v>
      </c>
      <c r="AG1365" s="400" t="s">
        <v>5035</v>
      </c>
    </row>
    <row r="1366" spans="1:33" s="16" customFormat="1" ht="30.75" customHeight="1" x14ac:dyDescent="0.25">
      <c r="A1366" s="392" t="s">
        <v>4517</v>
      </c>
      <c r="B1366" s="260">
        <v>95122001</v>
      </c>
      <c r="C1366" s="393" t="s">
        <v>5044</v>
      </c>
      <c r="D1366" s="394">
        <v>43101</v>
      </c>
      <c r="E1366" s="393" t="s">
        <v>108</v>
      </c>
      <c r="F1366" s="393" t="s">
        <v>329</v>
      </c>
      <c r="G1366" s="393" t="s">
        <v>116</v>
      </c>
      <c r="H1366" s="1573">
        <v>7887402972</v>
      </c>
      <c r="I1366" s="1573">
        <v>4046000000</v>
      </c>
      <c r="J1366" s="393" t="s">
        <v>48</v>
      </c>
      <c r="K1366" s="393" t="s">
        <v>110</v>
      </c>
      <c r="L1366" s="260" t="s">
        <v>5045</v>
      </c>
      <c r="M1366" s="260" t="s">
        <v>2953</v>
      </c>
      <c r="N1366" s="395" t="s">
        <v>4858</v>
      </c>
      <c r="O1366" s="402" t="s">
        <v>5046</v>
      </c>
      <c r="P1366" s="500" t="s">
        <v>4671</v>
      </c>
      <c r="Q1366" s="500" t="s">
        <v>5029</v>
      </c>
      <c r="R1366" s="500" t="s">
        <v>5036</v>
      </c>
      <c r="S1366" s="397" t="s">
        <v>5041</v>
      </c>
      <c r="T1366" s="397" t="s">
        <v>5047</v>
      </c>
      <c r="U1366" s="398"/>
      <c r="V1366" s="398"/>
      <c r="W1366" s="397"/>
      <c r="X1366" s="399"/>
      <c r="Y1366" s="397"/>
      <c r="Z1366" s="397"/>
      <c r="AA1366" s="31" t="str">
        <f t="shared" si="24"/>
        <v/>
      </c>
      <c r="AB1366" s="260"/>
      <c r="AC1366" s="260"/>
      <c r="AD1366" s="260"/>
      <c r="AE1366" s="260" t="s">
        <v>5045</v>
      </c>
      <c r="AF1366" s="397" t="s">
        <v>5048</v>
      </c>
      <c r="AG1366" s="400" t="s">
        <v>5049</v>
      </c>
    </row>
    <row r="1367" spans="1:33" s="16" customFormat="1" ht="30.75" customHeight="1" x14ac:dyDescent="0.25">
      <c r="A1367" s="392" t="s">
        <v>4517</v>
      </c>
      <c r="B1367" s="260">
        <v>95122001</v>
      </c>
      <c r="C1367" s="393" t="s">
        <v>5044</v>
      </c>
      <c r="D1367" s="394">
        <v>43101</v>
      </c>
      <c r="E1367" s="393" t="s">
        <v>108</v>
      </c>
      <c r="F1367" s="393" t="s">
        <v>329</v>
      </c>
      <c r="G1367" s="393" t="s">
        <v>116</v>
      </c>
      <c r="H1367" s="1573">
        <v>7887402972</v>
      </c>
      <c r="I1367" s="1573">
        <v>3841402972</v>
      </c>
      <c r="J1367" s="393" t="s">
        <v>48</v>
      </c>
      <c r="K1367" s="393" t="s">
        <v>110</v>
      </c>
      <c r="L1367" s="260" t="s">
        <v>5045</v>
      </c>
      <c r="M1367" s="260" t="s">
        <v>2953</v>
      </c>
      <c r="N1367" s="395" t="s">
        <v>4858</v>
      </c>
      <c r="O1367" s="402" t="s">
        <v>5046</v>
      </c>
      <c r="P1367" s="500" t="s">
        <v>4671</v>
      </c>
      <c r="Q1367" s="500" t="s">
        <v>5029</v>
      </c>
      <c r="R1367" s="500" t="s">
        <v>5050</v>
      </c>
      <c r="S1367" s="397" t="s">
        <v>5031</v>
      </c>
      <c r="T1367" s="397" t="s">
        <v>5047</v>
      </c>
      <c r="U1367" s="398"/>
      <c r="V1367" s="398"/>
      <c r="W1367" s="397"/>
      <c r="X1367" s="399"/>
      <c r="Y1367" s="397"/>
      <c r="Z1367" s="397"/>
      <c r="AA1367" s="31" t="str">
        <f t="shared" si="24"/>
        <v/>
      </c>
      <c r="AB1367" s="260"/>
      <c r="AC1367" s="260"/>
      <c r="AD1367" s="260"/>
      <c r="AE1367" s="260" t="s">
        <v>5045</v>
      </c>
      <c r="AF1367" s="397" t="s">
        <v>5048</v>
      </c>
      <c r="AG1367" s="400" t="s">
        <v>5049</v>
      </c>
    </row>
    <row r="1368" spans="1:33" s="16" customFormat="1" ht="30.75" customHeight="1" x14ac:dyDescent="0.25">
      <c r="A1368" s="392" t="s">
        <v>4517</v>
      </c>
      <c r="B1368" s="260">
        <v>93141506</v>
      </c>
      <c r="C1368" s="393" t="s">
        <v>5051</v>
      </c>
      <c r="D1368" s="394">
        <v>43101</v>
      </c>
      <c r="E1368" s="393" t="s">
        <v>3031</v>
      </c>
      <c r="F1368" s="393" t="s">
        <v>161</v>
      </c>
      <c r="G1368" s="393" t="s">
        <v>116</v>
      </c>
      <c r="H1368" s="1573">
        <v>370000000</v>
      </c>
      <c r="I1368" s="1573">
        <v>370000000</v>
      </c>
      <c r="J1368" s="393" t="s">
        <v>111</v>
      </c>
      <c r="K1368" s="393" t="s">
        <v>45</v>
      </c>
      <c r="L1368" s="260" t="s">
        <v>5052</v>
      </c>
      <c r="M1368" s="260" t="s">
        <v>5053</v>
      </c>
      <c r="N1368" s="395" t="s">
        <v>5054</v>
      </c>
      <c r="O1368" s="402" t="s">
        <v>5055</v>
      </c>
      <c r="P1368" s="500" t="s">
        <v>5056</v>
      </c>
      <c r="Q1368" s="500" t="s">
        <v>5057</v>
      </c>
      <c r="R1368" s="500" t="s">
        <v>5058</v>
      </c>
      <c r="S1368" s="397" t="s">
        <v>5059</v>
      </c>
      <c r="T1368" s="397" t="s">
        <v>5060</v>
      </c>
      <c r="U1368" s="398" t="s">
        <v>5061</v>
      </c>
      <c r="V1368" s="398">
        <v>8037</v>
      </c>
      <c r="W1368" s="397" t="s">
        <v>5062</v>
      </c>
      <c r="X1368" s="399">
        <v>43126</v>
      </c>
      <c r="Y1368" s="397" t="s">
        <v>45</v>
      </c>
      <c r="Z1368" s="397">
        <v>4600008047</v>
      </c>
      <c r="AA1368" s="31">
        <f t="shared" si="24"/>
        <v>1</v>
      </c>
      <c r="AB1368" s="260" t="s">
        <v>5063</v>
      </c>
      <c r="AC1368" s="260" t="s">
        <v>84</v>
      </c>
      <c r="AD1368" s="260"/>
      <c r="AE1368" s="260" t="s">
        <v>5052</v>
      </c>
      <c r="AF1368" s="397" t="s">
        <v>47</v>
      </c>
      <c r="AG1368" s="400" t="s">
        <v>5035</v>
      </c>
    </row>
    <row r="1369" spans="1:33" s="16" customFormat="1" ht="30.75" customHeight="1" x14ac:dyDescent="0.25">
      <c r="A1369" s="392" t="s">
        <v>4517</v>
      </c>
      <c r="B1369" s="260">
        <v>93141506</v>
      </c>
      <c r="C1369" s="393" t="s">
        <v>5064</v>
      </c>
      <c r="D1369" s="394">
        <v>43101</v>
      </c>
      <c r="E1369" s="393" t="s">
        <v>3031</v>
      </c>
      <c r="F1369" s="393" t="s">
        <v>431</v>
      </c>
      <c r="G1369" s="393" t="s">
        <v>116</v>
      </c>
      <c r="H1369" s="1573">
        <v>76000000</v>
      </c>
      <c r="I1369" s="1573">
        <v>76000000</v>
      </c>
      <c r="J1369" s="393" t="s">
        <v>111</v>
      </c>
      <c r="K1369" s="393" t="s">
        <v>45</v>
      </c>
      <c r="L1369" s="260" t="s">
        <v>5065</v>
      </c>
      <c r="M1369" s="260" t="s">
        <v>5053</v>
      </c>
      <c r="N1369" s="395" t="s">
        <v>5066</v>
      </c>
      <c r="O1369" s="402" t="s">
        <v>5067</v>
      </c>
      <c r="P1369" s="500" t="s">
        <v>5056</v>
      </c>
      <c r="Q1369" s="500" t="s">
        <v>5057</v>
      </c>
      <c r="R1369" s="500" t="s">
        <v>5058</v>
      </c>
      <c r="S1369" s="397" t="s">
        <v>5059</v>
      </c>
      <c r="T1369" s="397" t="s">
        <v>5060</v>
      </c>
      <c r="U1369" s="398" t="s">
        <v>5068</v>
      </c>
      <c r="V1369" s="398"/>
      <c r="W1369" s="397"/>
      <c r="X1369" s="399"/>
      <c r="Y1369" s="397"/>
      <c r="Z1369" s="397"/>
      <c r="AA1369" s="31" t="str">
        <f t="shared" si="24"/>
        <v/>
      </c>
      <c r="AB1369" s="260"/>
      <c r="AC1369" s="260"/>
      <c r="AD1369" s="260" t="s">
        <v>5069</v>
      </c>
      <c r="AE1369" s="260" t="s">
        <v>5065</v>
      </c>
      <c r="AF1369" s="397" t="s">
        <v>47</v>
      </c>
      <c r="AG1369" s="400" t="s">
        <v>5035</v>
      </c>
    </row>
    <row r="1370" spans="1:33" s="16" customFormat="1" ht="30.75" customHeight="1" x14ac:dyDescent="0.25">
      <c r="A1370" s="392" t="s">
        <v>4517</v>
      </c>
      <c r="B1370" s="260">
        <v>93141506</v>
      </c>
      <c r="C1370" s="393" t="s">
        <v>5070</v>
      </c>
      <c r="D1370" s="394">
        <v>43101</v>
      </c>
      <c r="E1370" s="393" t="s">
        <v>3031</v>
      </c>
      <c r="F1370" s="393" t="s">
        <v>161</v>
      </c>
      <c r="G1370" s="393" t="s">
        <v>116</v>
      </c>
      <c r="H1370" s="1573">
        <v>70000000</v>
      </c>
      <c r="I1370" s="1573">
        <v>70000000</v>
      </c>
      <c r="J1370" s="393" t="s">
        <v>111</v>
      </c>
      <c r="K1370" s="393" t="s">
        <v>45</v>
      </c>
      <c r="L1370" s="260" t="s">
        <v>5052</v>
      </c>
      <c r="M1370" s="260" t="s">
        <v>5053</v>
      </c>
      <c r="N1370" s="395" t="s">
        <v>5054</v>
      </c>
      <c r="O1370" s="402" t="s">
        <v>5055</v>
      </c>
      <c r="P1370" s="500" t="s">
        <v>5056</v>
      </c>
      <c r="Q1370" s="500" t="s">
        <v>5057</v>
      </c>
      <c r="R1370" s="500" t="s">
        <v>5058</v>
      </c>
      <c r="S1370" s="397" t="s">
        <v>5059</v>
      </c>
      <c r="T1370" s="397" t="s">
        <v>5060</v>
      </c>
      <c r="U1370" s="398" t="s">
        <v>5071</v>
      </c>
      <c r="V1370" s="398">
        <v>8038</v>
      </c>
      <c r="W1370" s="397">
        <v>20056</v>
      </c>
      <c r="X1370" s="399">
        <v>43126</v>
      </c>
      <c r="Y1370" s="397" t="s">
        <v>45</v>
      </c>
      <c r="Z1370" s="397">
        <v>4600008049</v>
      </c>
      <c r="AA1370" s="31">
        <f t="shared" si="24"/>
        <v>1</v>
      </c>
      <c r="AB1370" s="260" t="s">
        <v>5072</v>
      </c>
      <c r="AC1370" s="260" t="s">
        <v>84</v>
      </c>
      <c r="AD1370" s="260"/>
      <c r="AE1370" s="260" t="s">
        <v>5052</v>
      </c>
      <c r="AF1370" s="397" t="s">
        <v>47</v>
      </c>
      <c r="AG1370" s="400" t="s">
        <v>5035</v>
      </c>
    </row>
    <row r="1371" spans="1:33" s="16" customFormat="1" ht="30.75" customHeight="1" x14ac:dyDescent="0.25">
      <c r="A1371" s="392" t="s">
        <v>4517</v>
      </c>
      <c r="B1371" s="260">
        <v>72154110</v>
      </c>
      <c r="C1371" s="393" t="s">
        <v>5073</v>
      </c>
      <c r="D1371" s="394">
        <v>43101</v>
      </c>
      <c r="E1371" s="393" t="s">
        <v>139</v>
      </c>
      <c r="F1371" s="393" t="s">
        <v>431</v>
      </c>
      <c r="G1371" s="393" t="s">
        <v>116</v>
      </c>
      <c r="H1371" s="1573">
        <v>44375100</v>
      </c>
      <c r="I1371" s="1573">
        <v>44375100</v>
      </c>
      <c r="J1371" s="393" t="s">
        <v>111</v>
      </c>
      <c r="K1371" s="393" t="s">
        <v>45</v>
      </c>
      <c r="L1371" s="260" t="s">
        <v>5074</v>
      </c>
      <c r="M1371" s="260" t="s">
        <v>3214</v>
      </c>
      <c r="N1371" s="395">
        <v>3839713</v>
      </c>
      <c r="O1371" s="402" t="s">
        <v>5075</v>
      </c>
      <c r="P1371" s="500"/>
      <c r="Q1371" s="500"/>
      <c r="R1371" s="500"/>
      <c r="S1371" s="397" t="s">
        <v>5076</v>
      </c>
      <c r="T1371" s="397"/>
      <c r="U1371" s="398"/>
      <c r="V1371" s="398"/>
      <c r="W1371" s="397"/>
      <c r="X1371" s="399"/>
      <c r="Y1371" s="397"/>
      <c r="Z1371" s="397"/>
      <c r="AA1371" s="31" t="str">
        <f t="shared" si="24"/>
        <v/>
      </c>
      <c r="AB1371" s="260"/>
      <c r="AC1371" s="260"/>
      <c r="AD1371" s="260"/>
      <c r="AE1371" s="260" t="s">
        <v>5077</v>
      </c>
      <c r="AF1371" s="397" t="s">
        <v>47</v>
      </c>
      <c r="AG1371" s="400" t="s">
        <v>85</v>
      </c>
    </row>
    <row r="1372" spans="1:33" s="16" customFormat="1" ht="30.75" customHeight="1" x14ac:dyDescent="0.25">
      <c r="A1372" s="392" t="s">
        <v>4517</v>
      </c>
      <c r="B1372" s="260">
        <v>44120000</v>
      </c>
      <c r="C1372" s="393" t="s">
        <v>5078</v>
      </c>
      <c r="D1372" s="394">
        <v>43101</v>
      </c>
      <c r="E1372" s="393" t="s">
        <v>104</v>
      </c>
      <c r="F1372" s="393" t="s">
        <v>112</v>
      </c>
      <c r="G1372" s="393" t="s">
        <v>116</v>
      </c>
      <c r="H1372" s="1573">
        <v>170000000</v>
      </c>
      <c r="I1372" s="1573">
        <v>170000000</v>
      </c>
      <c r="J1372" s="393" t="s">
        <v>111</v>
      </c>
      <c r="K1372" s="393" t="s">
        <v>45</v>
      </c>
      <c r="L1372" s="260" t="s">
        <v>5074</v>
      </c>
      <c r="M1372" s="260" t="s">
        <v>3214</v>
      </c>
      <c r="N1372" s="395">
        <v>3839713</v>
      </c>
      <c r="O1372" s="402" t="s">
        <v>5075</v>
      </c>
      <c r="P1372" s="500"/>
      <c r="Q1372" s="500"/>
      <c r="R1372" s="500"/>
      <c r="S1372" s="397" t="s">
        <v>5076</v>
      </c>
      <c r="T1372" s="397"/>
      <c r="U1372" s="398"/>
      <c r="V1372" s="398"/>
      <c r="W1372" s="397"/>
      <c r="X1372" s="399"/>
      <c r="Y1372" s="397"/>
      <c r="Z1372" s="397"/>
      <c r="AA1372" s="31" t="str">
        <f t="shared" si="24"/>
        <v/>
      </c>
      <c r="AB1372" s="260"/>
      <c r="AC1372" s="260"/>
      <c r="AD1372" s="260" t="s">
        <v>4699</v>
      </c>
      <c r="AE1372" s="260" t="s">
        <v>5079</v>
      </c>
      <c r="AF1372" s="397" t="s">
        <v>47</v>
      </c>
      <c r="AG1372" s="400" t="s">
        <v>85</v>
      </c>
    </row>
    <row r="1373" spans="1:33" s="16" customFormat="1" ht="30.75" customHeight="1" x14ac:dyDescent="0.25">
      <c r="A1373" s="392" t="s">
        <v>4517</v>
      </c>
      <c r="B1373" s="260">
        <v>44120000</v>
      </c>
      <c r="C1373" s="393" t="s">
        <v>5080</v>
      </c>
      <c r="D1373" s="394">
        <v>43101</v>
      </c>
      <c r="E1373" s="393" t="s">
        <v>104</v>
      </c>
      <c r="F1373" s="393" t="s">
        <v>112</v>
      </c>
      <c r="G1373" s="393" t="s">
        <v>116</v>
      </c>
      <c r="H1373" s="1573">
        <v>49000000</v>
      </c>
      <c r="I1373" s="1573">
        <v>49000000</v>
      </c>
      <c r="J1373" s="393" t="s">
        <v>111</v>
      </c>
      <c r="K1373" s="393" t="s">
        <v>45</v>
      </c>
      <c r="L1373" s="260" t="s">
        <v>5074</v>
      </c>
      <c r="M1373" s="260" t="s">
        <v>3214</v>
      </c>
      <c r="N1373" s="395">
        <v>3839713</v>
      </c>
      <c r="O1373" s="402" t="s">
        <v>5075</v>
      </c>
      <c r="P1373" s="500"/>
      <c r="Q1373" s="500"/>
      <c r="R1373" s="500"/>
      <c r="S1373" s="397" t="s">
        <v>5076</v>
      </c>
      <c r="T1373" s="397"/>
      <c r="U1373" s="398"/>
      <c r="V1373" s="398"/>
      <c r="W1373" s="397"/>
      <c r="X1373" s="399"/>
      <c r="Y1373" s="397"/>
      <c r="Z1373" s="397"/>
      <c r="AA1373" s="31" t="str">
        <f t="shared" si="24"/>
        <v/>
      </c>
      <c r="AB1373" s="260"/>
      <c r="AC1373" s="260"/>
      <c r="AD1373" s="260" t="s">
        <v>4699</v>
      </c>
      <c r="AE1373" s="260" t="s">
        <v>5079</v>
      </c>
      <c r="AF1373" s="397" t="s">
        <v>47</v>
      </c>
      <c r="AG1373" s="400" t="s">
        <v>85</v>
      </c>
    </row>
    <row r="1374" spans="1:33" s="16" customFormat="1" ht="30.75" customHeight="1" x14ac:dyDescent="0.25">
      <c r="A1374" s="392" t="s">
        <v>4517</v>
      </c>
      <c r="B1374" s="260">
        <v>47131700</v>
      </c>
      <c r="C1374" s="393" t="s">
        <v>5081</v>
      </c>
      <c r="D1374" s="394">
        <v>43101</v>
      </c>
      <c r="E1374" s="393" t="s">
        <v>104</v>
      </c>
      <c r="F1374" s="393" t="s">
        <v>112</v>
      </c>
      <c r="G1374" s="393" t="s">
        <v>116</v>
      </c>
      <c r="H1374" s="1573">
        <v>46000000</v>
      </c>
      <c r="I1374" s="1573">
        <v>46000000</v>
      </c>
      <c r="J1374" s="393" t="s">
        <v>111</v>
      </c>
      <c r="K1374" s="393" t="s">
        <v>45</v>
      </c>
      <c r="L1374" s="260" t="s">
        <v>5074</v>
      </c>
      <c r="M1374" s="260" t="s">
        <v>3214</v>
      </c>
      <c r="N1374" s="395">
        <v>3839713</v>
      </c>
      <c r="O1374" s="402" t="s">
        <v>5075</v>
      </c>
      <c r="P1374" s="500"/>
      <c r="Q1374" s="500"/>
      <c r="R1374" s="500"/>
      <c r="S1374" s="397" t="s">
        <v>5076</v>
      </c>
      <c r="T1374" s="397"/>
      <c r="U1374" s="398"/>
      <c r="V1374" s="398"/>
      <c r="W1374" s="397"/>
      <c r="X1374" s="399"/>
      <c r="Y1374" s="397"/>
      <c r="Z1374" s="397"/>
      <c r="AA1374" s="31" t="str">
        <f t="shared" si="24"/>
        <v/>
      </c>
      <c r="AB1374" s="260"/>
      <c r="AC1374" s="260"/>
      <c r="AD1374" s="260" t="s">
        <v>4699</v>
      </c>
      <c r="AE1374" s="260" t="s">
        <v>5082</v>
      </c>
      <c r="AF1374" s="397" t="s">
        <v>47</v>
      </c>
      <c r="AG1374" s="400" t="s">
        <v>85</v>
      </c>
    </row>
    <row r="1375" spans="1:33" s="16" customFormat="1" ht="30.75" customHeight="1" x14ac:dyDescent="0.25">
      <c r="A1375" s="392" t="s">
        <v>4517</v>
      </c>
      <c r="B1375" s="260">
        <v>44120000</v>
      </c>
      <c r="C1375" s="393" t="s">
        <v>5083</v>
      </c>
      <c r="D1375" s="394">
        <v>43160</v>
      </c>
      <c r="E1375" s="393" t="s">
        <v>109</v>
      </c>
      <c r="F1375" s="393" t="s">
        <v>431</v>
      </c>
      <c r="G1375" s="393" t="s">
        <v>116</v>
      </c>
      <c r="H1375" s="1573">
        <v>5000000</v>
      </c>
      <c r="I1375" s="1573">
        <v>5000000</v>
      </c>
      <c r="J1375" s="393" t="s">
        <v>111</v>
      </c>
      <c r="K1375" s="393" t="s">
        <v>45</v>
      </c>
      <c r="L1375" s="260" t="s">
        <v>5074</v>
      </c>
      <c r="M1375" s="260" t="s">
        <v>3214</v>
      </c>
      <c r="N1375" s="395">
        <v>3839713</v>
      </c>
      <c r="O1375" s="402" t="s">
        <v>5075</v>
      </c>
      <c r="P1375" s="500"/>
      <c r="Q1375" s="500"/>
      <c r="R1375" s="500"/>
      <c r="S1375" s="397" t="s">
        <v>5076</v>
      </c>
      <c r="T1375" s="397"/>
      <c r="U1375" s="398"/>
      <c r="V1375" s="398"/>
      <c r="W1375" s="397"/>
      <c r="X1375" s="399"/>
      <c r="Y1375" s="397"/>
      <c r="Z1375" s="397"/>
      <c r="AA1375" s="31" t="str">
        <f t="shared" si="24"/>
        <v/>
      </c>
      <c r="AB1375" s="260"/>
      <c r="AC1375" s="260"/>
      <c r="AD1375" s="260" t="s">
        <v>4699</v>
      </c>
      <c r="AE1375" s="260" t="s">
        <v>5084</v>
      </c>
      <c r="AF1375" s="397" t="s">
        <v>47</v>
      </c>
      <c r="AG1375" s="400" t="s">
        <v>85</v>
      </c>
    </row>
    <row r="1376" spans="1:33" s="16" customFormat="1" ht="30.75" customHeight="1" x14ac:dyDescent="0.25">
      <c r="A1376" s="392" t="s">
        <v>4517</v>
      </c>
      <c r="B1376" s="260">
        <v>44102900</v>
      </c>
      <c r="C1376" s="393" t="s">
        <v>5085</v>
      </c>
      <c r="D1376" s="394">
        <v>43132</v>
      </c>
      <c r="E1376" s="393" t="s">
        <v>109</v>
      </c>
      <c r="F1376" s="393" t="s">
        <v>113</v>
      </c>
      <c r="G1376" s="393" t="s">
        <v>116</v>
      </c>
      <c r="H1376" s="1573">
        <v>380000000</v>
      </c>
      <c r="I1376" s="1573">
        <v>380000000</v>
      </c>
      <c r="J1376" s="393" t="s">
        <v>111</v>
      </c>
      <c r="K1376" s="393" t="s">
        <v>45</v>
      </c>
      <c r="L1376" s="260" t="s">
        <v>5074</v>
      </c>
      <c r="M1376" s="260" t="s">
        <v>3214</v>
      </c>
      <c r="N1376" s="395">
        <v>3839713</v>
      </c>
      <c r="O1376" s="402" t="s">
        <v>5075</v>
      </c>
      <c r="P1376" s="500"/>
      <c r="Q1376" s="500"/>
      <c r="R1376" s="500"/>
      <c r="S1376" s="397" t="s">
        <v>5076</v>
      </c>
      <c r="T1376" s="397"/>
      <c r="U1376" s="398"/>
      <c r="V1376" s="398"/>
      <c r="W1376" s="397"/>
      <c r="X1376" s="399"/>
      <c r="Y1376" s="397"/>
      <c r="Z1376" s="397"/>
      <c r="AA1376" s="31" t="str">
        <f t="shared" si="24"/>
        <v/>
      </c>
      <c r="AB1376" s="260"/>
      <c r="AC1376" s="260"/>
      <c r="AD1376" s="260" t="s">
        <v>4699</v>
      </c>
      <c r="AE1376" s="260" t="s">
        <v>5086</v>
      </c>
      <c r="AF1376" s="397" t="s">
        <v>47</v>
      </c>
      <c r="AG1376" s="400" t="s">
        <v>85</v>
      </c>
    </row>
    <row r="1377" spans="1:33" s="16" customFormat="1" ht="30.75" customHeight="1" x14ac:dyDescent="0.25">
      <c r="A1377" s="392" t="s">
        <v>4517</v>
      </c>
      <c r="B1377" s="260">
        <v>78181500</v>
      </c>
      <c r="C1377" s="393" t="s">
        <v>5087</v>
      </c>
      <c r="D1377" s="394">
        <v>43101</v>
      </c>
      <c r="E1377" s="393" t="s">
        <v>105</v>
      </c>
      <c r="F1377" s="393" t="s">
        <v>112</v>
      </c>
      <c r="G1377" s="393" t="s">
        <v>116</v>
      </c>
      <c r="H1377" s="1573">
        <v>80144667</v>
      </c>
      <c r="I1377" s="1573">
        <v>19928480</v>
      </c>
      <c r="J1377" s="393" t="s">
        <v>48</v>
      </c>
      <c r="K1377" s="393" t="s">
        <v>110</v>
      </c>
      <c r="L1377" s="260" t="s">
        <v>5074</v>
      </c>
      <c r="M1377" s="260" t="s">
        <v>3214</v>
      </c>
      <c r="N1377" s="395">
        <v>3839713</v>
      </c>
      <c r="O1377" s="402" t="s">
        <v>5075</v>
      </c>
      <c r="P1377" s="500"/>
      <c r="Q1377" s="500"/>
      <c r="R1377" s="500"/>
      <c r="S1377" s="397" t="s">
        <v>5076</v>
      </c>
      <c r="T1377" s="397"/>
      <c r="U1377" s="398"/>
      <c r="V1377" s="398"/>
      <c r="W1377" s="397"/>
      <c r="X1377" s="399"/>
      <c r="Y1377" s="397"/>
      <c r="Z1377" s="397"/>
      <c r="AA1377" s="31" t="str">
        <f t="shared" si="24"/>
        <v/>
      </c>
      <c r="AB1377" s="260"/>
      <c r="AC1377" s="260"/>
      <c r="AD1377" s="260" t="s">
        <v>4699</v>
      </c>
      <c r="AE1377" s="260" t="s">
        <v>5088</v>
      </c>
      <c r="AF1377" s="397" t="s">
        <v>47</v>
      </c>
      <c r="AG1377" s="400" t="s">
        <v>85</v>
      </c>
    </row>
    <row r="1378" spans="1:33" s="16" customFormat="1" ht="30.75" customHeight="1" x14ac:dyDescent="0.25">
      <c r="A1378" s="392" t="s">
        <v>4517</v>
      </c>
      <c r="B1378" s="260">
        <v>72102900</v>
      </c>
      <c r="C1378" s="393" t="s">
        <v>5089</v>
      </c>
      <c r="D1378" s="394">
        <v>43132</v>
      </c>
      <c r="E1378" s="393" t="s">
        <v>109</v>
      </c>
      <c r="F1378" s="393" t="s">
        <v>190</v>
      </c>
      <c r="G1378" s="393" t="s">
        <v>116</v>
      </c>
      <c r="H1378" s="1573">
        <v>200000000</v>
      </c>
      <c r="I1378" s="1573">
        <v>200000000</v>
      </c>
      <c r="J1378" s="393" t="s">
        <v>111</v>
      </c>
      <c r="K1378" s="393" t="s">
        <v>45</v>
      </c>
      <c r="L1378" s="260" t="s">
        <v>5074</v>
      </c>
      <c r="M1378" s="260" t="s">
        <v>3214</v>
      </c>
      <c r="N1378" s="395">
        <v>3839713</v>
      </c>
      <c r="O1378" s="402" t="s">
        <v>5075</v>
      </c>
      <c r="P1378" s="500"/>
      <c r="Q1378" s="500"/>
      <c r="R1378" s="500"/>
      <c r="S1378" s="397" t="s">
        <v>5076</v>
      </c>
      <c r="T1378" s="397"/>
      <c r="U1378" s="398"/>
      <c r="V1378" s="398"/>
      <c r="W1378" s="397"/>
      <c r="X1378" s="399"/>
      <c r="Y1378" s="397"/>
      <c r="Z1378" s="397"/>
      <c r="AA1378" s="31" t="str">
        <f t="shared" si="24"/>
        <v/>
      </c>
      <c r="AB1378" s="260"/>
      <c r="AC1378" s="260"/>
      <c r="AD1378" s="260" t="s">
        <v>4699</v>
      </c>
      <c r="AE1378" s="260" t="s">
        <v>5088</v>
      </c>
      <c r="AF1378" s="397" t="s">
        <v>47</v>
      </c>
      <c r="AG1378" s="400" t="s">
        <v>85</v>
      </c>
    </row>
    <row r="1379" spans="1:33" s="16" customFormat="1" ht="30.75" customHeight="1" x14ac:dyDescent="0.25">
      <c r="A1379" s="392" t="s">
        <v>4517</v>
      </c>
      <c r="B1379" s="260">
        <v>15101500</v>
      </c>
      <c r="C1379" s="393" t="s">
        <v>5090</v>
      </c>
      <c r="D1379" s="394">
        <v>43101</v>
      </c>
      <c r="E1379" s="393" t="s">
        <v>105</v>
      </c>
      <c r="F1379" s="393" t="s">
        <v>190</v>
      </c>
      <c r="G1379" s="393" t="s">
        <v>116</v>
      </c>
      <c r="H1379" s="1573">
        <v>43664038</v>
      </c>
      <c r="I1379" s="1573">
        <v>12295573</v>
      </c>
      <c r="J1379" s="393" t="s">
        <v>48</v>
      </c>
      <c r="K1379" s="393" t="s">
        <v>110</v>
      </c>
      <c r="L1379" s="260" t="s">
        <v>5074</v>
      </c>
      <c r="M1379" s="260" t="s">
        <v>3214</v>
      </c>
      <c r="N1379" s="395">
        <v>3839713</v>
      </c>
      <c r="O1379" s="402" t="s">
        <v>5075</v>
      </c>
      <c r="P1379" s="500"/>
      <c r="Q1379" s="500"/>
      <c r="R1379" s="500"/>
      <c r="S1379" s="397" t="s">
        <v>5076</v>
      </c>
      <c r="T1379" s="397"/>
      <c r="U1379" s="398"/>
      <c r="V1379" s="398"/>
      <c r="W1379" s="397"/>
      <c r="X1379" s="399"/>
      <c r="Y1379" s="397"/>
      <c r="Z1379" s="397"/>
      <c r="AA1379" s="31" t="str">
        <f t="shared" si="24"/>
        <v/>
      </c>
      <c r="AB1379" s="260"/>
      <c r="AC1379" s="260"/>
      <c r="AD1379" s="260" t="s">
        <v>4699</v>
      </c>
      <c r="AE1379" s="260" t="s">
        <v>5088</v>
      </c>
      <c r="AF1379" s="397" t="s">
        <v>47</v>
      </c>
      <c r="AG1379" s="400" t="s">
        <v>85</v>
      </c>
    </row>
    <row r="1380" spans="1:33" s="16" customFormat="1" ht="30.75" customHeight="1" x14ac:dyDescent="0.25">
      <c r="A1380" s="392" t="s">
        <v>4517</v>
      </c>
      <c r="B1380" s="260">
        <v>15101500</v>
      </c>
      <c r="C1380" s="393" t="s">
        <v>5091</v>
      </c>
      <c r="D1380" s="394">
        <v>43101</v>
      </c>
      <c r="E1380" s="393" t="s">
        <v>105</v>
      </c>
      <c r="F1380" s="393" t="s">
        <v>486</v>
      </c>
      <c r="G1380" s="393" t="s">
        <v>116</v>
      </c>
      <c r="H1380" s="1573">
        <v>15968687</v>
      </c>
      <c r="I1380" s="1573">
        <v>5756695</v>
      </c>
      <c r="J1380" s="393" t="s">
        <v>48</v>
      </c>
      <c r="K1380" s="393" t="s">
        <v>110</v>
      </c>
      <c r="L1380" s="260" t="s">
        <v>5074</v>
      </c>
      <c r="M1380" s="260" t="s">
        <v>3214</v>
      </c>
      <c r="N1380" s="395">
        <v>3839713</v>
      </c>
      <c r="O1380" s="402" t="s">
        <v>5075</v>
      </c>
      <c r="P1380" s="500"/>
      <c r="Q1380" s="500"/>
      <c r="R1380" s="500"/>
      <c r="S1380" s="397" t="s">
        <v>5076</v>
      </c>
      <c r="T1380" s="397"/>
      <c r="U1380" s="398"/>
      <c r="V1380" s="398"/>
      <c r="W1380" s="397"/>
      <c r="X1380" s="399"/>
      <c r="Y1380" s="397"/>
      <c r="Z1380" s="397"/>
      <c r="AA1380" s="31" t="str">
        <f t="shared" si="24"/>
        <v/>
      </c>
      <c r="AB1380" s="260"/>
      <c r="AC1380" s="260"/>
      <c r="AD1380" s="260" t="s">
        <v>4699</v>
      </c>
      <c r="AE1380" s="260" t="s">
        <v>5088</v>
      </c>
      <c r="AF1380" s="397" t="s">
        <v>47</v>
      </c>
      <c r="AG1380" s="400" t="s">
        <v>85</v>
      </c>
    </row>
    <row r="1381" spans="1:33" s="16" customFormat="1" ht="30.75" customHeight="1" x14ac:dyDescent="0.25">
      <c r="A1381" s="392" t="s">
        <v>4517</v>
      </c>
      <c r="B1381" s="260">
        <v>92121500</v>
      </c>
      <c r="C1381" s="393" t="s">
        <v>5092</v>
      </c>
      <c r="D1381" s="394">
        <v>43101</v>
      </c>
      <c r="E1381" s="393" t="s">
        <v>105</v>
      </c>
      <c r="F1381" s="393" t="s">
        <v>190</v>
      </c>
      <c r="G1381" s="393" t="s">
        <v>116</v>
      </c>
      <c r="H1381" s="1573">
        <v>422898399</v>
      </c>
      <c r="I1381" s="1573">
        <v>43660689</v>
      </c>
      <c r="J1381" s="393" t="s">
        <v>48</v>
      </c>
      <c r="K1381" s="393" t="s">
        <v>110</v>
      </c>
      <c r="L1381" s="260" t="s">
        <v>5074</v>
      </c>
      <c r="M1381" s="260" t="s">
        <v>3214</v>
      </c>
      <c r="N1381" s="395">
        <v>3839713</v>
      </c>
      <c r="O1381" s="402" t="s">
        <v>5075</v>
      </c>
      <c r="P1381" s="500"/>
      <c r="Q1381" s="500"/>
      <c r="R1381" s="500"/>
      <c r="S1381" s="397" t="s">
        <v>5076</v>
      </c>
      <c r="T1381" s="397"/>
      <c r="U1381" s="398"/>
      <c r="V1381" s="398"/>
      <c r="W1381" s="397"/>
      <c r="X1381" s="399"/>
      <c r="Y1381" s="397"/>
      <c r="Z1381" s="397"/>
      <c r="AA1381" s="31" t="str">
        <f t="shared" si="24"/>
        <v/>
      </c>
      <c r="AB1381" s="260"/>
      <c r="AC1381" s="260"/>
      <c r="AD1381" s="260" t="s">
        <v>4699</v>
      </c>
      <c r="AE1381" s="260" t="s">
        <v>5093</v>
      </c>
      <c r="AF1381" s="397" t="s">
        <v>47</v>
      </c>
      <c r="AG1381" s="400" t="s">
        <v>85</v>
      </c>
    </row>
    <row r="1382" spans="1:33" ht="89.25" x14ac:dyDescent="0.25">
      <c r="A1382" s="392" t="s">
        <v>4517</v>
      </c>
      <c r="B1382" s="260">
        <v>78102200</v>
      </c>
      <c r="C1382" s="393" t="s">
        <v>5094</v>
      </c>
      <c r="D1382" s="394">
        <v>43101</v>
      </c>
      <c r="E1382" s="393" t="s">
        <v>105</v>
      </c>
      <c r="F1382" s="393" t="s">
        <v>190</v>
      </c>
      <c r="G1382" s="393" t="s">
        <v>116</v>
      </c>
      <c r="H1382" s="1573">
        <v>104414559</v>
      </c>
      <c r="I1382" s="1573">
        <v>25000000</v>
      </c>
      <c r="J1382" s="393" t="s">
        <v>48</v>
      </c>
      <c r="K1382" s="393" t="s">
        <v>110</v>
      </c>
      <c r="L1382" s="260" t="s">
        <v>5074</v>
      </c>
      <c r="M1382" s="260" t="s">
        <v>3214</v>
      </c>
      <c r="N1382" s="395">
        <v>3839713</v>
      </c>
      <c r="O1382" s="402" t="s">
        <v>5075</v>
      </c>
      <c r="P1382" s="500"/>
      <c r="Q1382" s="500"/>
      <c r="R1382" s="500"/>
      <c r="S1382" s="397" t="s">
        <v>5076</v>
      </c>
      <c r="T1382" s="397"/>
      <c r="U1382" s="398"/>
      <c r="V1382" s="398"/>
      <c r="W1382" s="397"/>
      <c r="X1382" s="399"/>
      <c r="Y1382" s="397"/>
      <c r="Z1382" s="397"/>
      <c r="AA1382" s="31" t="str">
        <f t="shared" si="24"/>
        <v/>
      </c>
      <c r="AB1382" s="260"/>
      <c r="AC1382" s="260"/>
      <c r="AD1382" s="260" t="s">
        <v>4699</v>
      </c>
      <c r="AE1382" s="260" t="s">
        <v>5095</v>
      </c>
      <c r="AF1382" s="397" t="s">
        <v>47</v>
      </c>
      <c r="AG1382" s="400" t="s">
        <v>85</v>
      </c>
    </row>
    <row r="1383" spans="1:33" ht="76.5" x14ac:dyDescent="0.25">
      <c r="A1383" s="392" t="s">
        <v>4517</v>
      </c>
      <c r="B1383" s="260">
        <v>82121700</v>
      </c>
      <c r="C1383" s="393" t="s">
        <v>5096</v>
      </c>
      <c r="D1383" s="394">
        <v>43101</v>
      </c>
      <c r="E1383" s="393" t="s">
        <v>109</v>
      </c>
      <c r="F1383" s="393" t="s">
        <v>190</v>
      </c>
      <c r="G1383" s="393" t="s">
        <v>116</v>
      </c>
      <c r="H1383" s="1573">
        <v>283812876</v>
      </c>
      <c r="I1383" s="1573">
        <v>66280422</v>
      </c>
      <c r="J1383" s="393" t="s">
        <v>48</v>
      </c>
      <c r="K1383" s="393" t="s">
        <v>110</v>
      </c>
      <c r="L1383" s="260" t="s">
        <v>5074</v>
      </c>
      <c r="M1383" s="260" t="s">
        <v>3214</v>
      </c>
      <c r="N1383" s="395">
        <v>3839713</v>
      </c>
      <c r="O1383" s="402" t="s">
        <v>5075</v>
      </c>
      <c r="P1383" s="500"/>
      <c r="Q1383" s="500"/>
      <c r="R1383" s="500"/>
      <c r="S1383" s="397" t="s">
        <v>5076</v>
      </c>
      <c r="T1383" s="397"/>
      <c r="U1383" s="398"/>
      <c r="V1383" s="398"/>
      <c r="W1383" s="397"/>
      <c r="X1383" s="399"/>
      <c r="Y1383" s="397"/>
      <c r="Z1383" s="397"/>
      <c r="AA1383" s="31" t="str">
        <f t="shared" si="24"/>
        <v/>
      </c>
      <c r="AB1383" s="260"/>
      <c r="AC1383" s="260"/>
      <c r="AD1383" s="260" t="s">
        <v>4699</v>
      </c>
      <c r="AE1383" s="260" t="s">
        <v>5097</v>
      </c>
      <c r="AF1383" s="397" t="s">
        <v>47</v>
      </c>
      <c r="AG1383" s="400" t="s">
        <v>85</v>
      </c>
    </row>
    <row r="1384" spans="1:33" ht="51" x14ac:dyDescent="0.25">
      <c r="A1384" s="392" t="s">
        <v>4517</v>
      </c>
      <c r="B1384" s="260">
        <v>84131500</v>
      </c>
      <c r="C1384" s="393" t="s">
        <v>5098</v>
      </c>
      <c r="D1384" s="394">
        <v>43435</v>
      </c>
      <c r="E1384" s="393" t="s">
        <v>105</v>
      </c>
      <c r="F1384" s="393" t="s">
        <v>329</v>
      </c>
      <c r="G1384" s="393" t="s">
        <v>116</v>
      </c>
      <c r="H1384" s="1573">
        <v>1600000000</v>
      </c>
      <c r="I1384" s="1573">
        <v>1600000000</v>
      </c>
      <c r="J1384" s="393" t="s">
        <v>111</v>
      </c>
      <c r="K1384" s="393" t="s">
        <v>45</v>
      </c>
      <c r="L1384" s="260" t="s">
        <v>5074</v>
      </c>
      <c r="M1384" s="260" t="s">
        <v>3214</v>
      </c>
      <c r="N1384" s="395">
        <v>3839713</v>
      </c>
      <c r="O1384" s="402" t="s">
        <v>5075</v>
      </c>
      <c r="P1384" s="500"/>
      <c r="Q1384" s="500"/>
      <c r="R1384" s="500"/>
      <c r="S1384" s="397" t="s">
        <v>5076</v>
      </c>
      <c r="T1384" s="397"/>
      <c r="U1384" s="398"/>
      <c r="V1384" s="398"/>
      <c r="W1384" s="397"/>
      <c r="X1384" s="399"/>
      <c r="Y1384" s="397"/>
      <c r="Z1384" s="397"/>
      <c r="AA1384" s="31" t="str">
        <f t="shared" si="24"/>
        <v/>
      </c>
      <c r="AB1384" s="260"/>
      <c r="AC1384" s="260"/>
      <c r="AD1384" s="260" t="s">
        <v>4699</v>
      </c>
      <c r="AE1384" s="260" t="s">
        <v>5099</v>
      </c>
      <c r="AF1384" s="397" t="s">
        <v>47</v>
      </c>
      <c r="AG1384" s="400" t="s">
        <v>85</v>
      </c>
    </row>
    <row r="1385" spans="1:33" ht="51" x14ac:dyDescent="0.25">
      <c r="A1385" s="392" t="s">
        <v>4517</v>
      </c>
      <c r="B1385" s="260">
        <v>82101504</v>
      </c>
      <c r="C1385" s="393" t="s">
        <v>5100</v>
      </c>
      <c r="D1385" s="394">
        <v>43160</v>
      </c>
      <c r="E1385" s="393" t="s">
        <v>109</v>
      </c>
      <c r="F1385" s="393" t="s">
        <v>486</v>
      </c>
      <c r="G1385" s="393" t="s">
        <v>116</v>
      </c>
      <c r="H1385" s="1573">
        <v>340000</v>
      </c>
      <c r="I1385" s="1573">
        <v>340000</v>
      </c>
      <c r="J1385" s="393" t="s">
        <v>111</v>
      </c>
      <c r="K1385" s="393" t="s">
        <v>45</v>
      </c>
      <c r="L1385" s="260" t="s">
        <v>5074</v>
      </c>
      <c r="M1385" s="260" t="s">
        <v>3214</v>
      </c>
      <c r="N1385" s="395">
        <v>3839713</v>
      </c>
      <c r="O1385" s="402" t="s">
        <v>5075</v>
      </c>
      <c r="P1385" s="500"/>
      <c r="Q1385" s="500"/>
      <c r="R1385" s="500"/>
      <c r="S1385" s="397" t="s">
        <v>5076</v>
      </c>
      <c r="T1385" s="397"/>
      <c r="U1385" s="398"/>
      <c r="V1385" s="398"/>
      <c r="W1385" s="397"/>
      <c r="X1385" s="399"/>
      <c r="Y1385" s="397"/>
      <c r="Z1385" s="397"/>
      <c r="AA1385" s="31" t="str">
        <f t="shared" si="24"/>
        <v/>
      </c>
      <c r="AB1385" s="260"/>
      <c r="AC1385" s="260"/>
      <c r="AD1385" s="260" t="s">
        <v>4699</v>
      </c>
      <c r="AE1385" s="260" t="s">
        <v>1967</v>
      </c>
      <c r="AF1385" s="397" t="s">
        <v>47</v>
      </c>
      <c r="AG1385" s="400" t="s">
        <v>85</v>
      </c>
    </row>
    <row r="1386" spans="1:33" ht="51" x14ac:dyDescent="0.25">
      <c r="A1386" s="392" t="s">
        <v>4517</v>
      </c>
      <c r="B1386" s="260">
        <v>72102100</v>
      </c>
      <c r="C1386" s="393" t="s">
        <v>5101</v>
      </c>
      <c r="D1386" s="394">
        <v>43132</v>
      </c>
      <c r="E1386" s="393" t="s">
        <v>104</v>
      </c>
      <c r="F1386" s="393" t="s">
        <v>431</v>
      </c>
      <c r="G1386" s="393" t="s">
        <v>116</v>
      </c>
      <c r="H1386" s="1573">
        <v>5350000</v>
      </c>
      <c r="I1386" s="1573">
        <v>5350000</v>
      </c>
      <c r="J1386" s="393" t="s">
        <v>111</v>
      </c>
      <c r="K1386" s="393" t="s">
        <v>45</v>
      </c>
      <c r="L1386" s="260" t="s">
        <v>5074</v>
      </c>
      <c r="M1386" s="260" t="s">
        <v>3214</v>
      </c>
      <c r="N1386" s="395">
        <v>3839713</v>
      </c>
      <c r="O1386" s="402" t="s">
        <v>5075</v>
      </c>
      <c r="P1386" s="500"/>
      <c r="Q1386" s="500"/>
      <c r="R1386" s="500"/>
      <c r="S1386" s="397" t="s">
        <v>5076</v>
      </c>
      <c r="T1386" s="397"/>
      <c r="U1386" s="398"/>
      <c r="V1386" s="398"/>
      <c r="W1386" s="397"/>
      <c r="X1386" s="399"/>
      <c r="Y1386" s="397"/>
      <c r="Z1386" s="397"/>
      <c r="AA1386" s="31" t="str">
        <f t="shared" si="24"/>
        <v/>
      </c>
      <c r="AB1386" s="260"/>
      <c r="AC1386" s="260"/>
      <c r="AD1386" s="260" t="s">
        <v>4699</v>
      </c>
      <c r="AE1386" s="260" t="s">
        <v>5082</v>
      </c>
      <c r="AF1386" s="397" t="s">
        <v>47</v>
      </c>
      <c r="AG1386" s="400" t="s">
        <v>85</v>
      </c>
    </row>
    <row r="1387" spans="1:33" ht="51" x14ac:dyDescent="0.25">
      <c r="A1387" s="392" t="s">
        <v>4517</v>
      </c>
      <c r="B1387" s="260">
        <v>92121700</v>
      </c>
      <c r="C1387" s="393" t="s">
        <v>5102</v>
      </c>
      <c r="D1387" s="394">
        <v>43160</v>
      </c>
      <c r="E1387" s="393" t="s">
        <v>109</v>
      </c>
      <c r="F1387" s="393" t="s">
        <v>431</v>
      </c>
      <c r="G1387" s="393" t="s">
        <v>116</v>
      </c>
      <c r="H1387" s="1573">
        <v>3500000</v>
      </c>
      <c r="I1387" s="1573">
        <v>3500000</v>
      </c>
      <c r="J1387" s="393" t="s">
        <v>111</v>
      </c>
      <c r="K1387" s="393" t="s">
        <v>45</v>
      </c>
      <c r="L1387" s="260" t="s">
        <v>5074</v>
      </c>
      <c r="M1387" s="260" t="s">
        <v>3214</v>
      </c>
      <c r="N1387" s="395">
        <v>3839713</v>
      </c>
      <c r="O1387" s="402" t="s">
        <v>5075</v>
      </c>
      <c r="P1387" s="500"/>
      <c r="Q1387" s="500"/>
      <c r="R1387" s="500"/>
      <c r="S1387" s="397" t="s">
        <v>5076</v>
      </c>
      <c r="T1387" s="397"/>
      <c r="U1387" s="398"/>
      <c r="V1387" s="398"/>
      <c r="W1387" s="397"/>
      <c r="X1387" s="399"/>
      <c r="Y1387" s="397"/>
      <c r="Z1387" s="397"/>
      <c r="AA1387" s="31" t="str">
        <f t="shared" si="24"/>
        <v/>
      </c>
      <c r="AB1387" s="260"/>
      <c r="AC1387" s="260"/>
      <c r="AD1387" s="260" t="s">
        <v>4699</v>
      </c>
      <c r="AE1387" s="260" t="s">
        <v>5082</v>
      </c>
      <c r="AF1387" s="397" t="s">
        <v>47</v>
      </c>
      <c r="AG1387" s="400" t="s">
        <v>85</v>
      </c>
    </row>
    <row r="1388" spans="1:33" ht="76.5" x14ac:dyDescent="0.25">
      <c r="A1388" s="392" t="s">
        <v>4517</v>
      </c>
      <c r="B1388" s="260">
        <v>42131600</v>
      </c>
      <c r="C1388" s="393" t="s">
        <v>5103</v>
      </c>
      <c r="D1388" s="394">
        <v>43160</v>
      </c>
      <c r="E1388" s="393" t="s">
        <v>109</v>
      </c>
      <c r="F1388" s="393" t="s">
        <v>431</v>
      </c>
      <c r="G1388" s="393" t="s">
        <v>116</v>
      </c>
      <c r="H1388" s="1573">
        <v>18000000</v>
      </c>
      <c r="I1388" s="1573">
        <v>18000000</v>
      </c>
      <c r="J1388" s="393" t="s">
        <v>111</v>
      </c>
      <c r="K1388" s="393" t="s">
        <v>45</v>
      </c>
      <c r="L1388" s="260" t="s">
        <v>5074</v>
      </c>
      <c r="M1388" s="260" t="s">
        <v>3214</v>
      </c>
      <c r="N1388" s="395">
        <v>3839713</v>
      </c>
      <c r="O1388" s="402" t="s">
        <v>5075</v>
      </c>
      <c r="P1388" s="500"/>
      <c r="Q1388" s="500"/>
      <c r="R1388" s="500"/>
      <c r="S1388" s="397" t="s">
        <v>5076</v>
      </c>
      <c r="T1388" s="397"/>
      <c r="U1388" s="398"/>
      <c r="V1388" s="398"/>
      <c r="W1388" s="397"/>
      <c r="X1388" s="399"/>
      <c r="Y1388" s="397"/>
      <c r="Z1388" s="397"/>
      <c r="AA1388" s="31" t="str">
        <f t="shared" si="24"/>
        <v/>
      </c>
      <c r="AB1388" s="260"/>
      <c r="AC1388" s="260"/>
      <c r="AD1388" s="260" t="s">
        <v>4699</v>
      </c>
      <c r="AE1388" s="260" t="s">
        <v>5104</v>
      </c>
      <c r="AF1388" s="397" t="s">
        <v>47</v>
      </c>
      <c r="AG1388" s="400" t="s">
        <v>85</v>
      </c>
    </row>
    <row r="1389" spans="1:33" ht="51" x14ac:dyDescent="0.25">
      <c r="A1389" s="392" t="s">
        <v>4517</v>
      </c>
      <c r="B1389" s="260">
        <v>83110000</v>
      </c>
      <c r="C1389" s="393" t="s">
        <v>5105</v>
      </c>
      <c r="D1389" s="394">
        <v>43101</v>
      </c>
      <c r="E1389" s="393" t="s">
        <v>105</v>
      </c>
      <c r="F1389" s="393" t="s">
        <v>486</v>
      </c>
      <c r="G1389" s="393" t="s">
        <v>116</v>
      </c>
      <c r="H1389" s="1573">
        <v>5645066</v>
      </c>
      <c r="I1389" s="1573">
        <v>1800000</v>
      </c>
      <c r="J1389" s="393" t="s">
        <v>48</v>
      </c>
      <c r="K1389" s="393" t="s">
        <v>110</v>
      </c>
      <c r="L1389" s="260" t="s">
        <v>5074</v>
      </c>
      <c r="M1389" s="260" t="s">
        <v>3214</v>
      </c>
      <c r="N1389" s="395">
        <v>3839713</v>
      </c>
      <c r="O1389" s="402" t="s">
        <v>5075</v>
      </c>
      <c r="P1389" s="500"/>
      <c r="Q1389" s="500"/>
      <c r="R1389" s="500"/>
      <c r="S1389" s="397" t="s">
        <v>5076</v>
      </c>
      <c r="T1389" s="397"/>
      <c r="U1389" s="398"/>
      <c r="V1389" s="398"/>
      <c r="W1389" s="397"/>
      <c r="X1389" s="399"/>
      <c r="Y1389" s="397"/>
      <c r="Z1389" s="397"/>
      <c r="AA1389" s="31" t="str">
        <f t="shared" si="24"/>
        <v/>
      </c>
      <c r="AB1389" s="260"/>
      <c r="AC1389" s="260"/>
      <c r="AD1389" s="260" t="s">
        <v>4699</v>
      </c>
      <c r="AE1389" s="260" t="s">
        <v>5099</v>
      </c>
      <c r="AF1389" s="397" t="s">
        <v>47</v>
      </c>
      <c r="AG1389" s="400" t="s">
        <v>85</v>
      </c>
    </row>
    <row r="1390" spans="1:33" ht="63.75" x14ac:dyDescent="0.25">
      <c r="A1390" s="392" t="s">
        <v>4517</v>
      </c>
      <c r="B1390" s="260">
        <v>78111502</v>
      </c>
      <c r="C1390" s="393" t="s">
        <v>5106</v>
      </c>
      <c r="D1390" s="394">
        <v>43101</v>
      </c>
      <c r="E1390" s="393" t="s">
        <v>105</v>
      </c>
      <c r="F1390" s="393" t="s">
        <v>113</v>
      </c>
      <c r="G1390" s="393" t="s">
        <v>116</v>
      </c>
      <c r="H1390" s="1573">
        <v>105400000</v>
      </c>
      <c r="I1390" s="1573">
        <v>20000000</v>
      </c>
      <c r="J1390" s="393" t="s">
        <v>48</v>
      </c>
      <c r="K1390" s="393" t="s">
        <v>110</v>
      </c>
      <c r="L1390" s="260" t="s">
        <v>5074</v>
      </c>
      <c r="M1390" s="260" t="s">
        <v>3214</v>
      </c>
      <c r="N1390" s="395">
        <v>3839713</v>
      </c>
      <c r="O1390" s="402" t="s">
        <v>5075</v>
      </c>
      <c r="P1390" s="500"/>
      <c r="Q1390" s="500"/>
      <c r="R1390" s="500"/>
      <c r="S1390" s="397" t="s">
        <v>5076</v>
      </c>
      <c r="T1390" s="397"/>
      <c r="U1390" s="398"/>
      <c r="V1390" s="398"/>
      <c r="W1390" s="397"/>
      <c r="X1390" s="399"/>
      <c r="Y1390" s="397"/>
      <c r="Z1390" s="397"/>
      <c r="AA1390" s="31" t="str">
        <f t="shared" si="24"/>
        <v/>
      </c>
      <c r="AB1390" s="260"/>
      <c r="AC1390" s="260"/>
      <c r="AD1390" s="260" t="s">
        <v>4699</v>
      </c>
      <c r="AE1390" s="260" t="s">
        <v>5107</v>
      </c>
      <c r="AF1390" s="397" t="s">
        <v>47</v>
      </c>
      <c r="AG1390" s="400" t="s">
        <v>85</v>
      </c>
    </row>
    <row r="1391" spans="1:33" ht="63.75" x14ac:dyDescent="0.25">
      <c r="A1391" s="392" t="s">
        <v>4517</v>
      </c>
      <c r="B1391" s="260">
        <v>78121600</v>
      </c>
      <c r="C1391" s="393" t="s">
        <v>5108</v>
      </c>
      <c r="D1391" s="394">
        <v>43101</v>
      </c>
      <c r="E1391" s="393" t="s">
        <v>105</v>
      </c>
      <c r="F1391" s="393" t="s">
        <v>190</v>
      </c>
      <c r="G1391" s="393" t="s">
        <v>116</v>
      </c>
      <c r="H1391" s="1573">
        <v>112099614</v>
      </c>
      <c r="I1391" s="1573">
        <v>9000000</v>
      </c>
      <c r="J1391" s="393" t="s">
        <v>48</v>
      </c>
      <c r="K1391" s="393" t="s">
        <v>110</v>
      </c>
      <c r="L1391" s="260" t="s">
        <v>5074</v>
      </c>
      <c r="M1391" s="260" t="s">
        <v>3214</v>
      </c>
      <c r="N1391" s="395">
        <v>3839713</v>
      </c>
      <c r="O1391" s="402" t="s">
        <v>5075</v>
      </c>
      <c r="P1391" s="500"/>
      <c r="Q1391" s="500"/>
      <c r="R1391" s="500"/>
      <c r="S1391" s="397" t="s">
        <v>5076</v>
      </c>
      <c r="T1391" s="397"/>
      <c r="U1391" s="398"/>
      <c r="V1391" s="398"/>
      <c r="W1391" s="397"/>
      <c r="X1391" s="399"/>
      <c r="Y1391" s="397"/>
      <c r="Z1391" s="397"/>
      <c r="AA1391" s="31" t="str">
        <f t="shared" si="24"/>
        <v/>
      </c>
      <c r="AB1391" s="260"/>
      <c r="AC1391" s="260"/>
      <c r="AD1391" s="260" t="s">
        <v>4699</v>
      </c>
      <c r="AE1391" s="260" t="s">
        <v>5097</v>
      </c>
      <c r="AF1391" s="397" t="s">
        <v>47</v>
      </c>
      <c r="AG1391" s="400" t="s">
        <v>85</v>
      </c>
    </row>
    <row r="1392" spans="1:33" ht="76.5" x14ac:dyDescent="0.25">
      <c r="A1392" s="392" t="s">
        <v>4517</v>
      </c>
      <c r="B1392" s="260">
        <v>81111902</v>
      </c>
      <c r="C1392" s="393" t="s">
        <v>5109</v>
      </c>
      <c r="D1392" s="394">
        <v>43132</v>
      </c>
      <c r="E1392" s="393" t="s">
        <v>109</v>
      </c>
      <c r="F1392" s="393" t="s">
        <v>190</v>
      </c>
      <c r="G1392" s="393" t="s">
        <v>116</v>
      </c>
      <c r="H1392" s="1573">
        <v>187900386</v>
      </c>
      <c r="I1392" s="1573">
        <v>187900386</v>
      </c>
      <c r="J1392" s="393" t="s">
        <v>111</v>
      </c>
      <c r="K1392" s="393" t="s">
        <v>45</v>
      </c>
      <c r="L1392" s="260" t="s">
        <v>5074</v>
      </c>
      <c r="M1392" s="260" t="s">
        <v>3214</v>
      </c>
      <c r="N1392" s="395">
        <v>3839713</v>
      </c>
      <c r="O1392" s="402" t="s">
        <v>5075</v>
      </c>
      <c r="P1392" s="500"/>
      <c r="Q1392" s="500"/>
      <c r="R1392" s="500"/>
      <c r="S1392" s="397" t="s">
        <v>5076</v>
      </c>
      <c r="T1392" s="397"/>
      <c r="U1392" s="398"/>
      <c r="V1392" s="398"/>
      <c r="W1392" s="397"/>
      <c r="X1392" s="399"/>
      <c r="Y1392" s="397"/>
      <c r="Z1392" s="397"/>
      <c r="AA1392" s="31" t="str">
        <f t="shared" si="24"/>
        <v/>
      </c>
      <c r="AB1392" s="260"/>
      <c r="AC1392" s="260"/>
      <c r="AD1392" s="260"/>
      <c r="AE1392" s="260" t="s">
        <v>5097</v>
      </c>
      <c r="AF1392" s="397" t="s">
        <v>47</v>
      </c>
      <c r="AG1392" s="400" t="s">
        <v>85</v>
      </c>
    </row>
    <row r="1393" spans="1:33" ht="51" x14ac:dyDescent="0.25">
      <c r="A1393" s="392" t="s">
        <v>4517</v>
      </c>
      <c r="B1393" s="260">
        <v>82101504</v>
      </c>
      <c r="C1393" s="393" t="s">
        <v>5110</v>
      </c>
      <c r="D1393" s="394">
        <v>43160</v>
      </c>
      <c r="E1393" s="393" t="s">
        <v>109</v>
      </c>
      <c r="F1393" s="393" t="s">
        <v>431</v>
      </c>
      <c r="G1393" s="393" t="s">
        <v>116</v>
      </c>
      <c r="H1393" s="1573">
        <v>28800000</v>
      </c>
      <c r="I1393" s="1573">
        <v>28800000</v>
      </c>
      <c r="J1393" s="393" t="s">
        <v>111</v>
      </c>
      <c r="K1393" s="393" t="s">
        <v>45</v>
      </c>
      <c r="L1393" s="260" t="s">
        <v>5074</v>
      </c>
      <c r="M1393" s="260" t="s">
        <v>3214</v>
      </c>
      <c r="N1393" s="395">
        <v>3839713</v>
      </c>
      <c r="O1393" s="402" t="s">
        <v>5075</v>
      </c>
      <c r="P1393" s="500"/>
      <c r="Q1393" s="500"/>
      <c r="R1393" s="500"/>
      <c r="S1393" s="397"/>
      <c r="T1393" s="397"/>
      <c r="U1393" s="398"/>
      <c r="V1393" s="398"/>
      <c r="W1393" s="397"/>
      <c r="X1393" s="399"/>
      <c r="Y1393" s="397"/>
      <c r="Z1393" s="397"/>
      <c r="AA1393" s="31" t="str">
        <f t="shared" si="24"/>
        <v/>
      </c>
      <c r="AB1393" s="260"/>
      <c r="AC1393" s="260"/>
      <c r="AD1393" s="260"/>
      <c r="AE1393" s="260" t="s">
        <v>5111</v>
      </c>
      <c r="AF1393" s="397" t="s">
        <v>47</v>
      </c>
      <c r="AG1393" s="400" t="s">
        <v>85</v>
      </c>
    </row>
    <row r="1394" spans="1:33" x14ac:dyDescent="0.25">
      <c r="AA1394" s="15"/>
    </row>
    <row r="1395" spans="1:33" x14ac:dyDescent="0.25">
      <c r="AA1395" s="15"/>
    </row>
    <row r="1396" spans="1:33" x14ac:dyDescent="0.25">
      <c r="AA1396" s="15"/>
    </row>
    <row r="1397" spans="1:33" x14ac:dyDescent="0.25">
      <c r="AA1397" s="15"/>
    </row>
    <row r="1398" spans="1:33" x14ac:dyDescent="0.25">
      <c r="AA1398" s="15"/>
    </row>
    <row r="1399" spans="1:33" x14ac:dyDescent="0.25">
      <c r="AA1399" s="15"/>
    </row>
    <row r="1400" spans="1:33" x14ac:dyDescent="0.25">
      <c r="AA1400" s="15"/>
    </row>
    <row r="1401" spans="1:33" x14ac:dyDescent="0.25">
      <c r="AA1401" s="15"/>
    </row>
    <row r="1402" spans="1:33" x14ac:dyDescent="0.25">
      <c r="AA1402" s="15"/>
    </row>
    <row r="1403" spans="1:33" x14ac:dyDescent="0.25">
      <c r="AA1403" s="15"/>
    </row>
    <row r="1404" spans="1:33" x14ac:dyDescent="0.25">
      <c r="AA1404" s="15"/>
    </row>
    <row r="1405" spans="1:33" x14ac:dyDescent="0.25">
      <c r="AA1405" s="15"/>
    </row>
    <row r="1406" spans="1:33" x14ac:dyDescent="0.25">
      <c r="AA1406" s="15"/>
    </row>
    <row r="1407" spans="1:33" x14ac:dyDescent="0.25">
      <c r="AA1407" s="15"/>
    </row>
    <row r="1408" spans="1:33" x14ac:dyDescent="0.25">
      <c r="AA1408" s="15"/>
    </row>
    <row r="1409" spans="27:27" x14ac:dyDescent="0.25">
      <c r="AA1409" s="15"/>
    </row>
    <row r="1410" spans="27:27" x14ac:dyDescent="0.25">
      <c r="AA1410" s="15"/>
    </row>
    <row r="1411" spans="27:27" x14ac:dyDescent="0.25">
      <c r="AA1411" s="15"/>
    </row>
    <row r="1412" spans="27:27" x14ac:dyDescent="0.25">
      <c r="AA1412" s="15"/>
    </row>
    <row r="1413" spans="27:27" x14ac:dyDescent="0.25">
      <c r="AA1413" s="15"/>
    </row>
    <row r="1414" spans="27:27" x14ac:dyDescent="0.25">
      <c r="AA1414" s="15"/>
    </row>
    <row r="1415" spans="27:27" x14ac:dyDescent="0.25">
      <c r="AA1415" s="15"/>
    </row>
    <row r="1416" spans="27:27" x14ac:dyDescent="0.25">
      <c r="AA1416" s="15"/>
    </row>
    <row r="1417" spans="27:27" x14ac:dyDescent="0.25">
      <c r="AA1417" s="15"/>
    </row>
    <row r="1418" spans="27:27" x14ac:dyDescent="0.25">
      <c r="AA1418" s="15"/>
    </row>
    <row r="1419" spans="27:27" x14ac:dyDescent="0.25">
      <c r="AA1419" s="15"/>
    </row>
    <row r="1420" spans="27:27" x14ac:dyDescent="0.25">
      <c r="AA1420" s="15"/>
    </row>
    <row r="1421" spans="27:27" x14ac:dyDescent="0.25">
      <c r="AA1421" s="15"/>
    </row>
    <row r="1422" spans="27:27" x14ac:dyDescent="0.25">
      <c r="AA1422" s="15"/>
    </row>
    <row r="1423" spans="27:27" x14ac:dyDescent="0.25">
      <c r="AA1423" s="15"/>
    </row>
    <row r="1424" spans="27:27" x14ac:dyDescent="0.25">
      <c r="AA1424" s="15"/>
    </row>
    <row r="1425" spans="27:27" x14ac:dyDescent="0.25">
      <c r="AA1425" s="15"/>
    </row>
    <row r="1426" spans="27:27" x14ac:dyDescent="0.25">
      <c r="AA1426" s="15"/>
    </row>
    <row r="1427" spans="27:27" x14ac:dyDescent="0.25">
      <c r="AA1427" s="15"/>
    </row>
    <row r="1428" spans="27:27" x14ac:dyDescent="0.25">
      <c r="AA1428" s="15"/>
    </row>
    <row r="1429" spans="27:27" x14ac:dyDescent="0.25">
      <c r="AA1429" s="15"/>
    </row>
    <row r="1430" spans="27:27" x14ac:dyDescent="0.25">
      <c r="AA1430" s="15"/>
    </row>
    <row r="1431" spans="27:27" x14ac:dyDescent="0.25">
      <c r="AA1431" s="15"/>
    </row>
    <row r="1432" spans="27:27" x14ac:dyDescent="0.25">
      <c r="AA1432" s="15"/>
    </row>
    <row r="1433" spans="27:27" x14ac:dyDescent="0.25">
      <c r="AA1433" s="15"/>
    </row>
    <row r="1434" spans="27:27" x14ac:dyDescent="0.25">
      <c r="AA1434" s="15"/>
    </row>
    <row r="1435" spans="27:27" x14ac:dyDescent="0.25">
      <c r="AA1435" s="15"/>
    </row>
    <row r="1436" spans="27:27" x14ac:dyDescent="0.25">
      <c r="AA1436" s="15"/>
    </row>
    <row r="1437" spans="27:27" x14ac:dyDescent="0.25">
      <c r="AA1437" s="15"/>
    </row>
    <row r="1438" spans="27:27" x14ac:dyDescent="0.25">
      <c r="AA1438" s="15"/>
    </row>
    <row r="1439" spans="27:27" x14ac:dyDescent="0.25">
      <c r="AA1439" s="15"/>
    </row>
    <row r="1440" spans="27:27" x14ac:dyDescent="0.25">
      <c r="AA1440" s="15"/>
    </row>
    <row r="1441" spans="27:27" x14ac:dyDescent="0.25">
      <c r="AA1441" s="15"/>
    </row>
    <row r="1442" spans="27:27" x14ac:dyDescent="0.25">
      <c r="AA1442" s="15"/>
    </row>
    <row r="1443" spans="27:27" x14ac:dyDescent="0.25">
      <c r="AA1443" s="15"/>
    </row>
    <row r="1444" spans="27:27" x14ac:dyDescent="0.25">
      <c r="AA1444" s="15"/>
    </row>
    <row r="1445" spans="27:27" x14ac:dyDescent="0.25">
      <c r="AA1445" s="15"/>
    </row>
    <row r="1446" spans="27:27" x14ac:dyDescent="0.25">
      <c r="AA1446" s="15"/>
    </row>
    <row r="1447" spans="27:27" x14ac:dyDescent="0.25">
      <c r="AA1447" s="15"/>
    </row>
    <row r="1448" spans="27:27" x14ac:dyDescent="0.25">
      <c r="AA1448" s="15"/>
    </row>
    <row r="1449" spans="27:27" x14ac:dyDescent="0.25">
      <c r="AA1449" s="15"/>
    </row>
    <row r="1450" spans="27:27" x14ac:dyDescent="0.25">
      <c r="AA1450" s="15"/>
    </row>
    <row r="1451" spans="27:27" x14ac:dyDescent="0.25">
      <c r="AA1451" s="15"/>
    </row>
    <row r="1452" spans="27:27" x14ac:dyDescent="0.25">
      <c r="AA1452" s="15"/>
    </row>
    <row r="1453" spans="27:27" x14ac:dyDescent="0.25">
      <c r="AA1453" s="15"/>
    </row>
    <row r="1454" spans="27:27" x14ac:dyDescent="0.25">
      <c r="AA1454" s="15"/>
    </row>
    <row r="1455" spans="27:27" x14ac:dyDescent="0.25">
      <c r="AA1455" s="15"/>
    </row>
    <row r="1456" spans="27:27" x14ac:dyDescent="0.25">
      <c r="AA1456" s="15"/>
    </row>
    <row r="1457" spans="27:27" x14ac:dyDescent="0.25">
      <c r="AA1457" s="15"/>
    </row>
    <row r="1458" spans="27:27" x14ac:dyDescent="0.25">
      <c r="AA1458" s="15"/>
    </row>
    <row r="1459" spans="27:27" x14ac:dyDescent="0.25">
      <c r="AA1459" s="15"/>
    </row>
    <row r="1460" spans="27:27" x14ac:dyDescent="0.25">
      <c r="AA1460" s="15"/>
    </row>
    <row r="1461" spans="27:27" x14ac:dyDescent="0.25">
      <c r="AA1461" s="15"/>
    </row>
    <row r="1462" spans="27:27" x14ac:dyDescent="0.25">
      <c r="AA1462" s="15"/>
    </row>
    <row r="1463" spans="27:27" x14ac:dyDescent="0.25">
      <c r="AA1463" s="15"/>
    </row>
    <row r="1464" spans="27:27" x14ac:dyDescent="0.25">
      <c r="AA1464" s="15"/>
    </row>
    <row r="1465" spans="27:27" x14ac:dyDescent="0.25">
      <c r="AA1465" s="15"/>
    </row>
    <row r="1466" spans="27:27" x14ac:dyDescent="0.25">
      <c r="AA1466" s="15"/>
    </row>
    <row r="1467" spans="27:27" x14ac:dyDescent="0.25">
      <c r="AA1467" s="15"/>
    </row>
    <row r="1468" spans="27:27" x14ac:dyDescent="0.25">
      <c r="AA1468" s="15"/>
    </row>
    <row r="1469" spans="27:27" x14ac:dyDescent="0.25">
      <c r="AA1469" s="15"/>
    </row>
    <row r="1470" spans="27:27" x14ac:dyDescent="0.25">
      <c r="AA1470" s="15"/>
    </row>
    <row r="1471" spans="27:27" x14ac:dyDescent="0.25">
      <c r="AA1471" s="15"/>
    </row>
    <row r="1472" spans="27:27" x14ac:dyDescent="0.25">
      <c r="AA1472" s="15"/>
    </row>
    <row r="1473" spans="27:27" x14ac:dyDescent="0.25">
      <c r="AA1473" s="15"/>
    </row>
    <row r="1474" spans="27:27" x14ac:dyDescent="0.25">
      <c r="AA1474" s="15"/>
    </row>
    <row r="1475" spans="27:27" x14ac:dyDescent="0.25">
      <c r="AA1475" s="15"/>
    </row>
    <row r="1476" spans="27:27" x14ac:dyDescent="0.25">
      <c r="AA1476" s="15"/>
    </row>
    <row r="1477" spans="27:27" x14ac:dyDescent="0.25">
      <c r="AA1477" s="15"/>
    </row>
    <row r="1478" spans="27:27" x14ac:dyDescent="0.25">
      <c r="AA1478" s="15"/>
    </row>
    <row r="1479" spans="27:27" x14ac:dyDescent="0.25">
      <c r="AA1479" s="15"/>
    </row>
    <row r="1480" spans="27:27" x14ac:dyDescent="0.25">
      <c r="AA1480" s="15"/>
    </row>
    <row r="1481" spans="27:27" x14ac:dyDescent="0.25">
      <c r="AA1481" s="15"/>
    </row>
    <row r="1482" spans="27:27" x14ac:dyDescent="0.25">
      <c r="AA1482" s="15"/>
    </row>
    <row r="1483" spans="27:27" x14ac:dyDescent="0.25">
      <c r="AA1483" s="15"/>
    </row>
    <row r="1484" spans="27:27" x14ac:dyDescent="0.25">
      <c r="AA1484" s="15"/>
    </row>
    <row r="1485" spans="27:27" x14ac:dyDescent="0.25">
      <c r="AA1485" s="15"/>
    </row>
    <row r="1486" spans="27:27" x14ac:dyDescent="0.25">
      <c r="AA1486" s="15"/>
    </row>
    <row r="1487" spans="27:27" x14ac:dyDescent="0.25">
      <c r="AA1487" s="15"/>
    </row>
    <row r="1488" spans="27:27" x14ac:dyDescent="0.25">
      <c r="AA1488" s="15"/>
    </row>
    <row r="1489" spans="27:27" x14ac:dyDescent="0.25">
      <c r="AA1489" s="15"/>
    </row>
    <row r="1490" spans="27:27" x14ac:dyDescent="0.25">
      <c r="AA1490" s="15"/>
    </row>
    <row r="1491" spans="27:27" x14ac:dyDescent="0.25">
      <c r="AA1491" s="15"/>
    </row>
    <row r="1492" spans="27:27" x14ac:dyDescent="0.25">
      <c r="AA1492" s="15"/>
    </row>
    <row r="1493" spans="27:27" x14ac:dyDescent="0.25">
      <c r="AA1493" s="15"/>
    </row>
    <row r="1494" spans="27:27" x14ac:dyDescent="0.25">
      <c r="AA1494" s="15"/>
    </row>
    <row r="1495" spans="27:27" x14ac:dyDescent="0.25">
      <c r="AA1495" s="15"/>
    </row>
    <row r="1496" spans="27:27" x14ac:dyDescent="0.25">
      <c r="AA1496" s="15"/>
    </row>
    <row r="1497" spans="27:27" x14ac:dyDescent="0.25">
      <c r="AA1497" s="15"/>
    </row>
    <row r="1498" spans="27:27" x14ac:dyDescent="0.25">
      <c r="AA1498" s="15"/>
    </row>
    <row r="1499" spans="27:27" x14ac:dyDescent="0.25">
      <c r="AA1499" s="15"/>
    </row>
    <row r="1500" spans="27:27" x14ac:dyDescent="0.25">
      <c r="AA1500" s="15"/>
    </row>
    <row r="1501" spans="27:27" x14ac:dyDescent="0.25">
      <c r="AA1501" s="15"/>
    </row>
    <row r="1502" spans="27:27" x14ac:dyDescent="0.25">
      <c r="AA1502" s="15"/>
    </row>
    <row r="1503" spans="27:27" x14ac:dyDescent="0.25">
      <c r="AA1503" s="15"/>
    </row>
    <row r="1504" spans="27:27" x14ac:dyDescent="0.25">
      <c r="AA1504" s="15"/>
    </row>
    <row r="1505" spans="27:27" x14ac:dyDescent="0.25">
      <c r="AA1505" s="15"/>
    </row>
    <row r="1048524" spans="31:31" x14ac:dyDescent="0.25">
      <c r="AE1048524" s="14"/>
    </row>
  </sheetData>
  <protectedRanges>
    <protectedRange sqref="AE1048524:AE1048576" name="Rango1_10"/>
    <protectedRange sqref="B1038:F1038 AB1038:AB1039 V1038:Z1039 C1039:F1039 H1038:O1039 AD1038:AE1039 Q1038:Q1039 T1038:T1039 U1038 AB1040:AF1040 A1040:Z1040 A1041:F1043 H1041:Z1043 G1041:G1044 AB1041:AE1043 AF1041:AF1060 AF1065:AF1066 AF1062:AF1063 AB1089:AC1094 V1081:Z1086 AB1081:AC1086 A1067:A1071 AB1074:AC1078 AB1106:AC1106 V1106:Z1106 V1069:Z1070 AB1069:AC1070 V1089:Z1094 V1096:Z1104 AB1096:AC1104 V1074:Z1078" name="Rango1"/>
    <protectedRange sqref="AH1324:AH1325 AH1321 AH1317:AH1318" name="Rango1_66"/>
    <protectedRange sqref="AH1299 AH1320 AH1310:AH1312 AH1314:AH1316 AH1322:AH1323" name="Rango1_19_3"/>
    <protectedRange sqref="AH1296" name="Rango1_6_9"/>
    <protectedRange sqref="AH1290" name="Rango1_9_7"/>
    <protectedRange sqref="AH1291" name="Rango1_10_6"/>
    <protectedRange sqref="AH1294" name="Rango1_11_3"/>
    <protectedRange sqref="AH1298" name="Rango1_14_3"/>
    <protectedRange sqref="AH1300" name="Rango1_20_3"/>
    <protectedRange sqref="AH1313" name="Rango1_23_2"/>
    <protectedRange sqref="AH1289" name="Rango1_12_5"/>
    <protectedRange sqref="AH12:XFD17" name="Rango1_30"/>
    <protectedRange sqref="AH18:XFD33 AH72:XFD131 AI34:XFD71" name="Rango1_68"/>
    <protectedRange sqref="AH200:XFD200 AH199 AJ199:XFD199 AI174:XFD186 AH187:XFD198 AI201:XFD204" name="Rango1_71"/>
    <protectedRange sqref="AK206:XFD249 AL250:XFD374" name="Rango1_72"/>
    <protectedRange sqref="AH206:AH249" name="Rango1_8_8"/>
    <protectedRange sqref="AL383:XFD405" name="Rango1_73"/>
    <protectedRange sqref="AL407:XFD429" name="Rango1_75"/>
    <protectedRange sqref="AL430:XFD442" name="Rango1_76"/>
    <protectedRange sqref="AK560:AK582" name="Diligenciar_14_1_1_3"/>
    <protectedRange sqref="AJ522 AJ524 AJ533:AJ534 AJ526 AJ530:AJ531 AJ528 AJ519:AJ520 AH522 AH526 AH524 AH533:AH534 AH528:AH531" name="Rango1_2_21_4"/>
    <protectedRange sqref="AI530:AI531 AI522 AI524 AI533:AI534 AI526 AI528 AI519:AI520" name="Diligenciar_13_1_11"/>
    <protectedRange sqref="AK530:AK531 AK522 AK524 AK533:AK534 AK526 AK528 AK519:AK520" name="Diligenciar_14_1_2_2"/>
    <protectedRange sqref="AJ521 AJ523 AJ532 AJ525 AJ527 AJ529" name="Rango1_2_22_2"/>
    <protectedRange sqref="AI521 AI523 AI532 AI525 AI527 AI529" name="Diligenciar_13_1_1_4"/>
    <protectedRange sqref="AK521 AK523 AK532 AK525 AK527 AK529" name="Diligenciar_14_1_3_2"/>
    <protectedRange sqref="AH535:AH536" name="Rango1_2_32_2"/>
    <protectedRange sqref="AJ535:AJ536" name="Rango1_2_33_1_2"/>
    <protectedRange sqref="AK535:AK536" name="Diligenciar_14_1_31_2"/>
    <protectedRange sqref="AJ537" name="Rango1_2_24_2"/>
    <protectedRange sqref="AI537" name="Diligenciar_13_1_2_2"/>
    <protectedRange sqref="AK537" name="Diligenciar_14_1_4_2"/>
    <protectedRange sqref="AJ538:AJ545 AH538:AH545" name="Rango1_2_25_3"/>
    <protectedRange sqref="AI538:AI545" name="Diligenciar_13_1_3_2"/>
    <protectedRange sqref="AK538:AK545" name="Diligenciar_14_1_5_2"/>
    <protectedRange sqref="AH546:AH556" name="Rango1_2_28_2"/>
    <protectedRange sqref="AH557:AH558" name="Rango1_2_29_2"/>
    <protectedRange sqref="AJ546:AJ556" name="Rango1_2_31_2"/>
    <protectedRange sqref="AI546:AI556" name="Diligenciar_13_1_4_2"/>
    <protectedRange sqref="AK546:AK556" name="Diligenciar_14_1_6_2"/>
    <protectedRange sqref="AJ557:AJ559" name="Rango1_2_34_4"/>
    <protectedRange sqref="AI557:AI558" name="Diligenciar_13_1_5_2"/>
    <protectedRange sqref="AK557:AK559" name="Diligenciar_14_1_7_4"/>
    <protectedRange sqref="AJ585:AJ589" name="Rango1_2_35_3"/>
    <protectedRange sqref="AI585:AI589" name="Diligenciar_13_1_6_3"/>
    <protectedRange sqref="AK585:AK589" name="Diligenciar_14_1_8_3"/>
    <protectedRange sqref="AJ583:AJ584 AH583:AH584" name="Rango1_2_4_10"/>
    <protectedRange sqref="AI583:AI584" name="Diligenciar_13_1_7_2"/>
    <protectedRange sqref="AK583:AK584" name="Diligenciar_14_1_9_2"/>
    <protectedRange sqref="AH598" name="Rango1_2_5_7"/>
    <protectedRange sqref="AJ598" name="Rango1_2_6_5"/>
    <protectedRange sqref="AI598:AI607" name="Diligenciar_13_1_8_2"/>
    <protectedRange sqref="AK598" name="Diligenciar_14_1_13"/>
    <protectedRange sqref="AJ599:AJ607" name="Rango1_2_43_1_2"/>
    <protectedRange sqref="AK599:AK607" name="Diligenciar_14_1_41_2"/>
    <protectedRange sqref="AH590:AH591" name="Rango1_2_8_3"/>
    <protectedRange sqref="AJ594:AJ595 AJ590" name="Rango1_2_10_3"/>
    <protectedRange sqref="AI594:AI595 AI590" name="Diligenciar_13_1_9_2"/>
    <protectedRange sqref="AK594:AK595 AK590" name="Diligenciar_14_1_10_2"/>
    <protectedRange sqref="AH594" name="Rango1_2_11_2"/>
    <protectedRange sqref="AH595" name="Rango1_2_12_2"/>
    <protectedRange sqref="AH593" name="Rango1_2_14_2"/>
    <protectedRange sqref="AJ593" name="Rango1_2_16_2"/>
    <protectedRange sqref="AI593" name="Diligenciar_13_1_13_2"/>
    <protectedRange sqref="AK593" name="Diligenciar_14_1_14_2"/>
    <protectedRange sqref="AH592" name="Rango1_2_17_2"/>
    <protectedRange sqref="AJ591:AJ592" name="Rango1_2_20_2"/>
    <protectedRange sqref="AI591:AI592" name="Diligenciar_13_1_15_2"/>
    <protectedRange sqref="AK591:AK592" name="Diligenciar_14_1_16_2"/>
    <protectedRange sqref="AH596" name="Rango1_2_27_2"/>
    <protectedRange sqref="AJ596" name="Rango1_2_36_2"/>
    <protectedRange sqref="AI596" name="Diligenciar_13_1_16_2"/>
    <protectedRange sqref="AK596" name="Diligenciar_14_1_17_2"/>
    <protectedRange sqref="AH585:AH586" name="Rango1_2_54"/>
    <protectedRange sqref="AK597" name="Diligenciar_14_1_11_2"/>
    <protectedRange sqref="AH597" name="Rango1_2_26_2"/>
    <protectedRange sqref="AH601:AH607" name="Rango1_2_15_3"/>
    <protectedRange sqref="AK628:AK646" name="Diligenciar_14_1_1_1_2"/>
    <protectedRange sqref="AH626:AH627" name="Rango1_2_30_2"/>
    <protectedRange sqref="AJ626:AJ627" name="Rango1_2_35_1_2"/>
    <protectedRange sqref="AI626:AI627" name="Diligenciar_13_1_6_1_2"/>
    <protectedRange sqref="AK626:AK627" name="Diligenciar_14_1_8_1_2"/>
    <protectedRange sqref="AH608:AH625" name="Rango1_2_37_3"/>
    <protectedRange sqref="AJ608:AJ625" name="Rango1_2_38_2"/>
    <protectedRange sqref="AK608:AK625" name="Diligenciar_14_1_19_2"/>
    <protectedRange sqref="AI608:AI625" name="Diligenciar_13_1_1_2_2"/>
    <protectedRange sqref="AI759:XFD762 AJ763:XFD819 AH805:AH819 AH820:XFD839" name="Rango1_79"/>
    <protectedRange sqref="AH856:XFD857" name="Rango1_80"/>
    <protectedRange sqref="AH840:XFD843" name="Rango1_3_18"/>
    <protectedRange sqref="AH858:XFD861" name="Rango1_81"/>
    <protectedRange sqref="AH885:XFD886 AH889:XFD890" name="Rango1_82"/>
    <protectedRange sqref="AH893:XFD893" name="Rango1_6_17"/>
    <protectedRange sqref="AH893:XFD893" name="Rango1_3_2_3"/>
    <protectedRange sqref="AH891:XFD891" name="Rango1_1_2_2"/>
    <protectedRange sqref="AH898:XFD898 AH903:XFD903" name="Rango1_2_58"/>
    <protectedRange sqref="AH892:XFD892" name="Rango1_4_20"/>
    <protectedRange sqref="AI958:AJ958 AH962:AI964 AL962:AS963 AL964:XFD964 AK962:XFD962 AI959 AL958:AZ959 AU963:XFD963" name="Rango1_83"/>
    <protectedRange sqref="AZ923 AY931 AY944 AY946 AY910" name="Rango1_15_5"/>
    <protectedRange sqref="AY949 AY947" name="Rango1_10_4_2"/>
    <protectedRange sqref="AI960 AI942:AI943" name="Rango1_1_26"/>
    <protectedRange sqref="AI934 AI929" name="Rango1_4_21"/>
    <protectedRange sqref="AI933 AI938 AI909:AI919 AI954 AI921:AI928 AI946:AI950 AI961" name="Rango1_8_14"/>
    <protectedRange sqref="AY961" name="Rango1_16_10"/>
    <protectedRange sqref="AZ954:BA954 AH940 AH951:AI951 AI955 AZ961:BA961 AH952 BA930 AL951:BA953 AX960 AI957:AJ957 AJ915 AJ917 AJ943 AJ946 AJ953 AJ930 AL955:BA957 AJ961:AW961 BA958:BA959" name="Rango1_19_8"/>
    <protectedRange sqref="AI953" name="Rango1_8_1_1"/>
    <protectedRange sqref="AY939:AY940" name="Rango1_2_59"/>
    <protectedRange sqref="AQ940:AX940 AI940:AJ940" name="Rango1_5_23"/>
    <protectedRange sqref="AK931 AH937 AK937:AM937" name="Rango1_6_18"/>
    <protectedRange sqref="AN937:AQ937 AS937:AT937" name="Rango1_1_1_3"/>
    <protectedRange sqref="AL931:AW931 AH931:AJ931" name="Rango1_9_15"/>
    <protectedRange sqref="AN932:AW932 AH932:AL932 AI952 AI937:AJ937 AI944:AI945" name="Rango1_10_14"/>
    <protectedRange sqref="AK935:AW935 AH935:AI935 AI920 AI936" name="Rango1_11_8"/>
    <protectedRange sqref="AN939:AT939 AH939:AJ939 AL939:AL940 AN940:AP940" name="Rango1_14_7"/>
    <protectedRange sqref="AN941:AW941 AH941:AL941" name="Rango1_20_7"/>
    <protectedRange sqref="AL954:AY954" name="Rango1_23_5"/>
    <protectedRange sqref="AH930:AI930 AK930:AZ930" name="Rango1_12_11"/>
    <protectedRange sqref="AY962" name="Rango1_24_6"/>
    <protectedRange sqref="AH965:XFD968 AH969:AJ997" name="Rango1_84"/>
    <protectedRange algorithmName="SHA-512" hashValue="49/yl+GTMlRN3FloWoyBL3IsXrYzEo95h5eEgXs/T6SxYAwuSo+Ndqxkist3BnknjOR8ERS4BgA76v7mpDBZcA==" saltValue="JvzRIA9SAjvsZX2GnV6n2A==" spinCount="100000" sqref="AH132:AH135 AH137:AH139" name="Rango7_2_9"/>
    <protectedRange sqref="AH132:AH135 AH137:AH139" name="Diligenciar_1_2_7"/>
    <protectedRange algorithmName="SHA-512" hashValue="49/yl+GTMlRN3FloWoyBL3IsXrYzEo95h5eEgXs/T6SxYAwuSo+Ndqxkist3BnknjOR8ERS4BgA76v7mpDBZcA==" saltValue="JvzRIA9SAjvsZX2GnV6n2A==" spinCount="100000" sqref="AH136" name="Rango7_1_1_25"/>
    <protectedRange sqref="AH136" name="Diligenciar_4_2_10"/>
    <protectedRange sqref="A977:A981 F977:G981 J977:K981 AD977:AD981" name="Rango1_99"/>
    <protectedRange sqref="B977:B981" name="Diligenciar_3_8"/>
    <protectedRange algorithmName="SHA-512" hashValue="49/yl+GTMlRN3FloWoyBL3IsXrYzEo95h5eEgXs/T6SxYAwuSo+Ndqxkist3BnknjOR8ERS4BgA76v7mpDBZcA==" saltValue="JvzRIA9SAjvsZX2GnV6n2A==" spinCount="100000" sqref="L977:L981" name="Rango7_16"/>
    <protectedRange sqref="M977:O981" name="Diligenciar_22"/>
    <protectedRange sqref="P977:P981" name="Diligenciar_6_16"/>
    <protectedRange sqref="AE977:AG981" name="Diligenciar_8_9"/>
    <protectedRange sqref="V977:Z978 AB977:AC978" name="Rango1_59_2"/>
    <protectedRange sqref="V979:Z980 AB979:AC980" name="Rango1_60_2"/>
    <protectedRange sqref="V981:Z981 AB981:AC981" name="Rango1_61_2"/>
    <protectedRange algorithmName="SHA-512" hashValue="49/yl+GTMlRN3FloWoyBL3IsXrYzEo95h5eEgXs/T6SxYAwuSo+Ndqxkist3BnknjOR8ERS4BgA76v7mpDBZcA==" saltValue="JvzRIA9SAjvsZX2GnV6n2A==" spinCount="100000" sqref="AH1007:AH1016" name="Rango7_37"/>
    <protectedRange sqref="AH1007:AH1016" name="Diligenciar_29"/>
    <protectedRange sqref="P1036:Q1036 P1032:R1032 P1033 R1033 T1032 G1038:G1039 P1038:P1039 R1039 T1034:T1036 P1034:R1035 C1032:K1037" name="Rango1_2_73"/>
    <protectedRange sqref="W1032:Y1037 S1032:S1035 S1038:S1039" name="Diligenciar_3_1_21"/>
    <protectedRange sqref="A1032:A1039" name="Rango1_5_35"/>
    <protectedRange algorithmName="SHA-512" hashValue="49/yl+GTMlRN3FloWoyBL3IsXrYzEo95h5eEgXs/T6SxYAwuSo+Ndqxkist3BnknjOR8ERS4BgA76v7mpDBZcA==" saltValue="JvzRIA9SAjvsZX2GnV6n2A==" spinCount="100000" sqref="AG1032:AG1039" name="Rango7_1_1_31"/>
    <protectedRange sqref="AG1032:AG1039" name="Diligenciar_4_2_13"/>
    <protectedRange sqref="R1036:S1036" name="Rango1_1_39"/>
    <protectedRange sqref="AC1032:AC1039 L1032:O1037" name="Rango1_3_30"/>
    <protectedRange sqref="Q1033 T1033" name="Rango1_4_30"/>
    <protectedRange sqref="U1033" name="Rango1_6_26"/>
    <protectedRange sqref="B1039 B1032:B1037" name="Rango1_10_21"/>
    <protectedRange sqref="P1037:U1037" name="Rango1_13_13"/>
    <protectedRange sqref="R1038" name="Rango1_8_21"/>
    <protectedRange sqref="A1060:D1060 F1060:Z1060 AB1060:AE1060" name="Rango1_1_40"/>
    <protectedRange sqref="V1062:Z1062 A1062:L1062 B1063 G1063 G1065:G1066 N1062:T1062 AB1062:AE1062" name="Rango1_2_74"/>
    <protectedRange sqref="AF1064" name="Rango1_3_31"/>
    <protectedRange sqref="G1064" name="Rango1_2_1_10"/>
    <protectedRange sqref="AF1061:AG1061" name="Rango1_4_31"/>
    <protectedRange sqref="AF1067:AF1068 O1071 F1068:Z1068 K1071:L1071 K1073 K1076 K1079:K1080 K1083:K1084 K1086:K1088 AC1079:AD1080 AC1087:AD1088 AC1095 AC1105 AC1107 AC1071:AD1073 AD1069:AD1070 F1069:U1070 F1067:U1067 AB1067:AD1068" name="Rango1_5_36"/>
    <protectedRange sqref="C1067:C1068 C1100" name="Diligenciar_2_2_1_4"/>
    <protectedRange sqref="AF1069:AG1069" name="Diligenciar_8_2_4"/>
    <protectedRange sqref="AB1071 M1071:N1071 P1071:Z1071 F1071:J1071" name="Rango1_3_32"/>
    <protectedRange sqref="F1079:J1079 F1076:J1076 L1076:U1076 L1079:Z1079 L1073:O1073 F1072:Z1072 AE1072:AG1073 AD1074:AG1078 AB1072:AB1073 F1077:U1078 A1072:A1079 AB1079 F1074:U1075 F1073:J1073 S1073 U1073:Z1073" name="Rango1_2_75"/>
    <protectedRange sqref="C1072:C1073" name="Diligenciar_2_15_1"/>
    <protectedRange sqref="B1072:B1073" name="Diligenciar_2_1_9_5"/>
    <protectedRange sqref="D1074:E1074" name="Diligenciar_6_10_1"/>
    <protectedRange sqref="B1074:C1074" name="Diligenciar_2_1_10_5"/>
    <protectedRange sqref="C1075" name="Diligenciar_2_3_2_1"/>
    <protectedRange sqref="B1075" name="Diligenciar_2_1_11_6"/>
    <protectedRange sqref="C1078" name="Diligenciar_2_16_2"/>
    <protectedRange sqref="B1078" name="Diligenciar_2_3_3_1"/>
    <protectedRange sqref="D1076" name="Diligenciar_7_2_1"/>
    <protectedRange sqref="B1076:C1076" name="Diligenciar_2_2_1_1_3"/>
    <protectedRange sqref="D1077:E1077" name="Diligenciar_6_2_1_1"/>
    <protectedRange sqref="B1077:C1077" name="Diligenciar_2_4_1_4"/>
    <protectedRange sqref="C1079" name="Diligenciar_2_4_2_1"/>
    <protectedRange sqref="D1079:E1079" name="Diligenciar_6_3_1_1"/>
    <protectedRange sqref="B1079" name="Diligenciar_2_4_1_1_1"/>
    <protectedRange sqref="AF1079" name="Diligenciar_30_1"/>
    <protectedRange sqref="AG1079" name="Diligenciar_16_3"/>
    <protectedRange algorithmName="SHA-512" hashValue="49/yl+GTMlRN3FloWoyBL3IsXrYzEo95h5eEgXs/T6SxYAwuSo+Ndqxkist3BnknjOR8ERS4BgA76v7mpDBZcA==" saltValue="JvzRIA9SAjvsZX2GnV6n2A==" spinCount="100000" sqref="AE1079" name="Rango7_8_2_1"/>
    <protectedRange sqref="L1083:U1084 AD1085:AD1086 A1080:A1086 AF1082 F1080:J1080 L1080:Z1080 F1085:U1085 F1083:J1084 L1086:U1086 F1086:J1086 F1081:U1082 AD1081:AF1081 AD1082 AD1084:AF1084 AB1080 AE1083:AF1083" name="Rango1_4_32"/>
    <protectedRange sqref="C1082" name="Rango1_1_1_4"/>
    <protectedRange sqref="B1084:C1084" name="Diligenciar_2_1_17"/>
    <protectedRange sqref="F1087:J1088 L1087:U1088 AE1087:AG1088 AD1089:AG1094 AB1087:AB1088 F1089:U1094 A1087:A1094" name="Rango1_6_27"/>
    <protectedRange sqref="D1089:E1089" name="Diligenciar_6_10_1_1"/>
    <protectedRange sqref="B1089:C1089" name="Diligenciar_2_1_10_1_2"/>
    <protectedRange sqref="C1090" name="Diligenciar_2_16_1_1"/>
    <protectedRange sqref="D1090:E1090" name="Diligenciar_3_1_1_1_1"/>
    <protectedRange sqref="B1090" name="Diligenciar_2_1_1_1_1_2"/>
    <protectedRange sqref="D1091" name="Diligenciar_7_2_1_1"/>
    <protectedRange sqref="B1091:C1091" name="Diligenciar_2_2_1_1_1_1"/>
    <protectedRange sqref="D1092:E1092" name="Diligenciar_6_2_1_1_1"/>
    <protectedRange sqref="D1094:E1094" name="Diligenciar_3_1_2_1_1"/>
    <protectedRange sqref="B1087:C1088" name="Diligenciar_2_2_1_1_2_1"/>
    <protectedRange sqref="D1087:E1088 D1080 D1071" name="Diligenciar_7_2_1_1_1"/>
    <protectedRange sqref="V1087:V1088 X1087:Z1088" name="Rango1_1_1_1_2"/>
    <protectedRange sqref="B1092:C1092" name="Diligenciar_2_2_1_2_2"/>
    <protectedRange sqref="D1093:E1093" name="Diligenciar_7_2_2"/>
    <protectedRange sqref="B1093:C1093" name="Diligenciar_2_2_1_2_1_1"/>
    <protectedRange sqref="B1094:C1094" name="Diligenciar_2_2_1_3_1"/>
    <protectedRange sqref="A1095:A1100 A1107 F1107:O1107 F1099:J1099 L1099:U1099 AD1105 S1107:Z1107 F1100:U1100 K1101 AD1107:AG1107 F1096:U1098 AD1095:AG1100 F1095:Z1095 AB1095 AB1107" name="Rango1_8_22"/>
    <protectedRange sqref="D1107 D1095:D1100 D1105" name="Diligenciar_6_2_2"/>
    <protectedRange sqref="E1107 E1095:E1100" name="Diligenciar_6_6_1"/>
    <protectedRange sqref="B1095:C1099 B1107:C1107 B1100" name="Diligenciar_2_1_5_5"/>
    <protectedRange sqref="F1101:J1101 A1101:A1106 AG1106 K1099 V1067:Z1067 L1101:U1101 AD1101 AD1102:AG1104 AD1106:AE1106 F1102:U1106 P1073:R1073 T1073 AD1083" name="Rango1_10_22"/>
    <protectedRange sqref="D1101:E1101" name="Diligenciar_12_2"/>
    <protectedRange sqref="B1101:C1101" name="Diligenciar_2_4_4_4"/>
    <protectedRange algorithmName="SHA-512" hashValue="49/yl+GTMlRN3FloWoyBL3IsXrYzEo95h5eEgXs/T6SxYAwuSo+Ndqxkist3BnknjOR8ERS4BgA76v7mpDBZcA==" saltValue="JvzRIA9SAjvsZX2GnV6n2A==" spinCount="100000" sqref="AE1101" name="Rango7_8_3_1"/>
    <protectedRange sqref="AG1101" name="Diligenciar_16_2_1"/>
    <protectedRange sqref="AF1101 AF1106" name="Diligenciar_5_3_2_1"/>
    <protectedRange sqref="D1102:E1103" name="Diligenciar_24_2"/>
    <protectedRange sqref="B1102:C1103" name="Diligenciar_2_10_2_1"/>
    <protectedRange sqref="C1104:C1106" name="Diligenciar_2_12_2_1"/>
    <protectedRange sqref="B1104:B1106" name="Diligenciar_3_1_4_6"/>
    <protectedRange sqref="V1105:Z1105" name="Rango1_1_4_2"/>
    <protectedRange sqref="AB1105" name="Rango1_3_4_3"/>
    <protectedRange sqref="AH184 AH150:AH179" name="Rango1_3"/>
    <protectedRange sqref="AH186" name="Rango7_3_1_1"/>
    <protectedRange sqref="AH186" name="Diligenciar_4_1_1"/>
    <protectedRange sqref="AH185" name="Rango7_3_1_1_1"/>
    <protectedRange sqref="AH185" name="Diligenciar_4_1_1_1"/>
    <protectedRange sqref="AJ492:AJ498" name="Rango1_2_35"/>
    <protectedRange sqref="AI498" name="Diligenciar_13_1_6"/>
    <protectedRange sqref="AK492:AK498" name="Diligenciar_14_1_8"/>
    <protectedRange sqref="AI492:AI497" name="Diligenciar_13_1_8"/>
    <protectedRange sqref="AH492:AH498" name="Rango1_2_9"/>
    <protectedRange sqref="AK457 AK459 AK461 AK463 AK465 AK467 AK469 AK471 AK473 AK475 AK477 AK479 AK481 AK483 AK485 AK487 AK489" name="Diligenciar_14_1_1_1"/>
    <protectedRange sqref="AH467:AH491" name="Rango1_2_21_1"/>
    <protectedRange sqref="AJ457:AJ491" name="Rango1_2_34_1"/>
    <protectedRange sqref="AK458 AK460 AK462 AK464 AK466 AK468 AK470 AK472 AK474 AK476 AK478 AK480 AK482 AK484 AK486 AK488 AK490:AK491" name="Diligenciar_14_1_7_1"/>
    <protectedRange sqref="AG18:AG28" name="Rango1_34"/>
    <protectedRange sqref="AC18:AC28" name="Rango1_1_8"/>
    <protectedRange algorithmName="SHA-512" hashValue="49/yl+GTMlRN3FloWoyBL3IsXrYzEo95h5eEgXs/T6SxYAwuSo+Ndqxkist3BnknjOR8ERS4BgA76v7mpDBZcA==" saltValue="JvzRIA9SAjvsZX2GnV6n2A==" spinCount="100000" sqref="S29:S32 D29:K32 AC29:AC32 G33 J33:K33 M29:M33 D33" name="Rango7_2"/>
    <protectedRange sqref="A29:A32 D29:G32 AC33 P29:T33 J29:K33 A33:G33" name="Diligenciar_8"/>
    <protectedRange sqref="C29:C32" name="Diligenciar_2_3"/>
    <protectedRange sqref="B29:B32" name="Diligenciar_3_2"/>
    <protectedRange sqref="L29:L33" name="Diligenciar_4_8"/>
    <protectedRange sqref="N29:N33" name="Diligenciar_5_2"/>
    <protectedRange sqref="O29:O33" name="Diligenciar_6_4"/>
    <protectedRange sqref="W29:X29 Z29 W30:Z30 W31:Y32 W33:Z33" name="Diligenciar_10"/>
    <protectedRange sqref="AD33" name="Diligenciar_7_2"/>
    <protectedRange algorithmName="SHA-512" hashValue="49/yl+GTMlRN3FloWoyBL3IsXrYzEo95h5eEgXs/T6SxYAwuSo+Ndqxkist3BnknjOR8ERS4BgA76v7mpDBZcA==" saltValue="JvzRIA9SAjvsZX2GnV6n2A==" spinCount="100000" sqref="AE29:AG32 AF33:AG33" name="Rango7_6"/>
    <protectedRange sqref="AF29:AG32 AE33:AG33" name="Diligenciar_12"/>
    <protectedRange sqref="H58:W60 H56:X57 H55:W55 H54:X54 J61:R61 T61:X61 M62:M63 V62:X62 A61:F62 A63:B63 V64:W64 V63 V65:V71 Y54:Z67 AB68:AH68 Y69:Z71 R68 Y68 AB63:AG67 H62:K64 X63:X71 A64:A71 D63:F71 G61:G71 J65:K71 AB69:AG71 AB34:AH62 A34:Z53 A54:G60" name="Rango1_36"/>
    <protectedRange sqref="X58" name="Rango1_2_46"/>
    <protectedRange sqref="X59" name="Rango1_3_10"/>
    <protectedRange sqref="X60" name="Rango1_4_7"/>
    <protectedRange sqref="C67" name="Rango1_1_10"/>
    <protectedRange sqref="L69:L70 L67 L65" name="Rango7_17_1_2_1_2"/>
    <protectedRange sqref="P66 P68" name="Rango7_1_3"/>
    <protectedRange sqref="P66 P68" name="Rango4_1_2"/>
    <protectedRange sqref="AH70:AH71" name="Rango7_3_1_1_3"/>
    <protectedRange sqref="AH70:AH71" name="Diligenciar_4_1_1_4"/>
    <protectedRange sqref="AH69" name="Rango7_3_1_1_1_2"/>
    <protectedRange sqref="AH69" name="Diligenciar_4_1_1_1_2"/>
    <protectedRange sqref="F175 C176:F176 C174:E175 AB139:AD178 AB127:AG129 AB130:AD130 AF130:AG130 G133:K133 P141:T151 V141:Z151 G75:K75 G85:K85 G76:H84 G87:K87 G86:H86 G94:K95 G88:H93 G100:K100 G96:H99 G118:K118 J76:K84 J86:K86 J88:K93 J96:K99 C178:F178 C177:E177 G134:H178 AF139:AG178 J119:K132 G119:H120 J72:K74 P152:Z178 G122:H132 G72:H74 D122:E173 A122:A178 J134:K178 AB131:AG138 A72:A120 P72:Z140 D72:E120 AF72:AG126 AB72:AD126 J101:K117 G101:H117" name="Rango1_38"/>
    <protectedRange sqref="B115 B95 B87 B110 B77 B98 B166 B127 B171 B101 B104 B158 B131 B133 B136:B143 B168:B169 B176 B145:B155" name="Rango1_1_13"/>
    <protectedRange sqref="C83:C85 U141:U151 C72:C81 C122:C173 C87:C120" name="Rango1_2_48"/>
    <protectedRange sqref="F122:F174 F72:F120" name="Rango1_3_12"/>
    <protectedRange sqref="L153:L178 L123:L151 L72:L121" name="Rango1_4_9"/>
    <protectedRange sqref="M72:M178" name="Rango1_5_5"/>
    <protectedRange sqref="N72:N178" name="Rango1_6_5"/>
    <protectedRange sqref="O72:O178" name="Rango1_7_3"/>
    <protectedRange sqref="L152 L122 AE130 AE139:AE178 AE72:AE126" name="Rango1_8_3"/>
    <protectedRange sqref="F177" name="Rango1_4_1_3"/>
    <protectedRange sqref="G121:H121 A121 D121:E121" name="Rango1_10_4"/>
    <protectedRange sqref="C121" name="Rango1_2_2_10"/>
    <protectedRange sqref="F121" name="Rango1_3_2_5"/>
    <protectedRange sqref="I135" name="Rango1_13_2"/>
    <protectedRange sqref="AB187:AG188 F187:F192 J188:K192 H187:H190 AB190:AG190 AB189:AD189 F180 AB191:AF191 A187:A192 H192 D187:D192 AB204:AF204 AB205:AD207 A203:A207 J203:K209 F203:F209 H203:H207 A209:A210 AB208:AE208 AB209:AD209 H209 D203:D209 B210:F210 I203 V187:Z209 U210:Z210 H210:K210 AB192:AG192 AB193:AD203 AB210:AE210 S187:S188" name="Rango1_40"/>
    <protectedRange sqref="C185" name="Rango1_2_8_3_1_2_2_1_2"/>
    <protectedRange sqref="C189" name="Rango1_2_9_1_2_2_2"/>
    <protectedRange sqref="C190" name="Rango1_2_17_3_1_2_2_2"/>
    <protectedRange sqref="I185" name="Rango1_2_3_2_3_1_1_2_1_3_2"/>
    <protectedRange sqref="AF189 AF186" name="Rango7_3_1_10"/>
    <protectedRange sqref="AF189 AF186" name="Diligenciar_1_3"/>
    <protectedRange sqref="A180:E180" name="Rango1_1_15"/>
    <protectedRange sqref="A181:C182" name="Rango1_2_50"/>
    <protectedRange sqref="AG186 AG189 AG183 AG191 AE181:AG182" name="Rango1_3_14"/>
    <protectedRange sqref="B179" name="Rango1_4_11"/>
    <protectedRange sqref="P179:U179" name="Rango1_5_7"/>
    <protectedRange sqref="AE179:AG179" name="Rango1_6_7"/>
    <protectedRange sqref="AE180:AG180 AF193:AG202" name="Rango1_7_5"/>
    <protectedRange sqref="B203:C204 C205:C207 B209:C209" name="Rango1_8_5"/>
    <protectedRange sqref="B198:E202 G198:K199 G200:J202 C193:J193" name="Rango1_2_5_3"/>
    <protectedRange sqref="A194:E194 G194:J194" name="Rango1_2_1_2_2"/>
    <protectedRange sqref="A195:E195 G195:J195" name="Rango1_2_2_1_3"/>
    <protectedRange sqref="A196:J196" name="Rango1_2_3_1_3"/>
    <protectedRange sqref="A197:J197 A198:A202" name="Rango1_2_4_1_4"/>
    <protectedRange sqref="AE193 AE198:AE202" name="Rango1_2_6_3"/>
    <protectedRange sqref="AE194" name="Rango1_2_1_3_2"/>
    <protectedRange sqref="AE195" name="Rango1_2_2_2_3"/>
    <protectedRange sqref="AE196" name="Rango1_2_3_2_2"/>
    <protectedRange sqref="AE197" name="Rango1_2_4_2_2"/>
    <protectedRange sqref="P193:U193 P198:U202" name="Rango1_2_7_3"/>
    <protectedRange sqref="P194:U194" name="Rango1_2_1_4_2"/>
    <protectedRange sqref="P195:U195" name="Rango1_2_2_3_2"/>
    <protectedRange sqref="P196:U196" name="Rango1_2_3_3_2"/>
    <protectedRange sqref="P197:U197" name="Rango1_2_4_3_2"/>
    <protectedRange sqref="P203:U203" name="Rango1_9_5"/>
    <protectedRange sqref="AE203:AG203 AG204" name="Rango1_11_5"/>
    <protectedRange sqref="P204:U204 P207:U207 P210:T210" name="Rango1_12_3"/>
    <protectedRange sqref="B205" name="Rango1_13_4"/>
    <protectedRange sqref="P205:U205" name="Rango1_14_4"/>
    <protectedRange sqref="AE205:AG205" name="Rango1_15_2"/>
    <protectedRange sqref="B207" name="Rango1_16_3"/>
    <protectedRange sqref="AE207:AG207 AF208:AG208 AG209:AG210" name="Rango1_17_4"/>
    <protectedRange sqref="A208:C208" name="Rango1_20_4"/>
    <protectedRange sqref="AE206:AG206" name="Rango1_21_2"/>
    <protectedRange sqref="P206:U206" name="Rango1_22_3"/>
    <protectedRange sqref="P209:U209" name="Rango1_18_2"/>
    <protectedRange sqref="AE209:AF209 AF210" name="Rango1_19_4"/>
    <protectedRange sqref="P208:U208" name="Rango1_23_4"/>
    <protectedRange sqref="P185:Z185 AB185:AC185" name="Rango1_10_9"/>
    <protectedRange sqref="AE185:AG185" name="Rango1_25_2"/>
    <protectedRange sqref="B206" name="Rango1_26_2"/>
    <protectedRange sqref="B193" name="Rango1_27_2"/>
    <protectedRange sqref="AF223:AF230 A230 D230 A229:E229 G229 J229 V212:Z212 F211:G211 A212:G212 A213:C213 E213:G213 V213 Y213 A220:C220 P220:P221 Y220 A211:D211 E220:G220 A221:G221 V221:Z221 P215:P216 J223:K228 A223:G228 V223:Z229 A214:G219 AF211:AF221 J212:K221 V214:Z217 V219:Z219 AD211 AC220:AD220 Y218:Z218 AB221:AD221 AB223:AD229 AB212:AD219" name="Rango1_42"/>
    <protectedRange algorithmName="SHA-512" hashValue="49/yl+GTMlRN3FloWoyBL3IsXrYzEo95h5eEgXs/T6SxYAwuSo+Ndqxkist3BnknjOR8ERS4BgA76v7mpDBZcA==" saltValue="JvzRIA9SAjvsZX2GnV6n2A==" spinCount="100000" sqref="N224:O224 L224:L228 O216 L211:N211 AE218:AE219 L212:O215 L216:N220 O222" name="Rango7_2_3"/>
    <protectedRange sqref="N212:O215 N224:O224 O216 N211 N216:N220 O222" name="Diligenciar_1_5"/>
    <protectedRange sqref="AE213:AE214" name="Diligenciar_6_6"/>
    <protectedRange algorithmName="SHA-512" hashValue="49/yl+GTMlRN3FloWoyBL3IsXrYzEo95h5eEgXs/T6SxYAwuSo+Ndqxkist3BnknjOR8ERS4BgA76v7mpDBZcA==" saltValue="JvzRIA9SAjvsZX2GnV6n2A==" spinCount="100000" sqref="AG223:AG229 AG211:AG221" name="Rango7_9_3"/>
    <protectedRange sqref="AG223:AG229 AG211:AG221" name="Diligenciar_10_3"/>
    <protectedRange sqref="P234 V231:Z231 AB231:AC231 J231:K231 A231:G231 AF231 V235:W235 Y235:Z235 W234:Z234 AB234 J234:K235 A234:G235 AF234:AF235 AD234 AB235:AD235" name="Rango1_2_52"/>
    <protectedRange algorithmName="SHA-512" hashValue="49/yl+GTMlRN3FloWoyBL3IsXrYzEo95h5eEgXs/T6SxYAwuSo+Ndqxkist3BnknjOR8ERS4BgA76v7mpDBZcA==" saltValue="JvzRIA9SAjvsZX2GnV6n2A==" spinCount="100000" sqref="AG231 AG234:AG235" name="Rango7_9_2_1"/>
    <protectedRange sqref="AG231 AG234:AG235" name="Diligenciar_10_2_1"/>
    <protectedRange sqref="B230:C230 E230:Z230 F229 K229:N229 AG230 AB230:AE230" name="Rango1_3_16"/>
    <protectedRange sqref="W211" name="Rango1_1_17"/>
    <protectedRange sqref="X211 X235" name="Rango1_4_13"/>
    <protectedRange sqref="Y211" name="Rango1_5_9"/>
    <protectedRange sqref="Z211" name="Rango1_6_10"/>
    <protectedRange sqref="AB211" name="Rango1_7_7"/>
    <protectedRange sqref="AC211" name="Rango1_8_7"/>
    <protectedRange sqref="D213" name="Rango1_9_8"/>
    <protectedRange sqref="W213" name="Rango1_10_11"/>
    <protectedRange sqref="X213" name="Rango1_11_7"/>
    <protectedRange sqref="Z213" name="Rango1_13_6"/>
    <protectedRange sqref="D220" name="Rango1_14_6"/>
    <protectedRange sqref="V220" name="Rango1_16_6"/>
    <protectedRange sqref="W220" name="Rango1_17_6"/>
    <protectedRange sqref="X220" name="Rango1_18_4"/>
    <protectedRange sqref="Z220" name="Rango1_19_6"/>
    <protectedRange sqref="AB220" name="Rango1_20_6"/>
    <protectedRange sqref="V218" name="Rango1_21_4"/>
    <protectedRange sqref="W218" name="Rango1_22_5"/>
    <protectedRange sqref="X218" name="Rango1_24_3"/>
    <protectedRange sqref="P222 J222:K222 A222:G222 V222:Z222 AF222 AB222:AD222" name="Rango1_12_6"/>
    <protectedRange algorithmName="SHA-512" hashValue="49/yl+GTMlRN3FloWoyBL3IsXrYzEo95h5eEgXs/T6SxYAwuSo+Ndqxkist3BnknjOR8ERS4BgA76v7mpDBZcA==" saltValue="JvzRIA9SAjvsZX2GnV6n2A==" spinCount="100000" sqref="L222:N222" name="Rango7_2_1_12"/>
    <protectedRange sqref="N222" name="Diligenciar_1_1_5"/>
    <protectedRange algorithmName="SHA-512" hashValue="49/yl+GTMlRN3FloWoyBL3IsXrYzEo95h5eEgXs/T6SxYAwuSo+Ndqxkist3BnknjOR8ERS4BgA76v7mpDBZcA==" saltValue="JvzRIA9SAjvsZX2GnV6n2A==" spinCount="100000" sqref="AG222" name="Rango7_9_1_1"/>
    <protectedRange sqref="AG222" name="Diligenciar_10_1_2"/>
    <protectedRange sqref="F236:F249" name="Rango1_44"/>
    <protectedRange sqref="P239:Q239 AD236 V237:Z249 AB248:AC249 AB239:AC239 AB237:AD238 AB240:AD247" name="Rango1_1_19"/>
    <protectedRange algorithmName="SHA-512" hashValue="49/yl+GTMlRN3FloWoyBL3IsXrYzEo95h5eEgXs/T6SxYAwuSo+Ndqxkist3BnknjOR8ERS4BgA76v7mpDBZcA==" saltValue="JvzRIA9SAjvsZX2GnV6n2A==" spinCount="100000" sqref="G239:O239 R239:U239" name="Rango7_1_5"/>
    <protectedRange sqref="R239:T239 G239 J239:K239 N239:O239" name="Diligenciar_1_7"/>
    <protectedRange algorithmName="SHA-512" hashValue="49/yl+GTMlRN3FloWoyBL3IsXrYzEo95h5eEgXs/T6SxYAwuSo+Ndqxkist3BnknjOR8ERS4BgA76v7mpDBZcA==" saltValue="JvzRIA9SAjvsZX2GnV6n2A==" spinCount="100000" sqref="G240:K240 O240:U240 L249 P238 L241:M241 P241:S241 O242:T242 S238 P243:Q243 P237:S237 L237:M238 R248:S248 Q246:S246 P247:P248 S247 L247:M248 O244:T245" name="Rango7_3_3"/>
    <protectedRange sqref="O240:T240 N248:P248 K238 N238 P238 J248:K249 O243:Q243 G248 S238 O242:T242 N241:T241 J237:K237 G237 J240:K241 G240:G241 N237:U237 R248:S248 Q246:S246 K247 N247 P247 S247 O244:T245" name="Diligenciar_3_4"/>
    <protectedRange algorithmName="SHA-512" hashValue="49/yl+GTMlRN3FloWoyBL3IsXrYzEo95h5eEgXs/T6SxYAwuSo+Ndqxkist3BnknjOR8ERS4BgA76v7mpDBZcA==" saltValue="JvzRIA9SAjvsZX2GnV6n2A==" spinCount="100000" sqref="L240:M240 P246 Q248 R243 M249 R238 R247 L242:M246" name="Rango7_5_2"/>
    <protectedRange sqref="N246:P246 N240 O249 J242 J238 O238 G249 J243:K243 R243 G238 J246:K246 Q248 R238 J247 O247 R247 J244:J245 N242:N245 G242:G247" name="Diligenciar_5_4"/>
    <protectedRange algorithmName="SHA-512" hashValue="49/yl+GTMlRN3FloWoyBL3IsXrYzEo95h5eEgXs/T6SxYAwuSo+Ndqxkist3BnknjOR8ERS4BgA76v7mpDBZcA==" saltValue="JvzRIA9SAjvsZX2GnV6n2A==" spinCount="100000" sqref="L236:M236 Q238 P236:S236 P249:R249 AE242 Q247 AE244:AE245" name="Rango7_6_2"/>
    <protectedRange sqref="S249 S243" name="Diligenciar_1_1_9"/>
    <protectedRange sqref="J236:K236 Q238 G236 N236:T236 P249:R249 N249 Q247" name="Diligenciar_6_8"/>
    <protectedRange algorithmName="SHA-512" hashValue="49/yl+GTMlRN3FloWoyBL3IsXrYzEo95h5eEgXs/T6SxYAwuSo+Ndqxkist3BnknjOR8ERS4BgA76v7mpDBZcA==" saltValue="JvzRIA9SAjvsZX2GnV6n2A==" spinCount="100000" sqref="AE239:AG239" name="Rango7_8_2"/>
    <protectedRange sqref="AF239:AG239" name="Diligenciar_8_2"/>
    <protectedRange algorithmName="SHA-512" hashValue="49/yl+GTMlRN3FloWoyBL3IsXrYzEo95h5eEgXs/T6SxYAwuSo+Ndqxkist3BnknjOR8ERS4BgA76v7mpDBZcA==" saltValue="JvzRIA9SAjvsZX2GnV6n2A==" spinCount="100000" sqref="AG236 AG238 AG246:AG247" name="Rango7_9_5"/>
    <protectedRange sqref="AE236:AG236 AE238:AG238 AE246:AG247" name="Diligenciar_9_2"/>
    <protectedRange algorithmName="SHA-512" hashValue="49/yl+GTMlRN3FloWoyBL3IsXrYzEo95h5eEgXs/T6SxYAwuSo+Ndqxkist3BnknjOR8ERS4BgA76v7mpDBZcA==" saltValue="JvzRIA9SAjvsZX2GnV6n2A==" spinCount="100000" sqref="AG248:AG249 AG237 AG241:AG245" name="Rango7_10_1"/>
    <protectedRange sqref="AG242 AE243:AG243 AE248:AG249 AE241:AG241 AE237:AG237 AF244:AG245" name="Diligenciar_10_5"/>
    <protectedRange algorithmName="SHA-512" hashValue="49/yl+GTMlRN3FloWoyBL3IsXrYzEo95h5eEgXs/T6SxYAwuSo+Ndqxkist3BnknjOR8ERS4BgA76v7mpDBZcA==" saltValue="JvzRIA9SAjvsZX2GnV6n2A==" spinCount="100000" sqref="AG240" name="Rango7_11_1"/>
    <protectedRange sqref="AE240:AG240" name="Diligenciar_11_2"/>
    <protectedRange algorithmName="SHA-512" hashValue="49/yl+GTMlRN3FloWoyBL3IsXrYzEo95h5eEgXs/T6SxYAwuSo+Ndqxkist3BnknjOR8ERS4BgA76v7mpDBZcA==" saltValue="JvzRIA9SAjvsZX2GnV6n2A==" spinCount="100000" sqref="A239:B239 D239:E239" name="Rango7_1_1_5"/>
    <protectedRange sqref="D239:E239 A239" name="Diligenciar_1_2_2"/>
    <protectedRange algorithmName="SHA-512" hashValue="49/yl+GTMlRN3FloWoyBL3IsXrYzEo95h5eEgXs/T6SxYAwuSo+Ndqxkist3BnknjOR8ERS4BgA76v7mpDBZcA==" saltValue="JvzRIA9SAjvsZX2GnV6n2A==" spinCount="100000" sqref="C239 A240:B240 D248:E249 D240:E241 E237" name="Rango7_3_1_13"/>
    <protectedRange sqref="C239 A240 T243 B238 A241:B241 A249:B249 U249 A248:E248 D249:E249 D240:E241 E237 A237:C237 B247" name="Diligenciar_3_1_10"/>
    <protectedRange algorithmName="SHA-512" hashValue="49/yl+GTMlRN3FloWoyBL3IsXrYzEo95h5eEgXs/T6SxYAwuSo+Ndqxkist3BnknjOR8ERS4BgA76v7mpDBZcA==" saltValue="JvzRIA9SAjvsZX2GnV6n2A==" spinCount="100000" sqref="D238:E238 D242:E247" name="Rango7_5_1_2"/>
    <protectedRange sqref="C241 A238 T238 D238:E238 C236 T247:T248 D246:E247 C242:E245 A242:A247 C246" name="Diligenciar_5_1_7"/>
    <protectedRange sqref="B236 B242:B246" name="Diligenciar_3_2_2"/>
    <protectedRange algorithmName="SHA-512" hashValue="49/yl+GTMlRN3FloWoyBL3IsXrYzEo95h5eEgXs/T6SxYAwuSo+Ndqxkist3BnknjOR8ERS4BgA76v7mpDBZcA==" saltValue="JvzRIA9SAjvsZX2GnV6n2A==" spinCount="100000" sqref="D236:E236 D237" name="Rango7_6_1_2"/>
    <protectedRange sqref="A236 D236:E236 D237" name="Diligenciar_6_1_3"/>
    <protectedRange sqref="AF242" name="Diligenciar_4_11"/>
    <protectedRange sqref="AK296 AK303:AK315 AK298:AK301" name="Diligenciar_14_1_1_2"/>
    <protectedRange sqref="AJ253 AJ255 AJ264:AJ265 AJ257 AJ261:AJ262 AJ259 AJ250:AJ251 AH253 AH257 AH264:AH265 AH259:AH262 AH255" name="Rango1_2_21_2"/>
    <protectedRange sqref="AI261:AI262 AI253 AI255 AI264:AI265 AI257 AI259 AI250:AI251" name="Diligenciar_13_1_10"/>
    <protectedRange sqref="AK261:AK262 AK253 AK255 AK264:AK265 AK257 AK259 AK250:AK251" name="Diligenciar_14_1_2_1"/>
    <protectedRange sqref="AJ252 AJ254 AJ263 AJ256 AJ258 AJ260" name="Rango1_2_22_1"/>
    <protectedRange sqref="AI252 AI254 AI263 AI256 AI258 AI260" name="Diligenciar_13_1_1_1"/>
    <protectedRange sqref="AK252 AK254 AK263 AK256 AK258 AK260" name="Diligenciar_14_1_3_1"/>
    <protectedRange sqref="AH266:AH267" name="Rango1_2_32_1"/>
    <protectedRange sqref="AJ266:AJ267" name="Rango1_2_33_1_1"/>
    <protectedRange sqref="AK266:AK267" name="Diligenciar_14_1_31_1"/>
    <protectedRange sqref="AJ268" name="Rango1_2_24_1"/>
    <protectedRange sqref="AI268" name="Diligenciar_13_1_2_1"/>
    <protectedRange sqref="AK268" name="Diligenciar_14_1_4_1"/>
    <protectedRange sqref="AJ269:AJ276 AH269:AH276" name="Rango1_2_25_1"/>
    <protectedRange sqref="AI269:AI276" name="Diligenciar_13_1_3_1"/>
    <protectedRange sqref="AK269:AK276" name="Diligenciar_14_1_5_1"/>
    <protectedRange sqref="AH277:AH287" name="Rango1_2_28_1"/>
    <protectedRange sqref="AH288:AH289" name="Rango1_2_29_1"/>
    <protectedRange sqref="AJ277:AJ287" name="Rango1_2_31_1"/>
    <protectedRange sqref="AI277:AI287" name="Diligenciar_13_1_4_1"/>
    <protectedRange sqref="AK277:AK287" name="Diligenciar_14_1_6_1"/>
    <protectedRange sqref="AJ288:AJ302" name="Rango1_2_34_2"/>
    <protectedRange sqref="AI288:AI289" name="Diligenciar_13_1_5_1"/>
    <protectedRange sqref="AK288:AK295 AK297 AK302" name="Diligenciar_14_1_7_2"/>
    <protectedRange sqref="AJ318:AJ320 AJ449:AJ455" name="Rango1_2_35_2"/>
    <protectedRange sqref="AI318:AI320 AI455" name="Diligenciar_13_1_6_2"/>
    <protectedRange sqref="AK318:AK320 AK449:AK455" name="Diligenciar_14_1_8_2"/>
    <protectedRange sqref="AJ316:AJ317 AH316:AH317" name="Rango1_2_4_4"/>
    <protectedRange sqref="AI316:AI317" name="Diligenciar_13_1_7_1"/>
    <protectedRange sqref="AK316:AK317" name="Diligenciar_14_1_9_1"/>
    <protectedRange sqref="AH329" name="Rango1_2_5_4"/>
    <protectedRange sqref="AJ329" name="Rango1_2_6_4"/>
    <protectedRange sqref="AI329:AI338 AI449:AI454" name="Diligenciar_13_1_8_1"/>
    <protectedRange sqref="AK329" name="Diligenciar_14_1_12"/>
    <protectedRange sqref="AJ330:AJ338" name="Rango1_2_43_1_1"/>
    <protectedRange sqref="AK330:AK338" name="Diligenciar_14_1_41_1"/>
    <protectedRange sqref="AH321:AH322" name="Rango1_2_8_1"/>
    <protectedRange sqref="AJ325:AJ326 AJ321" name="Rango1_2_10_2"/>
    <protectedRange sqref="AI325:AI326 AI321" name="Diligenciar_13_1_9_1"/>
    <protectedRange sqref="AK325:AK326 AK321" name="Diligenciar_14_1_10_1"/>
    <protectedRange sqref="AH325" name="Rango1_2_11_1"/>
    <protectedRange sqref="AH326" name="Rango1_2_12_1"/>
    <protectedRange sqref="AH324" name="Rango1_2_14_1"/>
    <protectedRange sqref="AJ324" name="Rango1_2_16_1"/>
    <protectedRange sqref="AI324" name="Diligenciar_13_1_13_1"/>
    <protectedRange sqref="AK324" name="Diligenciar_14_1_14_1"/>
    <protectedRange sqref="AH323" name="Rango1_2_17_1"/>
    <protectedRange sqref="AJ322:AJ323" name="Rango1_2_20_1"/>
    <protectedRange sqref="AI322:AI323" name="Diligenciar_13_1_15_1"/>
    <protectedRange sqref="AK322:AK323" name="Diligenciar_14_1_16_1"/>
    <protectedRange sqref="AH327" name="Rango1_2_27_1"/>
    <protectedRange sqref="AJ327" name="Rango1_2_36_1"/>
    <protectedRange sqref="AI327" name="Diligenciar_13_1_16_1"/>
    <protectedRange sqref="AK327" name="Diligenciar_14_1_17_1"/>
    <protectedRange sqref="AH318:AH319 AH449:AH455" name="Rango1_2_53"/>
    <protectedRange sqref="AK328" name="Diligenciar_14_1_11_1"/>
    <protectedRange sqref="AH328" name="Rango1_2_26_1"/>
    <protectedRange sqref="AH332:AH338" name="Rango1_2_15_1"/>
    <protectedRange sqref="AK390 AK392 AK394 AK396 AK398 AK400 AK402 AK404 AK406 AK408 AK410 AK412 AK414 AK416 AK418 AK420 AK422 AK424 AK426 AK428 AK430 AK432 AK434 AK436 AK438 AK440 AK442 AK444 AK446 AK359:AK388" name="Diligenciar_14_1_1_1_1"/>
    <protectedRange sqref="AH424:AH448" name="Rango1_2_21_1_1"/>
    <protectedRange sqref="AH357:AH358" name="Rango1_2_30_1"/>
    <protectedRange sqref="AJ388:AJ448" name="Rango1_2_34_1_1"/>
    <protectedRange sqref="AK389 AK391 AK393 AK395 AK397 AK399 AK401 AK403 AK405 AK407 AK409 AK411 AK413 AK415 AK417 AK419 AK421 AK423 AK425 AK427 AK429 AK431 AK433 AK435 AK437 AK439 AK441 AK443 AK445 AK447:AK448" name="Diligenciar_14_1_7_1_1"/>
    <protectedRange sqref="AJ357:AJ358" name="Rango1_2_35_1_1"/>
    <protectedRange sqref="AI357:AI358" name="Diligenciar_13_1_6_1_1"/>
    <protectedRange sqref="AK357:AK358" name="Diligenciar_14_1_8_1_1"/>
    <protectedRange sqref="AH339:AH340 AH342:AH344 AH346 AH354:AH356 AH348:AH352" name="Rango1_2_37_1"/>
    <protectedRange sqref="AJ339:AJ356" name="Rango1_2_38_1"/>
    <protectedRange sqref="AK339:AK356" name="Diligenciar_14_1_19_1"/>
    <protectedRange sqref="AI339:AI356" name="Diligenciar_13_1_1_2_1"/>
    <protectedRange sqref="AJ456" name="Rango1_2_34_3"/>
    <protectedRange sqref="AK456" name="Diligenciar_14_1_7_3"/>
    <protectedRange algorithmName="SHA-512" hashValue="49/yl+GTMlRN3FloWoyBL3IsXrYzEo95h5eEgXs/T6SxYAwuSo+Ndqxkist3BnknjOR8ERS4BgA76v7mpDBZcA==" saltValue="JvzRIA9SAjvsZX2GnV6n2A==" spinCount="100000" sqref="L292:O317 L456:O456" name="Rango7_1_1_2_5"/>
    <protectedRange sqref="N292:O317 N456:O456" name="Diligenciar_1_1_2_6"/>
    <protectedRange sqref="AC311:AC315 AC291:AC308" name="Rango1_2_3_8"/>
    <protectedRange sqref="AG296 AG303:AG315 AG298:AG301" name="Diligenciar_14_1_1_6"/>
    <protectedRange sqref="A291 P291 F291:G291 J291:K291" name="Rango1_2_7_7"/>
    <protectedRange algorithmName="SHA-512" hashValue="49/yl+GTMlRN3FloWoyBL3IsXrYzEo95h5eEgXs/T6SxYAwuSo+Ndqxkist3BnknjOR8ERS4BgA76v7mpDBZcA==" saltValue="JvzRIA9SAjvsZX2GnV6n2A==" spinCount="100000" sqref="D291:E291 D292:D317 D456" name="Rango7_2_1_5_4"/>
    <protectedRange sqref="D291:E291 D292:D317 D456" name="Diligenciar_2_1_5_4"/>
    <protectedRange sqref="B291:C291" name="Diligenciar_9_2_1_5_4"/>
    <protectedRange algorithmName="SHA-512" hashValue="49/yl+GTMlRN3FloWoyBL3IsXrYzEo95h5eEgXs/T6SxYAwuSo+Ndqxkist3BnknjOR8ERS4BgA76v7mpDBZcA==" saltValue="JvzRIA9SAjvsZX2GnV6n2A==" spinCount="100000" sqref="R291:U291" name="Rango7_8_1_5_4"/>
    <protectedRange sqref="R291:T291" name="Diligenciar_12_1_5_4"/>
    <protectedRange algorithmName="SHA-512" hashValue="49/yl+GTMlRN3FloWoyBL3IsXrYzEo95h5eEgXs/T6SxYAwuSo+Ndqxkist3BnknjOR8ERS4BgA76v7mpDBZcA==" saltValue="JvzRIA9SAjvsZX2GnV6n2A==" spinCount="100000" sqref="Q291" name="Rango7_3_1_5_4"/>
    <protectedRange sqref="Q291" name="Diligenciar_5_1_5_4"/>
    <protectedRange algorithmName="SHA-512" hashValue="49/yl+GTMlRN3FloWoyBL3IsXrYzEo95h5eEgXs/T6SxYAwuSo+Ndqxkist3BnknjOR8ERS4BgA76v7mpDBZcA==" saltValue="JvzRIA9SAjvsZX2GnV6n2A==" spinCount="100000" sqref="L291:O291" name="Rango7_1_1_6_4"/>
    <protectedRange sqref="N291:O291" name="Diligenciar_1_1_6_4"/>
    <protectedRange sqref="F292:G292 A292:A293 J292:K293 P292:P293 G293:G294 G311 G313" name="Rango1_2_18_4"/>
    <protectedRange algorithmName="SHA-512" hashValue="49/yl+GTMlRN3FloWoyBL3IsXrYzEo95h5eEgXs/T6SxYAwuSo+Ndqxkist3BnknjOR8ERS4BgA76v7mpDBZcA==" saltValue="JvzRIA9SAjvsZX2GnV6n2A==" spinCount="100000" sqref="R292:U292 S293:U293 R293:R294" name="Rango7_8_1_16_4"/>
    <protectedRange sqref="R292:T292 S293:T293 R293:R294" name="Diligenciar_12_1_16_4"/>
    <protectedRange algorithmName="SHA-512" hashValue="49/yl+GTMlRN3FloWoyBL3IsXrYzEo95h5eEgXs/T6SxYAwuSo+Ndqxkist3BnknjOR8ERS4BgA76v7mpDBZcA==" saltValue="JvzRIA9SAjvsZX2GnV6n2A==" spinCount="100000" sqref="Q292:Q293" name="Rango7_3_1_16_4"/>
    <protectedRange sqref="Q292:Q293" name="Diligenciar_5_1_16_4"/>
    <protectedRange sqref="B292" name="Diligenciar_9_2_1_6_1_1_4"/>
    <protectedRange sqref="F293" name="Rango1_2_2_5_4"/>
    <protectedRange algorithmName="SHA-512" hashValue="49/yl+GTMlRN3FloWoyBL3IsXrYzEo95h5eEgXs/T6SxYAwuSo+Ndqxkist3BnknjOR8ERS4BgA76v7mpDBZcA==" saltValue="JvzRIA9SAjvsZX2GnV6n2A==" spinCount="100000" sqref="E293" name="Rango7_2_1_2_5_4"/>
    <protectedRange sqref="E293" name="Diligenciar_2_1_2_5_5"/>
    <protectedRange sqref="F311 F314:G315 F313 F294 F312:G312 J294:K315 P294:P315 A294:A315 F295:G310 J456:K456 P456 A456 F456:G456" name="Rango1_2_19_4"/>
    <protectedRange sqref="H295:I297 H299:I315 H298 H456:I456" name="Diligenciar_3_1_12_4"/>
    <protectedRange algorithmName="SHA-512" hashValue="49/yl+GTMlRN3FloWoyBL3IsXrYzEo95h5eEgXs/T6SxYAwuSo+Ndqxkist3BnknjOR8ERS4BgA76v7mpDBZcA==" saltValue="JvzRIA9SAjvsZX2GnV6n2A==" spinCount="100000" sqref="S294:U294 R295:U315 R456:U456" name="Rango7_8_1_17_4"/>
    <protectedRange sqref="S294:T294 R295:T315 R456:T456" name="Diligenciar_12_1_17_4"/>
    <protectedRange algorithmName="SHA-512" hashValue="49/yl+GTMlRN3FloWoyBL3IsXrYzEo95h5eEgXs/T6SxYAwuSo+Ndqxkist3BnknjOR8ERS4BgA76v7mpDBZcA==" saltValue="JvzRIA9SAjvsZX2GnV6n2A==" spinCount="100000" sqref="Q294:Q315 Q456" name="Rango7_3_1_17_4"/>
    <protectedRange sqref="Q294:Q315 Q456" name="Diligenciar_5_1_17_4"/>
    <protectedRange sqref="B294:B300 B303:B315 B456" name="Diligenciar_9_2_1_1_1_4"/>
    <protectedRange sqref="AF253 AF255 AF264:AF265 AF257 AF261:AF262 AF259 P250:P265 D252:D265 A250:A265 F250:G265 AF250:AF251 J250:K268 X250:Z265 AC253:AD265 AB254:AB265 AB250:AD252" name="Rango1_2_21_6"/>
    <protectedRange algorithmName="SHA-512" hashValue="49/yl+GTMlRN3FloWoyBL3IsXrYzEo95h5eEgXs/T6SxYAwuSo+Ndqxkist3BnknjOR8ERS4BgA76v7mpDBZcA==" saltValue="JvzRIA9SAjvsZX2GnV6n2A==" spinCount="100000" sqref="E252:E265 D250:E251" name="Rango7_2_1_7_5"/>
    <protectedRange sqref="E252:E265 D250:E251" name="Diligenciar_2_1_7_5"/>
    <protectedRange sqref="B250:C265" name="Diligenciar_9_2_1_10_5"/>
    <protectedRange sqref="H250:I251" name="Diligenciar_3_1_3_4"/>
    <protectedRange algorithmName="SHA-512" hashValue="49/yl+GTMlRN3FloWoyBL3IsXrYzEo95h5eEgXs/T6SxYAwuSo+Ndqxkist3BnknjOR8ERS4BgA76v7mpDBZcA==" saltValue="JvzRIA9SAjvsZX2GnV6n2A==" spinCount="100000" sqref="R250:U265" name="Rango7_8_1_20_5"/>
    <protectedRange sqref="R250:T265" name="Diligenciar_12_1_20_5"/>
    <protectedRange algorithmName="SHA-512" hashValue="49/yl+GTMlRN3FloWoyBL3IsXrYzEo95h5eEgXs/T6SxYAwuSo+Ndqxkist3BnknjOR8ERS4BgA76v7mpDBZcA==" saltValue="JvzRIA9SAjvsZX2GnV6n2A==" spinCount="100000" sqref="Q250:Q265" name="Rango7_3_1_19_5"/>
    <protectedRange sqref="Q250:Q265" name="Diligenciar_5_1_19_5"/>
    <protectedRange sqref="AE261:AE262 AE253 AE255 AE264:AE265 AE257 AE259 AE250:AE251" name="Diligenciar_13_1_17"/>
    <protectedRange sqref="AG261:AG262 AG253 AG255 AG264:AG265 AG257 AG259 AG250:AG251" name="Diligenciar_14_1_2_5"/>
    <protectedRange algorithmName="SHA-512" hashValue="49/yl+GTMlRN3FloWoyBL3IsXrYzEo95h5eEgXs/T6SxYAwuSo+Ndqxkist3BnknjOR8ERS4BgA76v7mpDBZcA==" saltValue="JvzRIA9SAjvsZX2GnV6n2A==" spinCount="100000" sqref="V250:W250 W253:W265" name="Rango7_4_2_7"/>
    <protectedRange sqref="W250 W253:W265" name="Diligenciar_4_1_7"/>
    <protectedRange algorithmName="SHA-512" hashValue="49/yl+GTMlRN3FloWoyBL3IsXrYzEo95h5eEgXs/T6SxYAwuSo+Ndqxkist3BnknjOR8ERS4BgA76v7mpDBZcA==" saltValue="JvzRIA9SAjvsZX2GnV6n2A==" spinCount="100000" sqref="L250:O265" name="Rango7_1_1_16_5"/>
    <protectedRange sqref="N250:O265" name="Diligenciar_1_1_16_5"/>
    <protectedRange sqref="AF252 AF254 AF263 AF256 AF258 AF260" name="Rango1_2_22_5"/>
    <protectedRange sqref="AE252 AE254 AE263 AE256 AE258 AE260" name="Diligenciar_13_1_1_6"/>
    <protectedRange sqref="AG252 AG254 AG263 AG256 AG258 AG260" name="Diligenciar_14_1_3_5"/>
    <protectedRange algorithmName="SHA-512" hashValue="49/yl+GTMlRN3FloWoyBL3IsXrYzEo95h5eEgXs/T6SxYAwuSo+Ndqxkist3BnknjOR8ERS4BgA76v7mpDBZcA==" saltValue="JvzRIA9SAjvsZX2GnV6n2A==" spinCount="100000" sqref="L266:O267" name="Rango7_1_1_17_4"/>
    <protectedRange sqref="N266:O267" name="Diligenciar_1_1_17_4"/>
    <protectedRange sqref="AD266:AD267" name="Rango1_2_32_5"/>
    <protectedRange sqref="A266:A267 F266:G267 P266:P267 AC266" name="Rango1_2_33_6"/>
    <protectedRange algorithmName="SHA-512" hashValue="49/yl+GTMlRN3FloWoyBL3IsXrYzEo95h5eEgXs/T6SxYAwuSo+Ndqxkist3BnknjOR8ERS4BgA76v7mpDBZcA==" saltValue="JvzRIA9SAjvsZX2GnV6n2A==" spinCount="100000" sqref="R266:U267" name="Rango7_8_1_31_4"/>
    <protectedRange sqref="R266:T267" name="Diligenciar_12_1_31_4"/>
    <protectedRange algorithmName="SHA-512" hashValue="49/yl+GTMlRN3FloWoyBL3IsXrYzEo95h5eEgXs/T6SxYAwuSo+Ndqxkist3BnknjOR8ERS4BgA76v7mpDBZcA==" saltValue="JvzRIA9SAjvsZX2GnV6n2A==" spinCount="100000" sqref="Q266:Q267" name="Rango7_3_1_31_4"/>
    <protectedRange sqref="Q266:Q267" name="Diligenciar_5_1_31_4"/>
    <protectedRange sqref="AF266:AF267" name="Rango1_2_33_1_5"/>
    <protectedRange sqref="AG266:AG267" name="Diligenciar_14_1_31_5"/>
    <protectedRange sqref="A268 P268 F268:G268 X268:Z268 AB268:AD268" name="Rango1_2_23_4"/>
    <protectedRange algorithmName="SHA-512" hashValue="49/yl+GTMlRN3FloWoyBL3IsXrYzEo95h5eEgXs/T6SxYAwuSo+Ndqxkist3BnknjOR8ERS4BgA76v7mpDBZcA==" saltValue="JvzRIA9SAjvsZX2GnV6n2A==" spinCount="100000" sqref="R268:U268" name="Rango7_8_1_21_4"/>
    <protectedRange sqref="R268:T268" name="Diligenciar_12_1_21_4"/>
    <protectedRange algorithmName="SHA-512" hashValue="49/yl+GTMlRN3FloWoyBL3IsXrYzEo95h5eEgXs/T6SxYAwuSo+Ndqxkist3BnknjOR8ERS4BgA76v7mpDBZcA==" saltValue="JvzRIA9SAjvsZX2GnV6n2A==" spinCount="100000" sqref="Q268" name="Rango7_3_1_20_4"/>
    <protectedRange sqref="Q268" name="Diligenciar_5_1_20_4"/>
    <protectedRange algorithmName="SHA-512" hashValue="49/yl+GTMlRN3FloWoyBL3IsXrYzEo95h5eEgXs/T6SxYAwuSo+Ndqxkist3BnknjOR8ERS4BgA76v7mpDBZcA==" saltValue="JvzRIA9SAjvsZX2GnV6n2A==" spinCount="100000" sqref="L268:O268" name="Rango7_1_1_18_4"/>
    <protectedRange sqref="N268:O268" name="Diligenciar_1_1_18_4"/>
    <protectedRange sqref="B268" name="Diligenciar_9_2_1_2_4_4"/>
    <protectedRange sqref="AF268" name="Rango1_2_24_5"/>
    <protectedRange sqref="AE268" name="Diligenciar_13_1_2_5"/>
    <protectedRange sqref="AG268" name="Diligenciar_14_1_4_5"/>
    <protectedRange sqref="F269:G276 P269:P276 J269:K276 AF269:AF276 A269:A276 X269:Z276 AB269:AD276" name="Rango1_2_25_5"/>
    <protectedRange algorithmName="SHA-512" hashValue="49/yl+GTMlRN3FloWoyBL3IsXrYzEo95h5eEgXs/T6SxYAwuSo+Ndqxkist3BnknjOR8ERS4BgA76v7mpDBZcA==" saltValue="JvzRIA9SAjvsZX2GnV6n2A==" spinCount="100000" sqref="D269:E276" name="Rango7_2_1_8_4"/>
    <protectedRange sqref="D269:E276" name="Diligenciar_2_1_8_4"/>
    <protectedRange sqref="B269:C276" name="Diligenciar_9_2_1_11_4"/>
    <protectedRange sqref="H269:I276" name="Diligenciar_3_1_4_4"/>
    <protectedRange algorithmName="SHA-512" hashValue="49/yl+GTMlRN3FloWoyBL3IsXrYzEo95h5eEgXs/T6SxYAwuSo+Ndqxkist3BnknjOR8ERS4BgA76v7mpDBZcA==" saltValue="JvzRIA9SAjvsZX2GnV6n2A==" spinCount="100000" sqref="R269:U276" name="Rango7_8_1_22_4"/>
    <protectedRange sqref="R269:T276" name="Diligenciar_12_1_22_4"/>
    <protectedRange algorithmName="SHA-512" hashValue="49/yl+GTMlRN3FloWoyBL3IsXrYzEo95h5eEgXs/T6SxYAwuSo+Ndqxkist3BnknjOR8ERS4BgA76v7mpDBZcA==" saltValue="JvzRIA9SAjvsZX2GnV6n2A==" spinCount="100000" sqref="Q269:Q276" name="Rango7_3_1_21_4"/>
    <protectedRange sqref="Q269:Q276" name="Diligenciar_5_1_21_4"/>
    <protectedRange sqref="AE269:AE276" name="Diligenciar_13_1_3_5"/>
    <protectedRange sqref="AG269:AG276" name="Diligenciar_14_1_5_5"/>
    <protectedRange algorithmName="SHA-512" hashValue="49/yl+GTMlRN3FloWoyBL3IsXrYzEo95h5eEgXs/T6SxYAwuSo+Ndqxkist3BnknjOR8ERS4BgA76v7mpDBZcA==" saltValue="JvzRIA9SAjvsZX2GnV6n2A==" spinCount="100000" sqref="V269:W276" name="Rango7_4_3_4"/>
    <protectedRange sqref="W269:W276" name="Diligenciar_4_2_5"/>
    <protectedRange sqref="A277:A287 P277:P287 F277:G287 D277:D287 J277:K287 X277:Z287 AB277:AD287" name="Rango1_2_28_5"/>
    <protectedRange algorithmName="SHA-512" hashValue="49/yl+GTMlRN3FloWoyBL3IsXrYzEo95h5eEgXs/T6SxYAwuSo+Ndqxkist3BnknjOR8ERS4BgA76v7mpDBZcA==" saltValue="JvzRIA9SAjvsZX2GnV6n2A==" spinCount="100000" sqref="R277:U287 S288:T289" name="Rango7_8_1_23_4"/>
    <protectedRange sqref="R277:T287 S288:T289" name="Diligenciar_12_1_23_4"/>
    <protectedRange algorithmName="SHA-512" hashValue="49/yl+GTMlRN3FloWoyBL3IsXrYzEo95h5eEgXs/T6SxYAwuSo+Ndqxkist3BnknjOR8ERS4BgA76v7mpDBZcA==" saltValue="JvzRIA9SAjvsZX2GnV6n2A==" spinCount="100000" sqref="Q277:Q287" name="Rango7_3_1_22_4"/>
    <protectedRange sqref="Q277:Q287" name="Diligenciar_5_1_22_4"/>
    <protectedRange algorithmName="SHA-512" hashValue="49/yl+GTMlRN3FloWoyBL3IsXrYzEo95h5eEgXs/T6SxYAwuSo+Ndqxkist3BnknjOR8ERS4BgA76v7mpDBZcA==" saltValue="JvzRIA9SAjvsZX2GnV6n2A==" spinCount="100000" sqref="V277:V287" name="Rango7_4_4_4"/>
    <protectedRange algorithmName="SHA-512" hashValue="49/yl+GTMlRN3FloWoyBL3IsXrYzEo95h5eEgXs/T6SxYAwuSo+Ndqxkist3BnknjOR8ERS4BgA76v7mpDBZcA==" saltValue="JvzRIA9SAjvsZX2GnV6n2A==" spinCount="100000" sqref="L277:O287" name="Rango7_1_1_20_4"/>
    <protectedRange sqref="N277:O287" name="Diligenciar_1_1_20_4"/>
    <protectedRange sqref="B277:B287" name="Diligenciar_9_2_1_2_5_4"/>
    <protectedRange sqref="J288:K289 A288:A289 P288:P289 F288:G289 D288:D289 X288:Z289 AB288:AD289" name="Rango1_2_29_5"/>
    <protectedRange algorithmName="SHA-512" hashValue="49/yl+GTMlRN3FloWoyBL3IsXrYzEo95h5eEgXs/T6SxYAwuSo+Ndqxkist3BnknjOR8ERS4BgA76v7mpDBZcA==" saltValue="JvzRIA9SAjvsZX2GnV6n2A==" spinCount="100000" sqref="R288:R289 U288:U289" name="Rango7_8_1_26_4"/>
    <protectedRange sqref="R288:R289" name="Diligenciar_12_1_26_4"/>
    <protectedRange algorithmName="SHA-512" hashValue="49/yl+GTMlRN3FloWoyBL3IsXrYzEo95h5eEgXs/T6SxYAwuSo+Ndqxkist3BnknjOR8ERS4BgA76v7mpDBZcA==" saltValue="JvzRIA9SAjvsZX2GnV6n2A==" spinCount="100000" sqref="Q288:Q289" name="Rango7_3_1_23_4"/>
    <protectedRange sqref="Q288:Q289" name="Diligenciar_5_1_23_4"/>
    <protectedRange algorithmName="SHA-512" hashValue="49/yl+GTMlRN3FloWoyBL3IsXrYzEo95h5eEgXs/T6SxYAwuSo+Ndqxkist3BnknjOR8ERS4BgA76v7mpDBZcA==" saltValue="JvzRIA9SAjvsZX2GnV6n2A==" spinCount="100000" sqref="V288:V289" name="Rango7_4_5_4"/>
    <protectedRange algorithmName="SHA-512" hashValue="49/yl+GTMlRN3FloWoyBL3IsXrYzEo95h5eEgXs/T6SxYAwuSo+Ndqxkist3BnknjOR8ERS4BgA76v7mpDBZcA==" saltValue="JvzRIA9SAjvsZX2GnV6n2A==" spinCount="100000" sqref="L288:O289" name="Rango7_1_1_21_4"/>
    <protectedRange sqref="N288:O289" name="Diligenciar_1_1_21_4"/>
    <protectedRange sqref="B288:B289" name="Diligenciar_9_2_1_2_6_4"/>
    <protectedRange sqref="AF277:AF287" name="Rango1_2_31_5"/>
    <protectedRange sqref="AE277:AE287" name="Diligenciar_13_1_4_5"/>
    <protectedRange sqref="AG277:AG287" name="Diligenciar_14_1_6_5"/>
    <protectedRange sqref="AF288:AF302" name="Rango1_2_34_7"/>
    <protectedRange sqref="AE288:AE289" name="Diligenciar_13_1_5_5"/>
    <protectedRange sqref="AG288:AG295 AG297 AG302" name="Diligenciar_14_1_7_7"/>
    <protectedRange sqref="AF318:AF320 AF449:AF455" name="Rango1_2_35_6"/>
    <protectedRange sqref="AE318:AE320 AE455" name="Diligenciar_13_1_6_6"/>
    <protectedRange sqref="AG318:AG320 AG449:AG455" name="Diligenciar_14_1_8_6"/>
    <protectedRange sqref="P290 A290 J290:K290 F290:G290" name="Rango1_2_10_1_4"/>
    <protectedRange algorithmName="SHA-512" hashValue="49/yl+GTMlRN3FloWoyBL3IsXrYzEo95h5eEgXs/T6SxYAwuSo+Ndqxkist3BnknjOR8ERS4BgA76v7mpDBZcA==" saltValue="JvzRIA9SAjvsZX2GnV6n2A==" spinCount="100000" sqref="D290" name="Rango7_2_1_3_2_4"/>
    <protectedRange sqref="D290" name="Diligenciar_2_1_3_2_4"/>
    <protectedRange algorithmName="SHA-512" hashValue="49/yl+GTMlRN3FloWoyBL3IsXrYzEo95h5eEgXs/T6SxYAwuSo+Ndqxkist3BnknjOR8ERS4BgA76v7mpDBZcA==" saltValue="JvzRIA9SAjvsZX2GnV6n2A==" spinCount="100000" sqref="R290:U290" name="Rango7_8_1_11_1_4"/>
    <protectedRange sqref="R290:T290" name="Diligenciar_12_1_11_1_4"/>
    <protectedRange algorithmName="SHA-512" hashValue="49/yl+GTMlRN3FloWoyBL3IsXrYzEo95h5eEgXs/T6SxYAwuSo+Ndqxkist3BnknjOR8ERS4BgA76v7mpDBZcA==" saltValue="JvzRIA9SAjvsZX2GnV6n2A==" spinCount="100000" sqref="Q290" name="Rango7_3_1_8_1_4"/>
    <protectedRange sqref="Q290" name="Diligenciar_5_1_8_1_4"/>
    <protectedRange algorithmName="SHA-512" hashValue="49/yl+GTMlRN3FloWoyBL3IsXrYzEo95h5eEgXs/T6SxYAwuSo+Ndqxkist3BnknjOR8ERS4BgA76v7mpDBZcA==" saltValue="JvzRIA9SAjvsZX2GnV6n2A==" spinCount="100000" sqref="L290:O290" name="Rango7_1_1_8_1_4"/>
    <protectedRange sqref="N290:O290" name="Diligenciar_1_1_8_1_4"/>
    <protectedRange sqref="B290" name="Diligenciar_9_2_1_9_1_4"/>
    <protectedRange sqref="J329:K329 P316:P317 F316:G317 AF316:AF317 A316:A317 J316:K317 X316:Z317 AB316:AD317" name="Rango1_2_4_8"/>
    <protectedRange algorithmName="SHA-512" hashValue="49/yl+GTMlRN3FloWoyBL3IsXrYzEo95h5eEgXs/T6SxYAwuSo+Ndqxkist3BnknjOR8ERS4BgA76v7mpDBZcA==" saltValue="JvzRIA9SAjvsZX2GnV6n2A==" spinCount="100000" sqref="E316:E317" name="Rango7_2_1_9_4"/>
    <protectedRange sqref="E316:E317" name="Diligenciar_2_1_9_4"/>
    <protectedRange sqref="B316:C317" name="Diligenciar_9_2_1_2_11"/>
    <protectedRange sqref="H316:I317" name="Diligenciar_3_1_2_5"/>
    <protectedRange algorithmName="SHA-512" hashValue="49/yl+GTMlRN3FloWoyBL3IsXrYzEo95h5eEgXs/T6SxYAwuSo+Ndqxkist3BnknjOR8ERS4BgA76v7mpDBZcA==" saltValue="JvzRIA9SAjvsZX2GnV6n2A==" spinCount="100000" sqref="R316:U317" name="Rango7_8_1_3_4"/>
    <protectedRange sqref="R316:T317" name="Diligenciar_12_1_3_4"/>
    <protectedRange algorithmName="SHA-512" hashValue="49/yl+GTMlRN3FloWoyBL3IsXrYzEo95h5eEgXs/T6SxYAwuSo+Ndqxkist3BnknjOR8ERS4BgA76v7mpDBZcA==" saltValue="JvzRIA9SAjvsZX2GnV6n2A==" spinCount="100000" sqref="Q316:Q317" name="Rango7_3_1_3_4"/>
    <protectedRange sqref="Q316:Q317" name="Diligenciar_5_1_3_4"/>
    <protectedRange sqref="AE316:AE317" name="Diligenciar_13_1_7_5"/>
    <protectedRange sqref="AG316:AG317" name="Diligenciar_14_1_9_5"/>
    <protectedRange algorithmName="SHA-512" hashValue="49/yl+GTMlRN3FloWoyBL3IsXrYzEo95h5eEgXs/T6SxYAwuSo+Ndqxkist3BnknjOR8ERS4BgA76v7mpDBZcA==" saltValue="JvzRIA9SAjvsZX2GnV6n2A==" spinCount="100000" sqref="V316:W317" name="Rango7_4_21"/>
    <protectedRange sqref="W316:W317" name="Diligenciar_4_16"/>
    <protectedRange sqref="A329 F329 P329 X329:Z329 AB329:AD329" name="Rango1_2_5_8"/>
    <protectedRange algorithmName="SHA-512" hashValue="49/yl+GTMlRN3FloWoyBL3IsXrYzEo95h5eEgXs/T6SxYAwuSo+Ndqxkist3BnknjOR8ERS4BgA76v7mpDBZcA==" saltValue="JvzRIA9SAjvsZX2GnV6n2A==" spinCount="100000" sqref="R329:U329" name="Rango7_8_1_4_4"/>
    <protectedRange sqref="R329:T329" name="Diligenciar_12_1_4_4"/>
    <protectedRange algorithmName="SHA-512" hashValue="49/yl+GTMlRN3FloWoyBL3IsXrYzEo95h5eEgXs/T6SxYAwuSo+Ndqxkist3BnknjOR8ERS4BgA76v7mpDBZcA==" saltValue="JvzRIA9SAjvsZX2GnV6n2A==" spinCount="100000" sqref="Q329" name="Rango7_3_1_4_4"/>
    <protectedRange sqref="Q329" name="Diligenciar_5_1_4_4"/>
    <protectedRange algorithmName="SHA-512" hashValue="49/yl+GTMlRN3FloWoyBL3IsXrYzEo95h5eEgXs/T6SxYAwuSo+Ndqxkist3BnknjOR8ERS4BgA76v7mpDBZcA==" saltValue="JvzRIA9SAjvsZX2GnV6n2A==" spinCount="100000" sqref="V329" name="Rango7_4_1_4"/>
    <protectedRange algorithmName="SHA-512" hashValue="49/yl+GTMlRN3FloWoyBL3IsXrYzEo95h5eEgXs/T6SxYAwuSo+Ndqxkist3BnknjOR8ERS4BgA76v7mpDBZcA==" saltValue="JvzRIA9SAjvsZX2GnV6n2A==" spinCount="100000" sqref="L329:O329" name="Rango7_1_1_3_4"/>
    <protectedRange sqref="N329:O329" name="Diligenciar_1_1_3_4"/>
    <protectedRange sqref="AF329" name="Rango1_2_6_8"/>
    <protectedRange sqref="AE329:AE338 AE449:AE454" name="Diligenciar_13_1_8_5"/>
    <protectedRange sqref="AG329" name="Diligenciar_14_1_20"/>
    <protectedRange sqref="J330:K331 A330:A331 P330:P331 F330:G331 X330:Z331 AB330:AC331" name="Rango1_2_43_5"/>
    <protectedRange algorithmName="SHA-512" hashValue="49/yl+GTMlRN3FloWoyBL3IsXrYzEo95h5eEgXs/T6SxYAwuSo+Ndqxkist3BnknjOR8ERS4BgA76v7mpDBZcA==" saltValue="JvzRIA9SAjvsZX2GnV6n2A==" spinCount="100000" sqref="R330:U331" name="Rango7_8_1_41_4"/>
    <protectedRange sqref="R330:T331" name="Diligenciar_12_1_41_4"/>
    <protectedRange algorithmName="SHA-512" hashValue="49/yl+GTMlRN3FloWoyBL3IsXrYzEo95h5eEgXs/T6SxYAwuSo+Ndqxkist3BnknjOR8ERS4BgA76v7mpDBZcA==" saltValue="JvzRIA9SAjvsZX2GnV6n2A==" spinCount="100000" sqref="Q330:Q331" name="Rango7_3_1_41_4"/>
    <protectedRange sqref="Q330:Q331" name="Diligenciar_5_1_41_4"/>
    <protectedRange algorithmName="SHA-512" hashValue="49/yl+GTMlRN3FloWoyBL3IsXrYzEo95h5eEgXs/T6SxYAwuSo+Ndqxkist3BnknjOR8ERS4BgA76v7mpDBZcA==" saltValue="JvzRIA9SAjvsZX2GnV6n2A==" spinCount="100000" sqref="V330:V331" name="Rango7_4_39_4"/>
    <protectedRange algorithmName="SHA-512" hashValue="49/yl+GTMlRN3FloWoyBL3IsXrYzEo95h5eEgXs/T6SxYAwuSo+Ndqxkist3BnknjOR8ERS4BgA76v7mpDBZcA==" saltValue="JvzRIA9SAjvsZX2GnV6n2A==" spinCount="100000" sqref="L330:O331 L321:O326" name="Rango7_1_1_41_4"/>
    <protectedRange sqref="N330:O331 N321:O326" name="Diligenciar_1_1_41_4"/>
    <protectedRange sqref="B330:B331" name="Diligenciar_9_2_1_2_3_4"/>
    <protectedRange sqref="AF330:AF338" name="Rango1_2_43_1_5"/>
    <protectedRange sqref="AG330:AG338" name="Diligenciar_14_1_41_5"/>
    <protectedRange sqref="X321:X322 J321:K322 F321:G322 A321:A322 P321 P324:P326 Z321:Z322 AB321:AD322" name="Rango1_2_8_5"/>
    <protectedRange sqref="B321:B322" name="Diligenciar_9_2_1_1_5"/>
    <protectedRange algorithmName="SHA-512" hashValue="49/yl+GTMlRN3FloWoyBL3IsXrYzEo95h5eEgXs/T6SxYAwuSo+Ndqxkist3BnknjOR8ERS4BgA76v7mpDBZcA==" saltValue="JvzRIA9SAjvsZX2GnV6n2A==" spinCount="100000" sqref="R321:U321 T322 R323:U326" name="Rango7_8_1_6_4"/>
    <protectedRange sqref="R321:T321 T322 R323:T326" name="Diligenciar_12_1_6_4"/>
    <protectedRange algorithmName="SHA-512" hashValue="49/yl+GTMlRN3FloWoyBL3IsXrYzEo95h5eEgXs/T6SxYAwuSo+Ndqxkist3BnknjOR8ERS4BgA76v7mpDBZcA==" saltValue="JvzRIA9SAjvsZX2GnV6n2A==" spinCount="100000" sqref="Q321 Q324:Q326" name="Rango7_3_1_6_4"/>
    <protectedRange sqref="Q321 Q324:Q326" name="Diligenciar_5_1_6_4"/>
    <protectedRange algorithmName="SHA-512" hashValue="49/yl+GTMlRN3FloWoyBL3IsXrYzEo95h5eEgXs/T6SxYAwuSo+Ndqxkist3BnknjOR8ERS4BgA76v7mpDBZcA==" saltValue="JvzRIA9SAjvsZX2GnV6n2A==" spinCount="100000" sqref="V321:V322" name="Rango7_4_7_4"/>
    <protectedRange sqref="AF325:AF326 AF321" name="Rango1_2_10_6"/>
    <protectedRange sqref="AE325:AE326 AE321" name="Diligenciar_13_1_9_5"/>
    <protectedRange sqref="AG325:AG326 AG321" name="Diligenciar_14_1_10_5"/>
    <protectedRange sqref="J325:K325 F325:G325 A325 X325:Z325 AB325:AD325" name="Rango1_2_11_5"/>
    <protectedRange algorithmName="SHA-512" hashValue="49/yl+GTMlRN3FloWoyBL3IsXrYzEo95h5eEgXs/T6SxYAwuSo+Ndqxkist3BnknjOR8ERS4BgA76v7mpDBZcA==" saltValue="JvzRIA9SAjvsZX2GnV6n2A==" spinCount="100000" sqref="E325" name="Rango7_2_1_2_4"/>
    <protectedRange sqref="E325" name="Diligenciar_2_1_2_8"/>
    <protectedRange sqref="B325:C325" name="Diligenciar_9_2_1_3_4"/>
    <protectedRange sqref="H325:I325" name="Diligenciar_3_1_1_4"/>
    <protectedRange algorithmName="SHA-512" hashValue="49/yl+GTMlRN3FloWoyBL3IsXrYzEo95h5eEgXs/T6SxYAwuSo+Ndqxkist3BnknjOR8ERS4BgA76v7mpDBZcA==" saltValue="JvzRIA9SAjvsZX2GnV6n2A==" spinCount="100000" sqref="V325:W325" name="Rango7_4_8_4"/>
    <protectedRange sqref="W325" name="Diligenciar_4_3_5"/>
    <protectedRange sqref="F326:G326 A326 J326:K327 X326:Z326 AB326:AD326" name="Rango1_2_12_5"/>
    <protectedRange algorithmName="SHA-512" hashValue="49/yl+GTMlRN3FloWoyBL3IsXrYzEo95h5eEgXs/T6SxYAwuSo+Ndqxkist3BnknjOR8ERS4BgA76v7mpDBZcA==" saltValue="JvzRIA9SAjvsZX2GnV6n2A==" spinCount="100000" sqref="E326" name="Rango7_2_1_3_5"/>
    <protectedRange sqref="E326" name="Diligenciar_2_1_3_5"/>
    <protectedRange sqref="B326:C326" name="Diligenciar_9_2_1_4_4"/>
    <protectedRange sqref="H326:I326" name="Diligenciar_3_1_5_4"/>
    <protectedRange algorithmName="SHA-512" hashValue="49/yl+GTMlRN3FloWoyBL3IsXrYzEo95h5eEgXs/T6SxYAwuSo+Ndqxkist3BnknjOR8ERS4BgA76v7mpDBZcA==" saltValue="JvzRIA9SAjvsZX2GnV6n2A==" spinCount="100000" sqref="V326" name="Rango7_4_9_4"/>
    <protectedRange sqref="G324" name="Rango1_2_13_4"/>
    <protectedRange sqref="F324 J324:K324 A324 X324:Z324 AB324:AD324" name="Rango1_2_14_5"/>
    <protectedRange algorithmName="SHA-512" hashValue="49/yl+GTMlRN3FloWoyBL3IsXrYzEo95h5eEgXs/T6SxYAwuSo+Ndqxkist3BnknjOR8ERS4BgA76v7mpDBZcA==" saltValue="JvzRIA9SAjvsZX2GnV6n2A==" spinCount="100000" sqref="E324" name="Rango7_2_1_6_4"/>
    <protectedRange sqref="E324" name="Diligenciar_2_1_6_4"/>
    <protectedRange sqref="B324:C324" name="Diligenciar_9_2_1_8_4"/>
    <protectedRange sqref="H324" name="Diligenciar_3_1_7_4"/>
    <protectedRange algorithmName="SHA-512" hashValue="49/yl+GTMlRN3FloWoyBL3IsXrYzEo95h5eEgXs/T6SxYAwuSo+Ndqxkist3BnknjOR8ERS4BgA76v7mpDBZcA==" saltValue="JvzRIA9SAjvsZX2GnV6n2A==" spinCount="100000" sqref="W324" name="Rango7_4_11_4"/>
    <protectedRange sqref="W324" name="Diligenciar_4_5_4"/>
    <protectedRange sqref="AF324" name="Rango1_2_16_5"/>
    <protectedRange sqref="AE324" name="Diligenciar_13_1_13_5"/>
    <protectedRange sqref="AG324" name="Diligenciar_14_1_14_5"/>
    <protectedRange sqref="A323 P323 J323:K323 F323:G323 X323:Z323 AB323:AD323" name="Rango1_2_17_5"/>
    <protectedRange algorithmName="SHA-512" hashValue="49/yl+GTMlRN3FloWoyBL3IsXrYzEo95h5eEgXs/T6SxYAwuSo+Ndqxkist3BnknjOR8ERS4BgA76v7mpDBZcA==" saltValue="JvzRIA9SAjvsZX2GnV6n2A==" spinCount="100000" sqref="Q323" name="Rango7_3_1_12_4"/>
    <protectedRange sqref="Q323" name="Diligenciar_5_1_12_4"/>
    <protectedRange algorithmName="SHA-512" hashValue="49/yl+GTMlRN3FloWoyBL3IsXrYzEo95h5eEgXs/T6SxYAwuSo+Ndqxkist3BnknjOR8ERS4BgA76v7mpDBZcA==" saltValue="JvzRIA9SAjvsZX2GnV6n2A==" spinCount="100000" sqref="V323" name="Rango7_4_12_4"/>
    <protectedRange sqref="AF322:AF323" name="Rango1_2_20_5"/>
    <protectedRange sqref="AE322:AE323" name="Diligenciar_13_1_15_5"/>
    <protectedRange sqref="AG322:AG323" name="Diligenciar_14_1_16_5"/>
    <protectedRange sqref="P327 A327 F327:G327 X327:Z327 AB327:AD327" name="Rango1_2_27_5"/>
    <protectedRange algorithmName="SHA-512" hashValue="49/yl+GTMlRN3FloWoyBL3IsXrYzEo95h5eEgXs/T6SxYAwuSo+Ndqxkist3BnknjOR8ERS4BgA76v7mpDBZcA==" saltValue="JvzRIA9SAjvsZX2GnV6n2A==" spinCount="100000" sqref="R327:U327" name="Rango7_8_1_15_4"/>
    <protectedRange sqref="R327:T327" name="Diligenciar_12_1_15_4"/>
    <protectedRange algorithmName="SHA-512" hashValue="49/yl+GTMlRN3FloWoyBL3IsXrYzEo95h5eEgXs/T6SxYAwuSo+Ndqxkist3BnknjOR8ERS4BgA76v7mpDBZcA==" saltValue="JvzRIA9SAjvsZX2GnV6n2A==" spinCount="100000" sqref="Q327" name="Rango7_3_1_14_4"/>
    <protectedRange sqref="Q327" name="Diligenciar_5_1_14_4"/>
    <protectedRange algorithmName="SHA-512" hashValue="49/yl+GTMlRN3FloWoyBL3IsXrYzEo95h5eEgXs/T6SxYAwuSo+Ndqxkist3BnknjOR8ERS4BgA76v7mpDBZcA==" saltValue="JvzRIA9SAjvsZX2GnV6n2A==" spinCount="100000" sqref="V327" name="Rango7_4_14_4"/>
    <protectedRange algorithmName="SHA-512" hashValue="49/yl+GTMlRN3FloWoyBL3IsXrYzEo95h5eEgXs/T6SxYAwuSo+Ndqxkist3BnknjOR8ERS4BgA76v7mpDBZcA==" saltValue="JvzRIA9SAjvsZX2GnV6n2A==" spinCount="100000" sqref="L327:O327" name="Rango7_1_1_13_4"/>
    <protectedRange sqref="N327:O327" name="Diligenciar_1_1_13_4"/>
    <protectedRange sqref="B327" name="Diligenciar_9_2_1_2_8_4"/>
    <protectedRange sqref="AF327" name="Rango1_2_36_5"/>
    <protectedRange sqref="AE327" name="Diligenciar_13_1_16_5"/>
    <protectedRange sqref="AG327" name="Diligenciar_14_1_17_5"/>
    <protectedRange sqref="A318:A319 P318:P319 F318:G319 J318:K318 F449:F455 G320 X449:Z455 P449:P455 X318:Z319 AB449:AC455 AB318:AD319" name="Rango1_2_57"/>
    <protectedRange algorithmName="SHA-512" hashValue="49/yl+GTMlRN3FloWoyBL3IsXrYzEo95h5eEgXs/T6SxYAwuSo+Ndqxkist3BnknjOR8ERS4BgA76v7mpDBZcA==" saltValue="JvzRIA9SAjvsZX2GnV6n2A==" spinCount="100000" sqref="D318:E318" name="Rango7_2_1_16"/>
    <protectedRange sqref="D318:E318" name="Diligenciar_2_1_15"/>
    <protectedRange sqref="B318:C318" name="Diligenciar_9_2_1_15"/>
    <protectedRange sqref="H318:I318" name="Diligenciar_3_1_15"/>
    <protectedRange algorithmName="SHA-512" hashValue="49/yl+GTMlRN3FloWoyBL3IsXrYzEo95h5eEgXs/T6SxYAwuSo+Ndqxkist3BnknjOR8ERS4BgA76v7mpDBZcA==" saltValue="JvzRIA9SAjvsZX2GnV6n2A==" spinCount="100000" sqref="R318:U319 R449:U455" name="Rango7_8_1_11"/>
    <protectedRange sqref="R318:T319 R449:T455" name="Diligenciar_12_1_11"/>
    <protectedRange algorithmName="SHA-512" hashValue="49/yl+GTMlRN3FloWoyBL3IsXrYzEo95h5eEgXs/T6SxYAwuSo+Ndqxkist3BnknjOR8ERS4BgA76v7mpDBZcA==" saltValue="JvzRIA9SAjvsZX2GnV6n2A==" spinCount="100000" sqref="Q318:Q319 Q449:Q455" name="Rango7_3_1_27"/>
    <protectedRange sqref="Q318:Q319 Q449:Q455" name="Diligenciar_5_1_18"/>
    <protectedRange algorithmName="SHA-512" hashValue="49/yl+GTMlRN3FloWoyBL3IsXrYzEo95h5eEgXs/T6SxYAwuSo+Ndqxkist3BnknjOR8ERS4BgA76v7mpDBZcA==" saltValue="JvzRIA9SAjvsZX2GnV6n2A==" spinCount="100000" sqref="V319 V318:W318 V449:W455" name="Rango7_4_10_4"/>
    <protectedRange sqref="W318 W449:W455" name="Diligenciar_4_4_4"/>
    <protectedRange algorithmName="SHA-512" hashValue="49/yl+GTMlRN3FloWoyBL3IsXrYzEo95h5eEgXs/T6SxYAwuSo+Ndqxkist3BnknjOR8ERS4BgA76v7mpDBZcA==" saltValue="JvzRIA9SAjvsZX2GnV6n2A==" spinCount="100000" sqref="L318:O319" name="Rango7_1_1_12"/>
    <protectedRange sqref="N318:O319" name="Diligenciar_1_1_15"/>
    <protectedRange sqref="B319" name="Diligenciar_9_2_1_2_1_4"/>
    <protectedRange sqref="J319:K319" name="Rango1_2_4_1_8"/>
    <protectedRange sqref="AG328" name="Diligenciar_14_1_11_5"/>
    <protectedRange sqref="A328 J328:K328 F328:G328 P328 X328:Z328 AB328:AD328" name="Rango1_2_26_5"/>
    <protectedRange algorithmName="SHA-512" hashValue="49/yl+GTMlRN3FloWoyBL3IsXrYzEo95h5eEgXs/T6SxYAwuSo+Ndqxkist3BnknjOR8ERS4BgA76v7mpDBZcA==" saltValue="JvzRIA9SAjvsZX2GnV6n2A==" spinCount="100000" sqref="D328:E328" name="Rango7_2_1_10_4"/>
    <protectedRange sqref="D328:E328" name="Diligenciar_2_1_10_4"/>
    <protectedRange sqref="B328:C328" name="Diligenciar_9_2_1_12_4"/>
    <protectedRange sqref="H328:I328" name="Diligenciar_3_1_8_4"/>
    <protectedRange algorithmName="SHA-512" hashValue="49/yl+GTMlRN3FloWoyBL3IsXrYzEo95h5eEgXs/T6SxYAwuSo+Ndqxkist3BnknjOR8ERS4BgA76v7mpDBZcA==" saltValue="JvzRIA9SAjvsZX2GnV6n2A==" spinCount="100000" sqref="R328:U328" name="Rango7_8_1_10_4"/>
    <protectedRange sqref="R328:T328" name="Diligenciar_12_1_10_4"/>
    <protectedRange algorithmName="SHA-512" hashValue="49/yl+GTMlRN3FloWoyBL3IsXrYzEo95h5eEgXs/T6SxYAwuSo+Ndqxkist3BnknjOR8ERS4BgA76v7mpDBZcA==" saltValue="JvzRIA9SAjvsZX2GnV6n2A==" spinCount="100000" sqref="Q328" name="Rango7_3_1_9_4"/>
    <protectedRange sqref="Q328" name="Diligenciar_5_1_9_4"/>
    <protectedRange algorithmName="SHA-512" hashValue="49/yl+GTMlRN3FloWoyBL3IsXrYzEo95h5eEgXs/T6SxYAwuSo+Ndqxkist3BnknjOR8ERS4BgA76v7mpDBZcA==" saltValue="JvzRIA9SAjvsZX2GnV6n2A==" spinCount="100000" sqref="V328:W328" name="Rango7_4_16_4"/>
    <protectedRange sqref="W328" name="Diligenciar_4_7_4"/>
    <protectedRange algorithmName="SHA-512" hashValue="49/yl+GTMlRN3FloWoyBL3IsXrYzEo95h5eEgXs/T6SxYAwuSo+Ndqxkist3BnknjOR8ERS4BgA76v7mpDBZcA==" saltValue="JvzRIA9SAjvsZX2GnV6n2A==" spinCount="100000" sqref="L328:O328" name="Rango7_1_1_8_5"/>
    <protectedRange sqref="N328:O328" name="Diligenciar_1_1_8_5"/>
    <protectedRange sqref="J332:K338 F332:G338 P332:P338 A332:A338 A449:A455 G449:G455 AD449:AD455 X332:Z338 AB332:AD338" name="Rango1_2_15_5"/>
    <protectedRange algorithmName="SHA-512" hashValue="49/yl+GTMlRN3FloWoyBL3IsXrYzEo95h5eEgXs/T6SxYAwuSo+Ndqxkist3BnknjOR8ERS4BgA76v7mpDBZcA==" saltValue="JvzRIA9SAjvsZX2GnV6n2A==" spinCount="100000" sqref="D332:E338" name="Rango7_2_1_4_4"/>
    <protectedRange sqref="D332:E338" name="Diligenciar_2_1_4_4"/>
    <protectedRange sqref="B332:C338" name="Diligenciar_9_2_1_6_4"/>
    <protectedRange sqref="H332:I338" name="Diligenciar_3_1_6_4"/>
    <protectedRange algorithmName="SHA-512" hashValue="49/yl+GTMlRN3FloWoyBL3IsXrYzEo95h5eEgXs/T6SxYAwuSo+Ndqxkist3BnknjOR8ERS4BgA76v7mpDBZcA==" saltValue="JvzRIA9SAjvsZX2GnV6n2A==" spinCount="100000" sqref="R332:U338" name="Rango7_8_1_9_4"/>
    <protectedRange sqref="R332:T338" name="Diligenciar_12_1_9_4"/>
    <protectedRange algorithmName="SHA-512" hashValue="49/yl+GTMlRN3FloWoyBL3IsXrYzEo95h5eEgXs/T6SxYAwuSo+Ndqxkist3BnknjOR8ERS4BgA76v7mpDBZcA==" saltValue="JvzRIA9SAjvsZX2GnV6n2A==" spinCount="100000" sqref="Q332:Q338" name="Rango7_3_1_8_5"/>
    <protectedRange sqref="Q332:Q338" name="Diligenciar_5_1_8_5"/>
    <protectedRange algorithmName="SHA-512" hashValue="49/yl+GTMlRN3FloWoyBL3IsXrYzEo95h5eEgXs/T6SxYAwuSo+Ndqxkist3BnknjOR8ERS4BgA76v7mpDBZcA==" saltValue="JvzRIA9SAjvsZX2GnV6n2A==" spinCount="100000" sqref="W332:W338" name="Rango7_4_13_4"/>
    <protectedRange sqref="W332:W338" name="Diligenciar_4_6_4"/>
    <protectedRange algorithmName="SHA-512" hashValue="49/yl+GTMlRN3FloWoyBL3IsXrYzEo95h5eEgXs/T6SxYAwuSo+Ndqxkist3BnknjOR8ERS4BgA76v7mpDBZcA==" saltValue="JvzRIA9SAjvsZX2GnV6n2A==" spinCount="100000" sqref="L332:O338 L449:O455" name="Rango7_1_1_4_4"/>
    <protectedRange sqref="N332:O338 N449:O455" name="Diligenciar_1_1_4_4"/>
    <protectedRange sqref="Y266" name="Rango1_2_33_3_4"/>
    <protectedRange algorithmName="SHA-512" hashValue="49/yl+GTMlRN3FloWoyBL3IsXrYzEo95h5eEgXs/T6SxYAwuSo+Ndqxkist3BnknjOR8ERS4BgA76v7mpDBZcA==" saltValue="JvzRIA9SAjvsZX2GnV6n2A==" spinCount="100000" sqref="L359:O423" name="Rango7_1_1_2_1_4"/>
    <protectedRange sqref="N359:O423" name="Diligenciar_1_1_2_1_4"/>
    <protectedRange sqref="P359:P423" name="Rango1_2_2_14"/>
    <protectedRange algorithmName="SHA-512" hashValue="49/yl+GTMlRN3FloWoyBL3IsXrYzEo95h5eEgXs/T6SxYAwuSo+Ndqxkist3BnknjOR8ERS4BgA76v7mpDBZcA==" saltValue="JvzRIA9SAjvsZX2GnV6n2A==" spinCount="100000" sqref="R359:U423" name="Rango7_8_1_2_4"/>
    <protectedRange sqref="R359:T423" name="Diligenciar_12_1_2_4"/>
    <protectedRange algorithmName="SHA-512" hashValue="49/yl+GTMlRN3FloWoyBL3IsXrYzEo95h5eEgXs/T6SxYAwuSo+Ndqxkist3BnknjOR8ERS4BgA76v7mpDBZcA==" saltValue="JvzRIA9SAjvsZX2GnV6n2A==" spinCount="100000" sqref="Q359:Q423" name="Rango7_3_1_2_5"/>
    <protectedRange sqref="Q359:Q423" name="Diligenciar_5_1_2_4"/>
    <protectedRange sqref="AC359:AC423" name="Rango1_2_3_1_7"/>
    <protectedRange sqref="AG390 AG392 AG394 AG396 AG398 AG400 AG402 AG404 AG406 AG408 AG410 AG412 AG414 AG416 AG418 AG420 AG422 AG424 AG426 AG428 AG430 AG432 AG434 AG436 AG438 AG440 AG442 AG444 AG446 AG359:AG388" name="Diligenciar_14_1_1_1_5"/>
    <protectedRange sqref="F424:F448 A424:A448 P424:P448 J424:K455 D424:D448 D455 X424:Z448 AB424:AD448" name="Rango1_2_21_1_4"/>
    <protectedRange algorithmName="SHA-512" hashValue="49/yl+GTMlRN3FloWoyBL3IsXrYzEo95h5eEgXs/T6SxYAwuSo+Ndqxkist3BnknjOR8ERS4BgA76v7mpDBZcA==" saltValue="JvzRIA9SAjvsZX2GnV6n2A==" spinCount="100000" sqref="E424:E455" name="Rango7_2_1_7_1_4"/>
    <protectedRange sqref="E424:E455" name="Diligenciar_2_1_7_1_4"/>
    <protectedRange sqref="B424:C455" name="Diligenciar_9_2_1_10_1_4"/>
    <protectedRange algorithmName="SHA-512" hashValue="49/yl+GTMlRN3FloWoyBL3IsXrYzEo95h5eEgXs/T6SxYAwuSo+Ndqxkist3BnknjOR8ERS4BgA76v7mpDBZcA==" saltValue="JvzRIA9SAjvsZX2GnV6n2A==" spinCount="100000" sqref="R424:U448" name="Rango7_8_1_20_1_4"/>
    <protectedRange sqref="R424:T448" name="Diligenciar_12_1_20_1_4"/>
    <protectedRange algorithmName="SHA-512" hashValue="49/yl+GTMlRN3FloWoyBL3IsXrYzEo95h5eEgXs/T6SxYAwuSo+Ndqxkist3BnknjOR8ERS4BgA76v7mpDBZcA==" saltValue="JvzRIA9SAjvsZX2GnV6n2A==" spinCount="100000" sqref="Q424:Q448" name="Rango7_3_1_19_1_4"/>
    <protectedRange sqref="Q424:Q448" name="Diligenciar_5_1_19_1_4"/>
    <protectedRange algorithmName="SHA-512" hashValue="49/yl+GTMlRN3FloWoyBL3IsXrYzEo95h5eEgXs/T6SxYAwuSo+Ndqxkist3BnknjOR8ERS4BgA76v7mpDBZcA==" saltValue="JvzRIA9SAjvsZX2GnV6n2A==" spinCount="100000" sqref="W424:W448" name="Rango7_4_2_1_4"/>
    <protectedRange sqref="W424:W448" name="Diligenciar_4_1_1_8"/>
    <protectedRange algorithmName="SHA-512" hashValue="49/yl+GTMlRN3FloWoyBL3IsXrYzEo95h5eEgXs/T6SxYAwuSo+Ndqxkist3BnknjOR8ERS4BgA76v7mpDBZcA==" saltValue="JvzRIA9SAjvsZX2GnV6n2A==" spinCount="100000" sqref="L424:O448" name="Rango7_1_1_16_1_4"/>
    <protectedRange sqref="N424:O448" name="Diligenciar_1_1_16_1_4"/>
    <protectedRange sqref="P357:P358 J357:K358 D357:D358 F357:G358 X357:Z358 AB357:AD358" name="Rango1_2_30_5"/>
    <protectedRange algorithmName="SHA-512" hashValue="49/yl+GTMlRN3FloWoyBL3IsXrYzEo95h5eEgXs/T6SxYAwuSo+Ndqxkist3BnknjOR8ERS4BgA76v7mpDBZcA==" saltValue="JvzRIA9SAjvsZX2GnV6n2A==" spinCount="100000" sqref="R357:U358" name="Rango7_8_1_27_4"/>
    <protectedRange sqref="R357:T358" name="Diligenciar_12_1_27_4"/>
    <protectedRange algorithmName="SHA-512" hashValue="49/yl+GTMlRN3FloWoyBL3IsXrYzEo95h5eEgXs/T6SxYAwuSo+Ndqxkist3BnknjOR8ERS4BgA76v7mpDBZcA==" saltValue="JvzRIA9SAjvsZX2GnV6n2A==" spinCount="100000" sqref="Q357:Q358" name="Rango7_3_1_26_4"/>
    <protectedRange sqref="Q357:Q358" name="Diligenciar_5_1_26_4"/>
    <protectedRange algorithmName="SHA-512" hashValue="49/yl+GTMlRN3FloWoyBL3IsXrYzEo95h5eEgXs/T6SxYAwuSo+Ndqxkist3BnknjOR8ERS4BgA76v7mpDBZcA==" saltValue="JvzRIA9SAjvsZX2GnV6n2A==" spinCount="100000" sqref="V357:V358" name="Rango7_4_6_4"/>
    <protectedRange algorithmName="SHA-512" hashValue="49/yl+GTMlRN3FloWoyBL3IsXrYzEo95h5eEgXs/T6SxYAwuSo+Ndqxkist3BnknjOR8ERS4BgA76v7mpDBZcA==" saltValue="JvzRIA9SAjvsZX2GnV6n2A==" spinCount="100000" sqref="L357:O358" name="Rango7_1_1_22_4"/>
    <protectedRange sqref="N357:O358" name="Diligenciar_1_1_22_4"/>
    <protectedRange sqref="B357:B358" name="Diligenciar_9_2_1_2_7_4"/>
    <protectedRange sqref="AF388:AF448" name="Rango1_2_34_1_4"/>
    <protectedRange sqref="AG389 AG391 AG393 AG395 AG397 AG399 AG401 AG403 AG405 AG407 AG409 AG411 AG413 AG415 AG417 AG419 AG421 AG423 AG425 AG427 AG429 AG431 AG433 AG435 AG437 AG439 AG441 AG443 AG445 AG447:AG448" name="Diligenciar_14_1_7_1_4"/>
    <protectedRange sqref="AF357:AF358" name="Rango1_2_35_1_5"/>
    <protectedRange sqref="AE357:AE358" name="Diligenciar_13_1_6_1_5"/>
    <protectedRange sqref="AG357:AG358" name="Diligenciar_14_1_8_1_5"/>
    <protectedRange sqref="A339:A356 J339:K356 F339:G356 P339:P356 X348:Z356 Y347:Z347 X339:Z346 AB339:AD356" name="Rango1_2_37_6"/>
    <protectedRange algorithmName="SHA-512" hashValue="49/yl+GTMlRN3FloWoyBL3IsXrYzEo95h5eEgXs/T6SxYAwuSo+Ndqxkist3BnknjOR8ERS4BgA76v7mpDBZcA==" saltValue="JvzRIA9SAjvsZX2GnV6n2A==" spinCount="100000" sqref="D339:E356" name="Rango7_2_1_11_4"/>
    <protectedRange sqref="D339:E356" name="Diligenciar_2_1_11_4"/>
    <protectedRange sqref="B339:B340" name="Diligenciar_9_2_1_9_5"/>
    <protectedRange algorithmName="SHA-512" hashValue="49/yl+GTMlRN3FloWoyBL3IsXrYzEo95h5eEgXs/T6SxYAwuSo+Ndqxkist3BnknjOR8ERS4BgA76v7mpDBZcA==" saltValue="JvzRIA9SAjvsZX2GnV6n2A==" spinCount="100000" sqref="R339:U356" name="Rango7_8_1_18_4"/>
    <protectedRange sqref="R339:T356" name="Diligenciar_12_1_18_4"/>
    <protectedRange algorithmName="SHA-512" hashValue="49/yl+GTMlRN3FloWoyBL3IsXrYzEo95h5eEgXs/T6SxYAwuSo+Ndqxkist3BnknjOR8ERS4BgA76v7mpDBZcA==" saltValue="JvzRIA9SAjvsZX2GnV6n2A==" spinCount="100000" sqref="Q339:Q356" name="Rango7_3_1_15_4"/>
    <protectedRange sqref="Q339:Q356" name="Diligenciar_5_1_15_4"/>
    <protectedRange algorithmName="SHA-512" hashValue="49/yl+GTMlRN3FloWoyBL3IsXrYzEo95h5eEgXs/T6SxYAwuSo+Ndqxkist3BnknjOR8ERS4BgA76v7mpDBZcA==" saltValue="JvzRIA9SAjvsZX2GnV6n2A==" spinCount="100000" sqref="V339:V356" name="Rango7_4_15_4"/>
    <protectedRange algorithmName="SHA-512" hashValue="49/yl+GTMlRN3FloWoyBL3IsXrYzEo95h5eEgXs/T6SxYAwuSo+Ndqxkist3BnknjOR8ERS4BgA76v7mpDBZcA==" saltValue="JvzRIA9SAjvsZX2GnV6n2A==" spinCount="100000" sqref="L339:O356" name="Rango7_1_1_14_4"/>
    <protectedRange sqref="N339:O356" name="Diligenciar_1_1_14_4"/>
    <protectedRange sqref="AF339:AF356" name="Rango1_2_38_5"/>
    <protectedRange sqref="AG339:AG356" name="Diligenciar_14_1_19_5"/>
    <protectedRange sqref="AE339:AE356" name="Diligenciar_13_1_1_2_5"/>
    <protectedRange algorithmName="SHA-512" hashValue="49/yl+GTMlRN3FloWoyBL3IsXrYzEo95h5eEgXs/T6SxYAwuSo+Ndqxkist3BnknjOR8ERS4BgA76v7mpDBZcA==" saltValue="JvzRIA9SAjvsZX2GnV6n2A==" spinCount="100000" sqref="W339:W356" name="Rango7_4_18_4"/>
    <protectedRange sqref="W339:W356" name="Diligenciar_4_9_4"/>
    <protectedRange sqref="AF456" name="Rango1_2_34_3_3"/>
    <protectedRange sqref="AG456" name="Diligenciar_14_1_7_3_3"/>
    <protectedRange algorithmName="SHA-512" hashValue="49/yl+GTMlRN3FloWoyBL3IsXrYzEo95h5eEgXs/T6SxYAwuSo+Ndqxkist3BnknjOR8ERS4BgA76v7mpDBZcA==" saltValue="JvzRIA9SAjvsZX2GnV6n2A==" spinCount="100000" sqref="W251" name="Rango7_4_2_4_4"/>
    <protectedRange sqref="W251" name="Diligenciar_4_1_4_4"/>
    <protectedRange algorithmName="SHA-512" hashValue="49/yl+GTMlRN3FloWoyBL3IsXrYzEo95h5eEgXs/T6SxYAwuSo+Ndqxkist3BnknjOR8ERS4BgA76v7mpDBZcA==" saltValue="JvzRIA9SAjvsZX2GnV6n2A==" spinCount="100000" sqref="W252" name="Rango7_4_2_6_4"/>
    <protectedRange sqref="W252" name="Diligenciar_4_1_6_4"/>
    <protectedRange sqref="X347" name="Rango1_2_41_4"/>
    <protectedRange sqref="A457:A594 AC457:AD593 AF457:AG593" name="Rango1_46"/>
    <protectedRange sqref="Q457:R585 Q586:Q590 S586:T590 P457:P593 F457:F593" name="Diligenciar_2_5"/>
    <protectedRange sqref="G457:G594" name="Diligenciar_1_1_2_8"/>
    <protectedRange sqref="E594" name="Diligenciar_2_1_18"/>
    <protectedRange sqref="F594" name="Diligenciar_2_2_2"/>
    <protectedRange sqref="F594" name="Diligenciar_1_1_2_1_6"/>
    <protectedRange sqref="V594:X594 AC594:AD594" name="Rango1_1_21"/>
    <protectedRange algorithmName="SHA-512" hashValue="49/yl+GTMlRN3FloWoyBL3IsXrYzEo95h5eEgXs/T6SxYAwuSo+Ndqxkist3BnknjOR8ERS4BgA76v7mpDBZcA==" saltValue="JvzRIA9SAjvsZX2GnV6n2A==" spinCount="100000" sqref="J594" name="Rango7_2_5"/>
    <protectedRange sqref="J594 S594:T594 P594:Q594" name="Diligenciar_2_3_2"/>
    <protectedRange algorithmName="SHA-512" hashValue="49/yl+GTMlRN3FloWoyBL3IsXrYzEo95h5eEgXs/T6SxYAwuSo+Ndqxkist3BnknjOR8ERS4BgA76v7mpDBZcA==" saltValue="JvzRIA9SAjvsZX2GnV6n2A==" spinCount="100000" sqref="K594" name="Rango7_1_1_19"/>
    <protectedRange sqref="K594" name="Diligenciar_1_1_2_2_2"/>
    <protectedRange algorithmName="SHA-512" hashValue="49/yl+GTMlRN3FloWoyBL3IsXrYzEo95h5eEgXs/T6SxYAwuSo+Ndqxkist3BnknjOR8ERS4BgA76v7mpDBZcA==" saltValue="JvzRIA9SAjvsZX2GnV6n2A==" spinCount="100000" sqref="AF594" name="Rango7_3_5"/>
    <protectedRange sqref="AF594" name="Diligenciar_3_6"/>
    <protectedRange sqref="AB594" name="Rango1_7_9"/>
    <protectedRange sqref="B612:F612 AB612:AB613 V612:Z613 C613:F613 H612:O613 AD612:AE613 Q612:Q613 T612:T613 U612" name="Rango1_48"/>
    <protectedRange sqref="P610:Q610 P600:R602 P605:R605 P606 R606 P603:Q604 T600:T605 C599:K601 C602:J602 G612:G613 P612:P613 R613 T607:T610 P607:R609 C603:K611" name="Rango1_2_61"/>
    <protectedRange sqref="S600:S602 S612:S613 W600:Y611 S605:S609 Z600:Z603" name="Diligenciar_3_1_17"/>
    <protectedRange sqref="A599:A613" name="Rango1_5_10"/>
    <protectedRange algorithmName="SHA-512" hashValue="49/yl+GTMlRN3FloWoyBL3IsXrYzEo95h5eEgXs/T6SxYAwuSo+Ndqxkist3BnknjOR8ERS4BgA76v7mpDBZcA==" saltValue="JvzRIA9SAjvsZX2GnV6n2A==" spinCount="100000" sqref="AG600:AG613" name="Rango7_1_1_24"/>
    <protectedRange sqref="AG600:AG613" name="Diligenciar_4_2_7"/>
    <protectedRange sqref="AD600:AD602 R610:S610 R603:S604 P599:Z599 AE600 AB600 AB599:AG599" name="Rango1_1_23"/>
    <protectedRange sqref="K602 C595:Z598 A595:A598 AC601:AC613 L599:O611 AB595:AG598" name="Rango1_3_19"/>
    <protectedRange sqref="Q606 T606" name="Rango1_4_15"/>
    <protectedRange sqref="U606" name="Rango1_6_12"/>
    <protectedRange sqref="B613 B595:B611" name="Rango1_10_13"/>
    <protectedRange sqref="P611:U611" name="Rango1_13_8"/>
    <protectedRange sqref="U600 U602" name="Rango1_12_8"/>
    <protectedRange sqref="R612" name="Rango1_8_10"/>
    <protectedRange sqref="AB614:AF614 A614:Z614 A615:F617 H615:Z617 G615:G618 AB615:AE617 AF615:AF634 AF639:AF640 AF636:AF637" name="Rango1_49"/>
    <protectedRange sqref="A634:D634 F634:Z634 AB634:AE634" name="Rango1_1_24"/>
    <protectedRange sqref="V636:Z636 A636:L636 B637 G637 G639:G640 N636:T636 AB636:AE636" name="Rango1_2_62"/>
    <protectedRange sqref="AF638" name="Rango1_3_20"/>
    <protectedRange sqref="G638" name="Rango1_2_1_5"/>
    <protectedRange sqref="AF635:AG635" name="Rango1_4_16"/>
    <protectedRange sqref="B643 AB641:AD642 P641:Z643 AB643:AC643 V649:Z649 AB649:AC649 D643:G643 V714:Z714 AB714:AC714 V712:Z712 AB712:AC712 J643:K643 F641:K642 AB658:AC667 V658:Z667 V683:Z697 AB683:AC697 V699:Z702 AB699:AC702 AB704:AC704 V704:Z704 I664:I665 A641:A648 AB706:AC709 V706:Z709" name="Rango1_51"/>
    <protectedRange sqref="M641:M643" name="Diligenciar_15"/>
    <protectedRange sqref="L641:L643" name="Diligenciar_7_4"/>
    <protectedRange sqref="N641:N643" name="Diligenciar_8_4"/>
    <protectedRange sqref="O641:O643" name="Diligenciar_14_2"/>
    <protectedRange sqref="AF644:AF645 O648 K648:L648 K663 K665 K685:K686 F644:U644 AC703 AC713 AC648:AD648 AC651:AD657 K688 K680 K682 AC682:AD682 K690:K692 F645:Z647 K652:K657 AB644:AD647" name="Rango1_5_12"/>
    <protectedRange sqref="C644:C645" name="Diligenciar_2_2_1_3"/>
    <protectedRange sqref="C641:C642 C667 C664 C707:C709 C697 C693:C695" name="Diligenciar_2_2_4"/>
    <protectedRange sqref="D641:E642" name="Diligenciar_14_1_22"/>
    <protectedRange algorithmName="SHA-512" hashValue="49/yl+GTMlRN3FloWoyBL3IsXrYzEo95h5eEgXs/T6SxYAwuSo+Ndqxkist3BnknjOR8ERS4BgA76v7mpDBZcA==" saltValue="JvzRIA9SAjvsZX2GnV6n2A==" spinCount="100000" sqref="AE641:AE642" name="Rango7_5_4"/>
    <protectedRange sqref="AF641:AG642" name="Diligenciar_8_1_2"/>
    <protectedRange sqref="C643" name="Diligenciar_2_5_3_2"/>
    <protectedRange sqref="AD643:AG643" name="Rango1_1_27"/>
    <protectedRange sqref="AB648 M648:N648 P648:Z648 F648:J648 I649" name="Rango1_3_22"/>
    <protectedRange sqref="F652:J652 L652:Z652 F651:Z651 AE651:AG652 AD649:AG649 AB651:AB652 T667:U667 AE667 J664:R664 F664:H665 A649:A652 AE654:AG655 V654:Z655 P657:T657 F649:H649 F650:O650 F658:U659 AD663:AF663 AD661 AE660:AG661 AD658:AG659 F663:J663 L660:U663 AD662:AG662 A658:A665 AD664:AD665 AG663:AG665 J649:U649 J665 L665:R665 S664:U665" name="Rango1_2_64"/>
    <protectedRange algorithmName="SHA-512" hashValue="49/yl+GTMlRN3FloWoyBL3IsXrYzEo95h5eEgXs/T6SxYAwuSo+Ndqxkist3BnknjOR8ERS4BgA76v7mpDBZcA==" saltValue="JvzRIA9SAjvsZX2GnV6n2A==" spinCount="100000" sqref="AE664:AE666" name="Rango7_6_4"/>
    <protectedRange sqref="AF664:AF665" name="Diligenciar_17_1"/>
    <protectedRange sqref="C651:C652" name="Diligenciar_2_15_2"/>
    <protectedRange sqref="B651:B652" name="Diligenciar_2_1_9_7"/>
    <protectedRange sqref="D649:E650" name="Diligenciar_12_1_4_6"/>
    <protectedRange sqref="B649:C650" name="Diligenciar_2_5_3_1_1"/>
    <protectedRange sqref="D658:E658" name="Diligenciar_6_10_2"/>
    <protectedRange sqref="B658:C658" name="Diligenciar_2_1_10_7"/>
    <protectedRange sqref="C659" name="Diligenciar_2_3_2_3"/>
    <protectedRange sqref="B659" name="Diligenciar_2_1_11_7"/>
    <protectedRange sqref="D663" name="Diligenciar_7_2_1_3"/>
    <protectedRange sqref="B663:C663" name="Diligenciar_2_2_1_1_4"/>
    <protectedRange sqref="D664:E664" name="Diligenciar_3_1_2_7"/>
    <protectedRange sqref="B664" name="Diligenciar_2_1_1_2_2"/>
    <protectedRange sqref="C665" name="Diligenciar_2_4_2_2"/>
    <protectedRange sqref="D665:E665" name="Diligenciar_6_3_1_2"/>
    <protectedRange sqref="B665" name="Diligenciar_2_4_1_1_2"/>
    <protectedRange sqref="AF684 F682:J682 F687:K687 F685:J686 F688:J688 J692 AD683:AF683 AD684 AD685:AF686 AB682 AD687:AD688 P682:Z682 M682:M688 P683:U688 A682:A688 F684:G684 AD690:AD691 H690:J691 T690:U690 T691 H692 F691:F692 Q690:R692 F680:G680 AD680 A680 J680 AF680 F683:H683 J683:K684" name="Rango1_4_18"/>
    <protectedRange sqref="C684" name="Rango1_1_1_5"/>
    <protectedRange sqref="B686:C686" name="Diligenciar_2_1_20"/>
    <protectedRange sqref="AD696:AG696 AB653:AB657 AE653:AG653 L657:O657 J656:J657 A653:A657 H657:I657 J695 F693:G695 A693:A697 L693:U695 F696:U697 A699:A701 AD699:AG701 I693:J694 F699:U701 F653:J655 AE656:AG657 L653:U656 F656:H656" name="Rango1_6_14"/>
    <protectedRange sqref="D696:E696" name="Diligenciar_6_10_1_3"/>
    <protectedRange sqref="B696:C696" name="Diligenciar_2_1_10_1_3"/>
    <protectedRange sqref="D699:E700" name="Diligenciar_6_2_1_1_3"/>
    <protectedRange sqref="D693:E695 D697:E697" name="Diligenciar_3_1_2_1_3"/>
    <protectedRange sqref="B697 B693:B695" name="Diligenciar_2_1_1_2_1_1"/>
    <protectedRange sqref="B653:C656 B657" name="Diligenciar_2_2_1_1_2_2"/>
    <protectedRange sqref="D682 D648 D653:E656" name="Diligenciar_7_2_1_1_1_2"/>
    <protectedRange sqref="X656:Z657 X653:Z653 V653 V656:V657" name="Rango1_1_1_1_3"/>
    <protectedRange sqref="AE697 AE693:AE695" name="Rango1_2_3_10"/>
    <protectedRange sqref="AD693:AD695 AF693:AG695" name="Rango1_3_1_2"/>
    <protectedRange sqref="AD697 AF697:AG697" name="Rango1_4_1_5"/>
    <protectedRange sqref="B699:C700" name="Diligenciar_2_2_1_2_3"/>
    <protectedRange sqref="D701:E701" name="Diligenciar_7_2_4"/>
    <protectedRange sqref="B701:C701" name="Diligenciar_2_2_1_2_1_2"/>
    <protectedRange sqref="AD713 K666 AB703 I692 AE690:AF690 AD692:AF692 AF691 F657:G657 L682:L688 N682:O688 F689:U689 L690:P692 AD689:AG689 A689:A692 F690:G690 T692:U692 S690:S692 G691:G692 F702:U702 A702:A704 F703:Z703 F704:U704 AD702:AG704 A706 F706:U706 AD706:AG706" name="Rango1_8_12"/>
    <protectedRange sqref="D689 D703:D704 D706" name="Diligenciar_6_2_4"/>
    <protectedRange sqref="D702:E702 E704" name="Diligenciar_12_1_1_2"/>
    <protectedRange sqref="B702:C702" name="Diligenciar_2_5_1_1"/>
    <protectedRange sqref="E703 E689 E706" name="Diligenciar_6_6_3"/>
    <protectedRange sqref="B692:C692 B689:C690 C657 B703:C704 B706:C706" name="Diligenciar_2_1_5_7"/>
    <protectedRange sqref="AG714 V644:Z644 L666:U666 AD666 AD712:AG712 AD714:AE714 A707:A709 A712:A714 AE707:AG709 F666:J666 F667:S667 A666:A667 G712:G714 J712:K714 F707:U707 O714:U714 O712:T713 F708:K709 O708:U709 L708:N714 K693:K695" name="Rango1_10_16"/>
    <protectedRange sqref="AD667 AD707:AD709" name="Diligenciar_9_3_1"/>
    <protectedRange sqref="D666:E666" name="Diligenciar_12_2_2"/>
    <protectedRange sqref="B666:C666" name="Diligenciar_2_4_4_3"/>
    <protectedRange sqref="D667:E667" name="Diligenciar_13_2_1"/>
    <protectedRange sqref="B667" name="Diligenciar_2_5_4_1"/>
    <protectedRange sqref="AG666" name="Diligenciar_16_2_2"/>
    <protectedRange sqref="AF666 AF714" name="Diligenciar_5_3_2_2"/>
    <protectedRange sqref="AF667:AG667" name="Diligenciar_17_3_1"/>
    <protectedRange sqref="D707:E709" name="Diligenciar_21_2_1"/>
    <protectedRange sqref="B707:B709" name="Diligenciar_2_9_2_1"/>
    <protectedRange sqref="B712:B714" name="Diligenciar_3_1_4_7"/>
    <protectedRange sqref="V713:Z713" name="Rango1_1_4_3"/>
    <protectedRange sqref="AB713" name="Rango1_3_4_2"/>
    <protectedRange sqref="AB710:AC711 V710:Z711" name="Rango1_7_11"/>
    <protectedRange sqref="A710:A711 F712:F714 F710:K711 O710:U711" name="Rango1_10_1_2"/>
    <protectedRange sqref="D710:E711" name="Diligenciar_12_2_1_2"/>
    <protectedRange sqref="B710:C711" name="Diligenciar_2_4_4_1_2"/>
    <protectedRange sqref="AD710:AG711" name="Rango1_2_6_1_2"/>
    <protectedRange sqref="V650:Z650 AB650:AC650" name="Rango1_11_10"/>
    <protectedRange sqref="AD650:AG650 P650:U650" name="Rango1_10_3_2"/>
    <protectedRange sqref="V668:Z671 AB668:AC671 AB673:AC681 V673:Z681" name="Rango1_12_10"/>
    <protectedRange sqref="C672" name="Diligenciar_2_2_3_2"/>
    <protectedRange sqref="A681 F681:K681 P681:R681 AD668:AG669 A668:A669 F668:U669 T681:U681 F660:K662 AD681:AG681 AD660" name="Rango1_2_2_16"/>
    <protectedRange sqref="C681 C660" name="Diligenciar_2_3_2_2_2"/>
    <protectedRange sqref="B681 B660" name="Diligenciar_2_1_11_2_2"/>
    <protectedRange sqref="C668:C669" name="Diligenciar_2_16_3_1"/>
    <protectedRange sqref="B668:B669" name="Diligenciar_2_3_3_2_1"/>
    <protectedRange sqref="AD678:AG678 S672 F678:U678 F672:L672 A672 A678 R679:U679 R680:T680 O679:O681 L679:L681 S681" name="Rango1_4_3_2"/>
    <protectedRange sqref="D672" name="Diligenciar_1_2_4"/>
    <protectedRange sqref="D678" name="Diligenciar_22_3_1"/>
    <protectedRange sqref="B678:C678 B672" name="Diligenciar_4_2_2_2"/>
    <protectedRange sqref="E672 E678" name="Diligenciar_22_1_2_1"/>
    <protectedRange sqref="F673:U673 A673" name="Rango1_6_2_2"/>
    <protectedRange sqref="D673:E673" name="Diligenciar_12_1_4_2_2_1"/>
    <protectedRange sqref="B673:C673" name="Diligenciar_2_5_3_2_2_3"/>
    <protectedRange sqref="AD673:AG673" name="Rango1_2_3_2_4"/>
    <protectedRange sqref="L674:U674 F674:J674 A670:A671 AD670:AG671 AD679:AG679 A679 F679:K679 H680:I680 M679:N681 P679:Q680 AE680 AG680 F670:U671 A674:A677 AD674:AG677 J675:U677 F675:H677" name="Rango1_8_2_3"/>
    <protectedRange sqref="D670:D671 D679 D674:D677" name="Diligenciar_6_2_3_2"/>
    <protectedRange sqref="E670:E671 E679 E674:E677" name="Diligenciar_6_6_2_2"/>
    <protectedRange sqref="B670:C671 B679:C679 B674:C677" name="Diligenciar_2_1_5_2_2"/>
    <protectedRange sqref="K674" name="Rango1_10_4_4"/>
    <protectedRange sqref="U680" name="Rango1_5_5_2"/>
    <protectedRange sqref="C661" name="Diligenciar_2_1_5_1_2"/>
    <protectedRange sqref="B661" name="Diligenciar_2_1_5_3_2"/>
    <protectedRange sqref="I675" name="Rango1_8_2_1_2"/>
    <protectedRange sqref="I676:I677" name="Rango1_8_2_2_2"/>
    <protectedRange sqref="AB705:AC705 V705:Z705" name="Rango1_13_1_2"/>
    <protectedRange sqref="A705 AD705:AG705 F705:U705" name="Rango1_8_1_1_2"/>
    <protectedRange sqref="D705" name="Diligenciar_6_2_1_2_1"/>
    <protectedRange sqref="E705" name="Diligenciar_6_6_1_1_1"/>
    <protectedRange sqref="B705:C705" name="Diligenciar_2_1_5_4_1_1"/>
    <protectedRange sqref="R698 T698 P698" name="Rango1_6_4_3"/>
    <protectedRange sqref="V698:Z698 AB698:AC698" name="Rango1_9_2_2"/>
    <protectedRange sqref="AD698:AG698 A698 F698:O698 S698 U698 Q698" name="Rango1_6_1_2_1"/>
    <protectedRange sqref="C698" name="Diligenciar_2_16_1_1_2_1"/>
    <protectedRange sqref="D698:E698" name="Diligenciar_3_1_1_1_1_2_1"/>
    <protectedRange sqref="B698" name="Diligenciar_2_1_1_1_1_1_2_1"/>
    <protectedRange sqref="AH767:AH770 AH776 AH796" name="Rango1_53"/>
    <protectedRange sqref="AH778 AH782 AH763 AH766 AH784:AH792 AH750 AH753:AH754 AH802:AH804 AH794:AH795 AH797:AH800 AH771:AH773" name="Rango1_19_13"/>
    <protectedRange sqref="AH793" name="Rango1_10_8_3"/>
    <protectedRange sqref="AH759" name="Rango1_6_16"/>
    <protectedRange sqref="AH748" name="Rango1_9_10"/>
    <protectedRange sqref="AH758" name="Rango1_10_18"/>
    <protectedRange sqref="AH801" name="Rango1_22_7"/>
    <protectedRange sqref="AH765" name="Rango1_23_8"/>
    <protectedRange sqref="AH777" name="Rango1_12_13"/>
    <protectedRange sqref="AH751" name="Rango1_19_6_3"/>
    <protectedRange sqref="AH757" name="Rango1_19_7_3"/>
    <protectedRange sqref="AH764" name="Rango1_19_9_2"/>
    <protectedRange sqref="AH774" name="Rango1_19_10_2"/>
    <protectedRange sqref="AH775" name="Rango1_19_11_2"/>
    <protectedRange sqref="D796:Z796 A768:B770 P776:Z776 A776:N776 D770:Z770 AB796:AC796 D768:H769 I768:S768 I769:P769 U767:Z769 D767:P767 AE743 B743 B767 A796:B796 D743:P743 A753 A780:A783 A786 AE796:AG796 A777 U743:Z743 AB743:AC743 AB767:AG770 AB776:AG776" name="Rango1_54"/>
    <protectedRange sqref="E781 J781:K781 N783:O783 D759 G781 C783:L783 D768 C761:F762 C749:F749 N760:O760 N779:O780 C779:L780 C760:L760 E735 G722:K722 G725:K726 G723:H724 J723:K724 G728:K728 G727:H727 J727:K727 G734:K735 D734:E734 J729:K732 D758:E758 B752:K752 G715:K719 G736:H736 J736:K736 D744:E744 G744:K744 G758:K759 D715:E732 C746:L747 G737:K740 D736:E740 J745:L745 J720:K721 G720:H721 D756:E756 G756:K756 D748:E748 G748:K748 C745 N745:O747 G729:H732" name="Rango1_15_14"/>
    <protectedRange sqref="B779:B781 B783 B742 B758:B762 B734:B740 B715:B730 B744:B749 B756 B732" name="Rango1_1_5_5"/>
    <protectedRange sqref="C781 C742 C744 C758:C759 C734:C740 C756 C748 C715:C732" name="Rango1_2_4_12"/>
    <protectedRange sqref="H781:I781 F781 F736:F740 F744 F758:F759 F734 F756 F748 F715:F732" name="Rango1_3_4_7"/>
    <protectedRange sqref="L756 L781 L758 L734:L739 L748 L715:L732" name="Rango1_4_4_4"/>
    <protectedRange sqref="M783 M779:M781 M744:M748 M758:M760 M734:M740 M756 M715:M732" name="Rango1_5_4_9"/>
    <protectedRange sqref="N781 N744 N758:N759 N734:N740 N756 N748 N715:N732" name="Rango1_6_4_6"/>
    <protectedRange sqref="O781 O744 O758:O759 O734:O740 O756 O748 O715:O732" name="Rango1_7_4_7"/>
    <protectedRange sqref="E759" name="Rango1_9_4_4"/>
    <protectedRange sqref="L740 L759 L752:O752 C749:O749 C761:O761 J762:O762 C762 E762:G762 L744" name="Rango1_10_4_7"/>
    <protectedRange sqref="J804:Z804 D804:G804 D801:U801 D799:Z800 B794:Z795 B750:Z750 B765:Z766 B763:Z763 B778:Z778 B782:Z782 D802:Z803 B799:C804 B753:Z754 B757:C757 P751:U751 B797:Z798 B784:Z792 B771:Z773" name="Rango1_16_21"/>
    <protectedRange sqref="B793:Z793" name="Rango1_10_6_4"/>
    <protectedRange sqref="AB763 AB778 AB750 AB753:AB754 AB794:AB795 AB782 AB765:AB766 AB802:AB804 AB784:AB792 AB771:AB773 AB797:AB800" name="Rango1_17_10"/>
    <protectedRange sqref="AB793" name="Rango1_10_7_4"/>
    <protectedRange sqref="AE799:AE800 H804:I804 AE750 AG778 AG782 AD796 AG763 AD782:AE782 AE790:AE792 AC778:AE778 AD763:AE763 AG766 AE802:AE804 AC748:AC750 AC766:AE766 AC777 AC784:AE789 AC744 AG750 AG753:AG754 AG802:AG804 AC753:AE754 AE794 AG794:AG795 AC799:AD804 AC765:AD765 AC779:AC783 AG784:AG792 AC734:AC742 AC795:AE795 AC797:AE798 AC756 AC752 AC758:AC763 AC771:AE773 AG771:AG773 AG797:AG800 AC790:AD794 AC715:AC732" name="Rango1_19_14"/>
    <protectedRange sqref="AE793 AG793" name="Rango1_10_8_4"/>
    <protectedRange sqref="B741:X741" name="Rango1_2_68"/>
    <protectedRange sqref="AB740" name="Rango1_3_26"/>
    <protectedRange sqref="Y759:Z759 AE759 AG759 AB759" name="Rango1_6_19"/>
    <protectedRange sqref="U759:X759" name="Rango1_4_1_8"/>
    <protectedRange sqref="W748:Z748 AD748:AE748 AG748 AB748" name="Rango1_9_11"/>
    <protectedRange sqref="V758:Z758 AE758 AG758 AB758" name="Rango1_10_19"/>
    <protectedRange sqref="V738:Z738 AB738 AE738" name="Rango1_11_15"/>
    <protectedRange sqref="AE740:AE741 V740:Y740 AB741 Y741" name="Rango1_14_10"/>
    <protectedRange sqref="AE744 AB742 AE742 V744:Z744 AB744 V742:Z742 V745" name="Rango1_20_10"/>
    <protectedRange sqref="V801:Z801 AE801 AG801 AB801" name="Rango1_22_8"/>
    <protectedRange sqref="AE765 AG765" name="Rango1_23_9"/>
    <protectedRange sqref="B777:Z777 V748 AD777:AG777 AB777" name="Rango1_12_14"/>
    <protectedRange sqref="E768:O768 B768:C768" name="Rango1_24_7"/>
    <protectedRange sqref="G733:K733 D733:E733 N733" name="Rango1_15_1_4"/>
    <protectedRange sqref="B733" name="Rango1_1_5_1_4"/>
    <protectedRange sqref="C733" name="Rango1_2_4_1_11"/>
    <protectedRange sqref="F733" name="Rango1_3_4_1_4"/>
    <protectedRange sqref="M733" name="Rango1_5_4_1_4"/>
    <protectedRange sqref="O733" name="Rango1_7_4_1_4"/>
    <protectedRange sqref="L733" name="Rango1_16_1_4"/>
    <protectedRange sqref="AC733" name="Rango1_7_3_4"/>
    <protectedRange sqref="AE733" name="Rango1_8_3_4"/>
    <protectedRange sqref="G742:I742 D742:E742" name="Rango1_15_2_4"/>
    <protectedRange sqref="F742" name="Rango1_3_4_2_4"/>
    <protectedRange sqref="J742:K742 N742" name="Rango1_15_3_4"/>
    <protectedRange sqref="M742" name="Rango1_5_4_2_3"/>
    <protectedRange sqref="L742" name="Rango1_16_2_4"/>
    <protectedRange sqref="O742" name="Rango1_7_4_3_3"/>
    <protectedRange sqref="P742:T742" name="Rango1_20_1_4"/>
    <protectedRange sqref="D745:I745" name="Rango1_15_4_3"/>
    <protectedRange sqref="AE745" name="Rango1_8_2_6"/>
    <protectedRange sqref="AC745:AC747" name="Rango1_19_4_4"/>
    <protectedRange sqref="B751:C751" name="Rango1_16_3_4"/>
    <protectedRange sqref="G751" name="Rango1_15_6_3"/>
    <protectedRange sqref="D751:F751 H751:I751" name="Rango1_16_4_4"/>
    <protectedRange sqref="J751:K751 N751" name="Rango1_15_7_3"/>
    <protectedRange sqref="M751" name="Rango1_5_4_3_3"/>
    <protectedRange sqref="O751" name="Rango1_7_4_4_3"/>
    <protectedRange sqref="L751" name="Rango1_16_5_4"/>
    <protectedRange sqref="V751:Z751" name="Rango1_16_6_4"/>
    <protectedRange sqref="AB751" name="Rango1_17_1_4"/>
    <protectedRange sqref="AC751:AD751" name="Rango1_19_5_4"/>
    <protectedRange sqref="AG751 AE751" name="Rango1_19_6_4"/>
    <protectedRange sqref="M757" name="Rango1_5_4_4_3"/>
    <protectedRange sqref="O757" name="Rango1_7_4_5_3"/>
    <protectedRange sqref="D757:L757 N757" name="Rango1_16_8_4"/>
    <protectedRange sqref="P757:T757" name="Rango1_16_9_3"/>
    <protectedRange sqref="V757" name="Rango1_17_3_4"/>
    <protectedRange sqref="AC757 AE757:AG757 Y757:Z757" name="Rango1_19_7_4"/>
    <protectedRange sqref="C755:D755" name="Rango1_15_8_3"/>
    <protectedRange sqref="B755" name="Rango1_1_5_3_3"/>
    <protectedRange sqref="E755:K755 N755:O755" name="Rango1_15_9_4"/>
    <protectedRange sqref="M755" name="Rango1_5_4_5_3"/>
    <protectedRange sqref="L755" name="Rango1_16_10_4"/>
    <protectedRange sqref="AC755" name="Rango1_19_8_4"/>
    <protectedRange sqref="M764" name="Rango1_5_4_6_3"/>
    <protectedRange sqref="D764:E764 G764:L764" name="Rango1_16_11_3"/>
    <protectedRange sqref="B764" name="Rango1_1_2_1_3"/>
    <protectedRange sqref="C764" name="Rango1_2_2_1_6"/>
    <protectedRange sqref="F764" name="Rango1_3_1_1_4"/>
    <protectedRange sqref="N764" name="Rango1_6_1_1_3"/>
    <protectedRange sqref="O764" name="Rango1_7_1_1_3"/>
    <protectedRange sqref="P764:T764" name="Rango1_16_12_3"/>
    <protectedRange sqref="V764" name="Rango1_17_4_4"/>
    <protectedRange sqref="AB764:AG764 Z764" name="Rango1_19_9_3"/>
    <protectedRange sqref="B774:O774" name="Rango1_16_13_3"/>
    <protectedRange sqref="P774:T774" name="Rango1_16_14_3"/>
    <protectedRange sqref="V774" name="Rango1_17_5_4"/>
    <protectedRange sqref="X774 Z774 AB774:AG774" name="Rango1_19_10_3"/>
    <protectedRange sqref="B775:O775" name="Rango1_16_15_3"/>
    <protectedRange sqref="P775:T775" name="Rango1_16_16_3"/>
    <protectedRange sqref="V775" name="Rango1_17_6_4"/>
    <protectedRange sqref="X775 Z775 AB775:AG775" name="Rango1_19_11_3"/>
    <protectedRange sqref="A813:B814 G833:G839 H833:K834 A816:K831 C833:F833 A832:B833 C832:K832 A812:K812 W806:W807 T823:V823 V824:V834 V815:V822 S805:W805 L812:S814 A805:R807 T808:V814 W809:W834 A808:S811 A834:F839 S806:U807 X805:Z834 L816:S834 A815:S815 AB805:AG839 H835:Z839" name="Rango1_56"/>
    <protectedRange sqref="D813:E813 G813:K813 C814:K814" name="Rango1_10_24"/>
    <protectedRange sqref="C813" name="Rango1_2_2_17"/>
    <protectedRange sqref="F813" name="Rango1_3_2_8"/>
    <protectedRange sqref="T821:U821" name="Rango1_1_28"/>
    <protectedRange sqref="T822:U822" name="Rango1_2_69"/>
    <protectedRange sqref="T816:U818 T825:U828" name="Rango1_3_27"/>
    <protectedRange sqref="T829:U833" name="Rango1_11_16"/>
    <protectedRange sqref="T819:U819" name="Rango1_15_15"/>
    <protectedRange sqref="T820:U820 T824:U824" name="Rango1_16_22"/>
    <protectedRange sqref="T834:U834 T815:U815" name="Rango1_17_11"/>
    <protectedRange sqref="A16:F16 G14:G17 F12:G13 D12:D15 F14:F15 J12:K15 AB12:AD15 AF12:AF15 A12:A15 H16:K16 AB16:AF16 A17 C17:F17 J17:K17 AB17:AD17 AF17 P12:Z17" name="Rango1_2"/>
    <protectedRange sqref="B17 B12:B15" name="Rango1_1_2"/>
    <protectedRange sqref="C12:C15" name="Rango1_3_3"/>
    <protectedRange sqref="E12:E15" name="Rango1_4_2"/>
    <protectedRange sqref="H17:I17 H12:I15" name="Rango1_5_1"/>
    <protectedRange sqref="L12:O17" name="Rango1_6_1"/>
    <protectedRange sqref="AE12:AE15 AE17" name="Rango1_7_2"/>
    <protectedRange sqref="AG12:AG17" name="Rango1_9_1"/>
    <protectedRange sqref="A840:Z952 AB840:AG952" name="Rango1_11"/>
    <protectedRange sqref="B953:U953 D954:D958 D960:D961" name="Rango1_2_1"/>
    <protectedRange sqref="X953:Y953" name="Diligenciar_1"/>
    <protectedRange sqref="A953:A956 A958:A960" name="Rango1_5_2"/>
    <protectedRange algorithmName="SHA-512" hashValue="49/yl+GTMlRN3FloWoyBL3IsXrYzEo95h5eEgXs/T6SxYAwuSo+Ndqxkist3BnknjOR8ERS4BgA76v7mpDBZcA==" saltValue="JvzRIA9SAjvsZX2GnV6n2A==" spinCount="100000" sqref="AG953:AG956 AG958:AG960" name="Rango7_2_1"/>
    <protectedRange sqref="AG953:AG956 AG958:AG960" name="Diligenciar_1_2"/>
    <protectedRange sqref="C957" name="Rango1_2_2"/>
    <protectedRange sqref="B957" name="Diligenciar_2_1_1"/>
    <protectedRange sqref="A957" name="Rango1_5_2_1"/>
    <protectedRange sqref="E957" name="Rango1_2_3"/>
    <protectedRange sqref="F957 F960" name="Rango1_2_4"/>
    <protectedRange sqref="G957" name="Rango1_2_5"/>
    <protectedRange algorithmName="SHA-512" hashValue="49/yl+GTMlRN3FloWoyBL3IsXrYzEo95h5eEgXs/T6SxYAwuSo+Ndqxkist3BnknjOR8ERS4BgA76v7mpDBZcA==" saltValue="JvzRIA9SAjvsZX2GnV6n2A==" spinCount="100000" sqref="AG957" name="Rango7_1_1"/>
    <protectedRange sqref="AG957" name="Diligenciar_4_2"/>
    <protectedRange sqref="AF962:AF968 S962:S968 AB962:AD968 D962:D968 V962:Z968 F962:F968 A962:A968 P962:P968" name="Rango1_12"/>
    <protectedRange sqref="B963:B964" name="Diligenciar"/>
    <protectedRange sqref="C963:C964" name="Diligenciar_1_1"/>
    <protectedRange sqref="B962 B965:B966" name="Diligenciar_2"/>
    <protectedRange sqref="C962 C965:C966" name="Diligenciar_1_1_1"/>
    <protectedRange algorithmName="SHA-512" hashValue="49/yl+GTMlRN3FloWoyBL3IsXrYzEo95h5eEgXs/T6SxYAwuSo+Ndqxkist3BnknjOR8ERS4BgA76v7mpDBZcA==" saltValue="JvzRIA9SAjvsZX2GnV6n2A==" spinCount="100000" sqref="E963" name="Rango7_3_1"/>
    <protectedRange sqref="E963:E964" name="Diligenciar_3"/>
    <protectedRange sqref="G962:G968" name="Rango1_2_6"/>
    <protectedRange sqref="J962:J968" name="Rango1_4_3"/>
    <protectedRange sqref="K962:K968" name="Rango1_5_4"/>
    <protectedRange algorithmName="SHA-512" hashValue="49/yl+GTMlRN3FloWoyBL3IsXrYzEo95h5eEgXs/T6SxYAwuSo+Ndqxkist3BnknjOR8ERS4BgA76v7mpDBZcA==" saltValue="JvzRIA9SAjvsZX2GnV6n2A==" spinCount="100000" sqref="L962 L964:L968" name="Rango7_6_1"/>
    <protectedRange sqref="L963" name="Diligenciar_5"/>
    <protectedRange algorithmName="SHA-512" hashValue="49/yl+GTMlRN3FloWoyBL3IsXrYzEo95h5eEgXs/T6SxYAwuSo+Ndqxkist3BnknjOR8ERS4BgA76v7mpDBZcA==" saltValue="JvzRIA9SAjvsZX2GnV6n2A==" spinCount="100000" sqref="M962 M964:M968 O968" name="Rango7_7"/>
    <protectedRange sqref="M963" name="Diligenciar_6"/>
    <protectedRange algorithmName="SHA-512" hashValue="49/yl+GTMlRN3FloWoyBL3IsXrYzEo95h5eEgXs/T6SxYAwuSo+Ndqxkist3BnknjOR8ERS4BgA76v7mpDBZcA==" saltValue="JvzRIA9SAjvsZX2GnV6n2A==" spinCount="100000" sqref="N962 N964:N968" name="Rango7_8"/>
    <protectedRange sqref="N962:N968" name="Diligenciar_7"/>
    <protectedRange sqref="O962:O967" name="Diligenciar_8_2_1"/>
    <protectedRange sqref="U967:U968 Q962:Q968" name="Diligenciar_10_1"/>
    <protectedRange sqref="R962:R968" name="Diligenciar_11"/>
    <protectedRange sqref="T962:T968" name="Diligenciar_12_1"/>
    <protectedRange algorithmName="SHA-512" hashValue="49/yl+GTMlRN3FloWoyBL3IsXrYzEo95h5eEgXs/T6SxYAwuSo+Ndqxkist3BnknjOR8ERS4BgA76v7mpDBZcA==" saltValue="JvzRIA9SAjvsZX2GnV6n2A==" spinCount="100000" sqref="U962:U966" name="Rango7_14"/>
    <protectedRange sqref="AE962:AE968" name="Diligenciar_13"/>
    <protectedRange sqref="AG962:AG968" name="Diligenciar_13_1"/>
    <protectedRange algorithmName="SHA-512" hashValue="49/yl+GTMlRN3FloWoyBL3IsXrYzEo95h5eEgXs/T6SxYAwuSo+Ndqxkist3BnknjOR8ERS4BgA76v7mpDBZcA==" saltValue="JvzRIA9SAjvsZX2GnV6n2A==" spinCount="100000" sqref="E962 E966:E968" name="Rango7_3_1_2"/>
    <protectedRange sqref="E962 E965:E968" name="Diligenciar_3_1"/>
    <protectedRange sqref="H973:K974 AE973:AF974 AB973:AC974 A973:A974 F973:F974 P973:R974 T973:Z974 C973:D974" name="Rango1_13"/>
    <protectedRange sqref="D975:R975 C976:R976 L973:O974 B973:B974 E973:E974 G973:G974 B969:T970 C971:R972" name="Rango1_2_7"/>
    <protectedRange sqref="W969:X970" name="Diligenciar_1_4"/>
    <protectedRange sqref="B971:B972" name="Diligenciar_2_1"/>
    <protectedRange sqref="W975:Y976 T975:T976 W971:Y972 S971:T972 S973:S975" name="Diligenciar_3_1_1"/>
    <protectedRange sqref="B975" name="Diligenciar_5_1"/>
    <protectedRange sqref="C975" name="Diligenciar_6_1"/>
    <protectedRange sqref="A969:A972 A975:A976" name="Rango1_5_6"/>
    <protectedRange sqref="AE975" name="Diligenciar_4_1"/>
    <protectedRange algorithmName="SHA-512" hashValue="49/yl+GTMlRN3FloWoyBL3IsXrYzEo95h5eEgXs/T6SxYAwuSo+Ndqxkist3BnknjOR8ERS4BgA76v7mpDBZcA==" saltValue="JvzRIA9SAjvsZX2GnV6n2A==" spinCount="100000" sqref="AG969:AG970" name="Rango7_2_2"/>
    <protectedRange sqref="AG969:AG970" name="Diligenciar_1_2_1"/>
    <protectedRange algorithmName="SHA-512" hashValue="49/yl+GTMlRN3FloWoyBL3IsXrYzEo95h5eEgXs/T6SxYAwuSo+Ndqxkist3BnknjOR8ERS4BgA76v7mpDBZcA==" saltValue="JvzRIA9SAjvsZX2GnV6n2A==" spinCount="100000" sqref="AG971:AG975" name="Rango7_1_1_1"/>
    <protectedRange sqref="AG971:AG975" name="Diligenciar_4_2_1"/>
    <protectedRange sqref="V988:Z988 J1000:P1000 J1020:P1020 AB991:AE991 AB993:AE993 AB992:AD992 AB999:AF999 AB998:AD998 AB1000:AD1000 AF1000 AB1005:AD1005 AF1005 AB1019:AE1019 AB1020:AD1020 A988 C988:G988 A1003 C1003:D1003 F1003:G1003 L1003:M1003 V1003:Z1003 P1021:Z1022 AB1012:AF1014 J1021:N1022 AB1006:AF1009 J1006:Z1008 S1012:U1014 J1009:T1009 A1016:P1019 J999:Z999 L1002:Z1002 B1012:B1015 K1012:U1012 K1013:R1014 L989:Z989 J996:P998 U1000:Z1000 K1010:P1011 K1015:P1015 J995:T995 J1005:J1015 A1011:A1016 R996:S998 R1000:S1000 U1004:Z1005 R1004:S1005 C1011:D1016 E1011:I1015 J990:P994 AB997:AE997 J1004:P1005 AF1010:AF1011 V1009:Z1014 U1015:Z1020 AF1015:AF1020 R1015:S1020 J1023:P1025 J1001:Z1001 J1002:K1003 L985:Z987 AB1001:AF1004 AB1023:AD1031 AE1016 AB1015:AD1018 AB1021:AF1022 A983:I986 A987:J987 A1004:I1010 AB989:AD990 AF989:AF998 U990:Z998 R990:S994 AB994:AD996 AB1010:AD1011 R1010:S1011 U1010:U1011 U1023:Z1031 R1023:S1031 AF1023:AF1031 A1020:I1026 J985:K989 A989:I1002 A1026:P1026 J983:Z984 A1031:P1031 A1027:C1030 E1027:P1030 AB983:AF988" name="Rango1_14"/>
    <protectedRange sqref="AG983:AG1031" name="Rango7"/>
    <protectedRange sqref="AG983:AG1031" name="Diligenciar_4"/>
    <protectedRange sqref="A982:Z982 AB982:AF982" name="Rango1_1_3"/>
    <protectedRange sqref="AG982" name="Rango7_1"/>
    <protectedRange sqref="AG982" name="Diligenciar_1_6"/>
    <protectedRange sqref="B988" name="Rango1_2_8"/>
    <protectedRange sqref="H988:I988" name="Rango1_3_4"/>
    <protectedRange sqref="P988:U988" name="Rango1_4_4"/>
    <protectedRange sqref="B1003" name="Rango1_5_8"/>
    <protectedRange sqref="E1003" name="Rango1_6_3"/>
    <protectedRange sqref="H1003:I1003" name="Rango1_7_4"/>
    <protectedRange sqref="P1003:U1003" name="Rango1_8_1"/>
    <protectedRange sqref="O1003" name="Rango1_9_3"/>
    <protectedRange sqref="O1021:O1022" name="Rango1_12_1"/>
    <protectedRange sqref="D1027:D1030" name="Rango1_15"/>
    <protectedRange sqref="G1187 A1108:A1198 F1110:G1185 J1110:K1198 F1108:K1109 V1108:Z1111 F1188:G1198 V1178:Z1181 AD1112:AD1177 V1183:Z1198 AD1182 AB1108:AD1111 AB1178:AD1181 AB1183:AD1198" name="Rango1_16"/>
    <protectedRange sqref="B1181:B1188 B1110:B1179" name="Diligenciar_3_3"/>
    <protectedRange sqref="B1180" name="Diligenciar_4_3"/>
    <protectedRange sqref="B1108:B1109" name="Diligenciar_5_3"/>
    <protectedRange algorithmName="SHA-512" hashValue="49/yl+GTMlRN3FloWoyBL3IsXrYzEo95h5eEgXs/T6SxYAwuSo+Ndqxkist3BnknjOR8ERS4BgA76v7mpDBZcA==" saltValue="JvzRIA9SAjvsZX2GnV6n2A==" spinCount="100000" sqref="L1108:L1198" name="Rango7_4"/>
    <protectedRange sqref="M1108:O1198" name="Diligenciar_9"/>
    <protectedRange sqref="R1110 R1181:R1182" name="Diligenciar_1_1_1_1"/>
    <protectedRange sqref="P1187:Q1187 S1110:T1110 P1110:Q1110 P1108:T1109 T1187:U1187 S1181:S1182 P1188:P1198 P1111:P1186" name="Diligenciar_6_2"/>
    <protectedRange sqref="AE1133:AE1177 AF1133:AG1191 AE1108:AG1132 AF1195:AG1198" name="Diligenciar_8_1"/>
    <protectedRange sqref="V1116:Z1116 AB1116:AC1116" name="Rango1_1_4"/>
    <protectedRange sqref="V1117:Z1117 AB1117:AC1117" name="Rango1_2_10"/>
    <protectedRange sqref="V1118:Z1118 AB1118:AC1118" name="Rango1_3_5"/>
    <protectedRange sqref="V1119:Z1119 AB1119:AC1119" name="Rango1_4_6"/>
    <protectedRange sqref="V1113:Z1113 AB1113:AC1113" name="Rango1_5_11"/>
    <protectedRange sqref="V1124:Z1124 AB1124:AC1124" name="Rango1_6_4"/>
    <protectedRange sqref="V1121:Z1121 AB1121:AC1121" name="Rango1_7_6"/>
    <protectedRange sqref="V1122:Z1122 AB1122:AC1122" name="Rango1_9_4"/>
    <protectedRange sqref="V1130:Z1130 AB1130:AC1130" name="Rango1_10_1"/>
    <protectedRange sqref="V1132:Z1132 AB1132:AC1132" name="Rango1_11_1"/>
    <protectedRange sqref="V1126:Z1126 AB1126:AC1126" name="Rango1_12_2"/>
    <protectedRange sqref="V1123:Z1123 AB1123:AC1123" name="Rango1_13_1"/>
    <protectedRange sqref="V1131:Z1131 AB1131:AC1131" name="Rango1_14_1"/>
    <protectedRange sqref="V1127:Z1127 AB1127:AC1127" name="Rango1_15_1"/>
    <protectedRange sqref="V1114:Z1114 AB1114:AC1114" name="Rango1_16_1"/>
    <protectedRange sqref="V1120:Z1120 AB1120:AC1120" name="Rango1_17"/>
    <protectedRange sqref="V1112:Z1112 AB1112:AC1112" name="Rango1_18"/>
    <protectedRange sqref="V1115:Z1115 AB1115:AC1115" name="Rango1_19"/>
    <protectedRange sqref="V1129:Z1129 AB1129:AC1129" name="Rango1_20"/>
    <protectedRange sqref="V1128:Z1128 AB1128:AC1128" name="Rango1_21"/>
    <protectedRange sqref="V1125:Z1125 AB1125:AC1125" name="Rango1_22"/>
    <protectedRange sqref="V1133:Z1133 AB1133:AC1133" name="Rango1_23"/>
    <protectedRange sqref="V1136:Z1136 AB1136:AC1136" name="Rango1_24"/>
    <protectedRange sqref="V1145:Z1145 AB1145:AC1145" name="Rango1_25"/>
    <protectedRange sqref="V1135:Z1135 AB1135:AC1135" name="Rango1_26"/>
    <protectedRange sqref="V1134:Z1134 AB1134:AC1134" name="Rango1_27"/>
    <protectedRange sqref="V1137:Z1137 AB1137:AC1137" name="Rango1_28"/>
    <protectedRange sqref="V1138:Z1138 AB1138:AC1138" name="Rango1_29"/>
    <protectedRange sqref="V1139:Z1139 AB1139:AC1139" name="Rango1_30_1"/>
    <protectedRange sqref="V1140:Z1140 AB1140:AC1140" name="Rango1_31_1"/>
    <protectedRange sqref="V1157:Z1157 AB1157:AC1157" name="Rango1_32"/>
    <protectedRange sqref="V1141:Z1141 AB1141:AC1141" name="Rango1_34_1"/>
    <protectedRange sqref="V1142:Z1142 AB1142:AC1142" name="Rango1_35"/>
    <protectedRange sqref="V1143:Z1143 AB1143:AC1143" name="Rango1_36_1"/>
    <protectedRange sqref="V1144:Z1144 AB1144:AC1144" name="Rango1_37"/>
    <protectedRange sqref="V1146:Z1146 AB1146:AC1146" name="Rango1_38_1"/>
    <protectedRange sqref="V1147:Z1147 AB1147:AC1147" name="Rango1_39"/>
    <protectedRange sqref="V1148:Z1148 AB1148:AC1148" name="Rango1_40_1"/>
    <protectedRange sqref="V1149:Z1149 AB1149:AC1149" name="Rango1_41"/>
    <protectedRange sqref="V1150:Z1150 AB1150:AC1150" name="Rango1_42_1"/>
    <protectedRange sqref="V1151:Z1151 AB1151:AC1151" name="Rango1_43"/>
    <protectedRange sqref="V1155:Z1155 AB1155:AC1155" name="Rango1_45"/>
    <protectedRange sqref="V1156:Z1156 AB1156:AC1156" name="Rango1_46_1"/>
    <protectedRange sqref="V1152:Z1152 AB1152:AC1152" name="Rango1_47"/>
    <protectedRange sqref="V1153:Z1153 AB1153:AC1153" name="Rango1_48_1"/>
    <protectedRange sqref="V1158:Z1158 AB1158:AC1158" name="Rango1_50"/>
    <protectedRange sqref="V1160:Z1160 AB1160:AC1160" name="Rango1_51_1"/>
    <protectedRange sqref="V1154:Z1154 AB1154:AC1154" name="Rango1_52"/>
    <protectedRange sqref="V1159:Z1159 AB1159:AC1159" name="Rango1_53_1"/>
    <protectedRange sqref="V1161:Z1161 AB1161:AC1161" name="Rango1_54_1"/>
    <protectedRange sqref="V1162:Z1162 AB1162:AC1162" name="Rango1_55"/>
    <protectedRange sqref="V1163:Z1163 AB1163:AC1163" name="Rango1_56_1"/>
    <protectedRange sqref="V1164:Z1164 AB1164:AC1164" name="Rango1_57"/>
    <protectedRange sqref="V1165:Z1167 AB1165:AC1167" name="Rango1_58"/>
    <protectedRange sqref="V1168:Z1170 AB1168:AC1170" name="Rango1_59"/>
    <protectedRange sqref="V1171:Z1172 AB1171:AC1172" name="Rango1_60"/>
    <protectedRange sqref="V1173:Z1175 V1177:Z1177 AB1173:AC1175 AB1177:AC1177" name="Rango1_61"/>
    <protectedRange sqref="V1176:Z1176 AB1176:AC1176" name="Rango1_62"/>
    <protectedRange sqref="V1182:Z1182 AB1182:AC1182" name="Rango1_8_2"/>
    <protectedRange sqref="A1199 V1200:Z1213 N1200:N1213 A1200:B1213 G1199:G1213 J1200:L1213 AB1200:AD1213" name="Rango1_33"/>
    <protectedRange algorithmName="SHA-512" hashValue="49/yl+GTMlRN3FloWoyBL3IsXrYzEo95h5eEgXs/T6SxYAwuSo+Ndqxkist3BnknjOR8ERS4BgA76v7mpDBZcA==" saltValue="JvzRIA9SAjvsZX2GnV6n2A==" spinCount="100000" sqref="C1199:C1208" name="Rango7_8_1"/>
    <protectedRange sqref="C1199:C1208" name="Diligenciar_5_5"/>
    <protectedRange algorithmName="SHA-512" hashValue="49/yl+GTMlRN3FloWoyBL3IsXrYzEo95h5eEgXs/T6SxYAwuSo+Ndqxkist3BnknjOR8ERS4BgA76v7mpDBZcA==" saltValue="JvzRIA9SAjvsZX2GnV6n2A==" spinCount="100000" sqref="D1199:D1210" name="Rango7_12_2"/>
    <protectedRange sqref="D1199:D1210" name="Diligenciar_9_1"/>
    <protectedRange algorithmName="SHA-512" hashValue="49/yl+GTMlRN3FloWoyBL3IsXrYzEo95h5eEgXs/T6SxYAwuSo+Ndqxkist3BnknjOR8ERS4BgA76v7mpDBZcA==" saltValue="JvzRIA9SAjvsZX2GnV6n2A==" spinCount="100000" sqref="E1199:E1208" name="Rango7_13"/>
    <protectedRange sqref="E1199:E1208" name="Diligenciar_10_2"/>
    <protectedRange algorithmName="SHA-512" hashValue="49/yl+GTMlRN3FloWoyBL3IsXrYzEo95h5eEgXs/T6SxYAwuSo+Ndqxkist3BnknjOR8ERS4BgA76v7mpDBZcA==" saltValue="JvzRIA9SAjvsZX2GnV6n2A==" spinCount="100000" sqref="F1199:F1208" name="Rango7_16_2"/>
    <protectedRange sqref="F1199:F1208" name="Diligenciar_13_2"/>
    <protectedRange algorithmName="SHA-512" hashValue="49/yl+GTMlRN3FloWoyBL3IsXrYzEo95h5eEgXs/T6SxYAwuSo+Ndqxkist3BnknjOR8ERS4BgA76v7mpDBZcA==" saltValue="JvzRIA9SAjvsZX2GnV6n2A==" spinCount="100000" sqref="H1199:H1208" name="Rango7_23_1"/>
    <protectedRange algorithmName="SHA-512" hashValue="49/yl+GTMlRN3FloWoyBL3IsXrYzEo95h5eEgXs/T6SxYAwuSo+Ndqxkist3BnknjOR8ERS4BgA76v7mpDBZcA==" saltValue="JvzRIA9SAjvsZX2GnV6n2A==" spinCount="100000" sqref="I1199:I1208" name="Rango7_24_1"/>
    <protectedRange algorithmName="SHA-512" hashValue="49/yl+GTMlRN3FloWoyBL3IsXrYzEo95h5eEgXs/T6SxYAwuSo+Ndqxkist3BnknjOR8ERS4BgA76v7mpDBZcA==" saltValue="JvzRIA9SAjvsZX2GnV6n2A==" spinCount="100000" sqref="M1199:M1208" name="Rango7_29_1"/>
    <protectedRange algorithmName="SHA-512" hashValue="49/yl+GTMlRN3FloWoyBL3IsXrYzEo95h5eEgXs/T6SxYAwuSo+Ndqxkist3BnknjOR8ERS4BgA76v7mpDBZcA==" saltValue="JvzRIA9SAjvsZX2GnV6n2A==" spinCount="100000" sqref="O1199:O1207" name="Rango7_32_1"/>
    <protectedRange sqref="O1199:O1207" name="Diligenciar_24_1"/>
    <protectedRange algorithmName="SHA-512" hashValue="49/yl+GTMlRN3FloWoyBL3IsXrYzEo95h5eEgXs/T6SxYAwuSo+Ndqxkist3BnknjOR8ERS4BgA76v7mpDBZcA==" saltValue="JvzRIA9SAjvsZX2GnV6n2A==" spinCount="100000" sqref="Q1211:S1213 Q1209:U1210 P1199:U1208" name="Rango7_36_1"/>
    <protectedRange sqref="Q1209:T1210 Q1211:S1213 P1199:T1208" name="Diligenciar_28_1"/>
    <protectedRange algorithmName="SHA-512" hashValue="49/yl+GTMlRN3FloWoyBL3IsXrYzEo95h5eEgXs/T6SxYAwuSo+Ndqxkist3BnknjOR8ERS4BgA76v7mpDBZcA==" saltValue="JvzRIA9SAjvsZX2GnV6n2A==" spinCount="100000" sqref="AF1209:AF1213 AE1199:AG1208" name="Rango7_37_1"/>
    <protectedRange sqref="AF1209:AF1213 AF1199:AG1208" name="Diligenciar_29_1"/>
    <protectedRange sqref="U1215:Z1215 V1214:Z1214 F1219:G1219 A1218:A1219 G1214:G1218 A1214:A1215 AF1214:AF1215 V1218:Z1219 J1214:K1219 M1214:M1219 AE1218:AF1219 AD1216:AD1219 AB1214:AD1215 AB1218:AC1219" name="Rango1_63"/>
    <protectedRange sqref="C1214:C1216" name="Diligenciar_6_3"/>
    <protectedRange sqref="B1215" name="Diligenciar_6_1_1"/>
    <protectedRange sqref="B1214" name="Diligenciar_2_4_1"/>
    <protectedRange sqref="E1214" name="Diligenciar_6_3_1"/>
    <protectedRange sqref="E1215" name="Diligenciar_2_4_3"/>
    <protectedRange sqref="AE1214:AE1215 L1214:L1219" name="Diligenciar_2_4_4"/>
    <protectedRange sqref="N1214:N1219" name="Diligenciar_2_4_5"/>
    <protectedRange sqref="R1215:R1219" name="Diligenciar_2_4_9"/>
    <protectedRange sqref="S1214:S1219" name="Diligenciar_2_4_10"/>
    <protectedRange sqref="T1215" name="Diligenciar_2_4_11"/>
    <protectedRange sqref="C1218:C1219" name="Diligenciar_2_1_2"/>
    <protectedRange sqref="E1218:E1219" name="Diligenciar_2_1_2_2"/>
    <protectedRange sqref="D1218:D1219" name="Diligenciar_6_2_1"/>
    <protectedRange sqref="T1218:T1219" name="Diligenciar_2_1_2_12"/>
    <protectedRange sqref="AG1215 AG1218:AG1219" name="Diligenciar_2_4_12"/>
    <protectedRange sqref="U1216:Z1216 A1216 G1216 AF1216 AB1216:AC1216" name="Rango1_1_1_2"/>
    <protectedRange sqref="B1216" name="Diligenciar_2_4_1_2_2"/>
    <protectedRange sqref="E1216" name="Diligenciar_2_4_3_2_2"/>
    <protectedRange sqref="AE1216" name="Diligenciar_2_4_4_2_2"/>
    <protectedRange sqref="T1216" name="Diligenciar_2_4_11_2_2"/>
    <protectedRange sqref="AG1216" name="Diligenciar_2_4_12_1_1_2"/>
    <protectedRange sqref="U1217:Z1217 A1217 G1217 AF1217 AB1217:AC1217" name="Rango1_2_2_1"/>
    <protectedRange sqref="C1217" name="Diligenciar_6_5_2"/>
    <protectedRange sqref="B1217" name="Diligenciar_2_4_1_1_1_2"/>
    <protectedRange sqref="E1217" name="Diligenciar_6_3_2_2"/>
    <protectedRange sqref="AE1217" name="Diligenciar_2_4_4_1_1_2"/>
    <protectedRange sqref="T1217" name="Diligenciar_2_4_11_1_1_2"/>
    <protectedRange sqref="AG1217" name="Diligenciar_2_4_12_2_2"/>
    <protectedRange sqref="AG1214" name="Diligenciar_2_4_12_2"/>
    <protectedRange sqref="G1222" name="Rango1_5_13"/>
    <protectedRange sqref="J1222:N1222 F1222" name="Rango1_6_6"/>
    <protectedRange sqref="V1222:Z1222 F1222 A1222 AB1222:AF1222" name="Rango1_3_2_1"/>
    <protectedRange sqref="P1222" name="Diligenciar_2_1_2_5_2_1"/>
    <protectedRange sqref="AG1222" name="Diligenciar_2_4_12_3_1"/>
    <protectedRange sqref="J1222 M1222" name="Diligenciar_5_1_1_14_2_1"/>
    <protectedRange sqref="V1220:Z1220 AB1220:AF1220" name="Rango1_9_6"/>
    <protectedRange sqref="AF1220 A1220 E1220:K1220 M1220:O1220 V1220:Z1220 AB1220:AD1220" name="Rango1_2_3_1"/>
    <protectedRange sqref="C1220" name="Diligenciar_2_5_6_2"/>
    <protectedRange sqref="D1220" name="Diligenciar_6_2_2_2"/>
    <protectedRange sqref="AG1220" name="Diligenciar_2_4_12_2_3"/>
    <protectedRange sqref="B1220" name="Diligenciar_3_1_2_2"/>
    <protectedRange sqref="P1220:R1220 P1237:R1237" name="Diligenciar_2_5_2_2_2"/>
    <protectedRange sqref="S1220 S1237" name="Diligenciar_2_5_3_2_2"/>
    <protectedRange sqref="T1220 T1237" name="Diligenciar_2_5_4_2_2"/>
    <protectedRange sqref="U1214" name="Rango1_1_5"/>
    <protectedRange sqref="U1227:Z1227 J1227:K1227 M1227 V1232:Z1232 AF1227 J1232:N1232 A1227:A1237 F1232:F1237 G1227:G1237 J1233:K1237 AB1227:AD1227 AB1232:AF1232" name="Rango1_2_11"/>
    <protectedRange sqref="E1227" name="Diligenciar_2_4_3_2"/>
    <protectedRange sqref="AE1227 L1227" name="Diligenciar_2_4_4_2"/>
    <protectedRange sqref="N1227" name="Diligenciar_2_4_5_2"/>
    <protectedRange sqref="E1232" name="Diligenciar_2_1_2_2_3"/>
    <protectedRange sqref="O1232" name="Diligenciar_2_1_2_3_3"/>
    <protectedRange sqref="P1232" name="Diligenciar_2_1_2_10_5"/>
    <protectedRange sqref="AG1227:AG1232 AG1237" name="Diligenciar_2_4_12_5"/>
    <protectedRange sqref="M1228:M1229 U1228:Z1229 J1228:K1229 AF1228:AF1231 AF1237 AB1228:AD1229" name="Rango1_1_1_2_2"/>
    <protectedRange sqref="E1228:E1231" name="Diligenciar_2_4_3_2_2_2"/>
    <protectedRange sqref="L1228:L1229 AE1228:AE1229" name="Diligenciar_2_4_4_2_2_2"/>
    <protectedRange sqref="N1228:N1229" name="Diligenciar_2_4_5_2_2_2"/>
    <protectedRange sqref="Q1228:Q1229" name="Diligenciar_2_4_8_2_2_2"/>
    <protectedRange sqref="S1228:S1229" name="Diligenciar_2_4_10_2_2_2"/>
    <protectedRange sqref="T1228:T1229" name="Diligenciar_2_4_11_2_2_2"/>
    <protectedRange sqref="M1230:M1231 U1230:Z1231 J1230:K1231 M1233:M1235 U1233:U1235 AB1230:AD1231" name="Rango1_2_2_2"/>
    <protectedRange sqref="B1230:B1231" name="Diligenciar_2_4_1_1_1_2_2"/>
    <protectedRange sqref="L1230:L1231 AE1230:AE1231 L1233:L1235" name="Diligenciar_2_4_4_1_1_2_2"/>
    <protectedRange sqref="N1230:N1231 N1233:N1235" name="Diligenciar_2_4_5_1_1_2_2"/>
    <protectedRange sqref="C1227" name="Diligenciar_6_5_2_1_1"/>
    <protectedRange sqref="B1227 B1233:B1235" name="Diligenciar_2_4_1_1_1_2_1_2"/>
    <protectedRange sqref="B1228:B1229" name="Rango1_5_2_2"/>
    <protectedRange sqref="R1232" name="Diligenciar_2_1_2_8_4_1"/>
    <protectedRange sqref="Q1232" name="Diligenciar_2_1_2_10_4_2"/>
    <protectedRange sqref="S1232" name="Diligenciar_2_1_2_11_4_1"/>
    <protectedRange sqref="T1232" name="Diligenciar_2_1_2_12_4_1"/>
    <protectedRange sqref="C1228:C1229" name="Diligenciar_2_1_2_4_1"/>
    <protectedRange sqref="W1223:Z1223 P1224:Q1224 A1223:E1223 J1223:T1223 E1224 Q1225:T1225 A1226 M1226 AC1226:AD1226 A1224:B1225 AB1223:AG1225 J1224:J1226 G1223:G1226 D1224:D1226" name="Diligenciar_5_1_1_13"/>
    <protectedRange sqref="M1221:N1221 G1221 J1221:K1221" name="Rango1_3_7"/>
    <protectedRange sqref="R1221" name="Diligenciar_2_1_2_8_2"/>
    <protectedRange sqref="S1221" name="Diligenciar_2_1_2_11_2"/>
    <protectedRange sqref="A1221 V1221:Z1221 AB1221:AD1221" name="Rango1_3_3_1"/>
    <protectedRange sqref="A1221 F1221 V1221:Z1221 AB1221:AD1221" name="Rango1_4_8"/>
    <protectedRange sqref="P1221" name="Diligenciar_2_1_2_5_3"/>
    <protectedRange sqref="Q1221" name="Diligenciar_2_1_2_10_3"/>
    <protectedRange sqref="T1221" name="Diligenciar_2_1_2_12_3"/>
    <protectedRange sqref="AE1221:AG1221 L1221" name="Diligenciar_2_1_1_1"/>
    <protectedRange sqref="H1240 A1238:Z1239 A1366:Z1393 H1242:H1365 A1240:G1365 I1240:Z1365 AB1238:AG1393" name="Rango1_64"/>
  </protectedRanges>
  <autoFilter ref="A1:AH1393">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30" showButton="0"/>
    <filterColumn colId="31" showButton="0"/>
  </autoFilter>
  <mergeCells count="13">
    <mergeCell ref="A8:O9"/>
    <mergeCell ref="P8:U8"/>
    <mergeCell ref="V8:AD10"/>
    <mergeCell ref="AE8:AG10"/>
    <mergeCell ref="P9:Q10"/>
    <mergeCell ref="R9:U10"/>
    <mergeCell ref="L10:O10"/>
    <mergeCell ref="A7:AG7"/>
    <mergeCell ref="A1:B6"/>
    <mergeCell ref="C1:AD6"/>
    <mergeCell ref="AE1:AG2"/>
    <mergeCell ref="AE3:AG4"/>
    <mergeCell ref="AE5:AG6"/>
  </mergeCells>
  <conditionalFormatting sqref="C170:C173">
    <cfRule type="cellIs" dxfId="16" priority="22" stopIfTrue="1" operator="lessThan">
      <formula>1</formula>
    </cfRule>
    <cfRule type="cellIs" dxfId="15" priority="23" stopIfTrue="1" operator="lessThan">
      <formula>1</formula>
    </cfRule>
  </conditionalFormatting>
  <conditionalFormatting sqref="C123:C125">
    <cfRule type="cellIs" dxfId="14" priority="20" stopIfTrue="1" operator="lessThan">
      <formula>1</formula>
    </cfRule>
    <cfRule type="cellIs" dxfId="13" priority="21" stopIfTrue="1" operator="lessThan">
      <formula>1</formula>
    </cfRule>
  </conditionalFormatting>
  <conditionalFormatting sqref="C126">
    <cfRule type="cellIs" dxfId="12" priority="18" stopIfTrue="1" operator="lessThan">
      <formula>1</formula>
    </cfRule>
    <cfRule type="cellIs" dxfId="11" priority="19" stopIfTrue="1" operator="lessThan">
      <formula>1</formula>
    </cfRule>
  </conditionalFormatting>
  <conditionalFormatting sqref="C174">
    <cfRule type="cellIs" dxfId="10" priority="16" stopIfTrue="1" operator="lessThan">
      <formula>1</formula>
    </cfRule>
    <cfRule type="cellIs" dxfId="9" priority="17" stopIfTrue="1" operator="lessThan">
      <formula>1</formula>
    </cfRule>
  </conditionalFormatting>
  <conditionalFormatting sqref="C127:C129 C131">
    <cfRule type="cellIs" dxfId="8" priority="14" stopIfTrue="1" operator="lessThan">
      <formula>1</formula>
    </cfRule>
    <cfRule type="cellIs" dxfId="7" priority="15" stopIfTrue="1" operator="lessThan">
      <formula>1</formula>
    </cfRule>
  </conditionalFormatting>
  <conditionalFormatting sqref="C122">
    <cfRule type="cellIs" dxfId="6" priority="12" stopIfTrue="1" operator="lessThan">
      <formula>1</formula>
    </cfRule>
    <cfRule type="cellIs" dxfId="5" priority="13" stopIfTrue="1" operator="lessThan">
      <formula>1</formula>
    </cfRule>
  </conditionalFormatting>
  <conditionalFormatting sqref="C130">
    <cfRule type="cellIs" dxfId="4" priority="10" stopIfTrue="1" operator="lessThan">
      <formula>1</formula>
    </cfRule>
    <cfRule type="cellIs" dxfId="3" priority="11" stopIfTrue="1" operator="lessThan">
      <formula>1</formula>
    </cfRule>
  </conditionalFormatting>
  <conditionalFormatting sqref="V1093:V1101 AE1103 AF1104:AF1106">
    <cfRule type="expression" dxfId="2" priority="3">
      <formula>ISBLANK(V1093)</formula>
    </cfRule>
  </conditionalFormatting>
  <conditionalFormatting sqref="W1093:W1101">
    <cfRule type="expression" dxfId="1" priority="2">
      <formula>ISBLANK(W1093)</formula>
    </cfRule>
  </conditionalFormatting>
  <conditionalFormatting sqref="AE1102">
    <cfRule type="expression" dxfId="0" priority="1">
      <formula>ISBLANK(AE1102)</formula>
    </cfRule>
  </conditionalFormatting>
  <dataValidations xWindow="69" yWindow="389" count="144">
    <dataValidation allowBlank="1" showInputMessage="1" showErrorMessage="1" promptTitle="Fuente de recursos" prompt="Ingrese la(s) fuente(s) de financiación, separelas por &quot;-&quot;" sqref="G330:G456 G1214:G1222 G595:G613 H953:H961 AH608:AH625 AH342:AH344 G634 G1227:G1237 G203:G229 G18:G28 G231:G235 G179:G192 G636:G640 G644:G714 G962:G981 AH346 AH354:AH356 AH348:AH352 AH339:AH340 AD339:AD356 G250:G328 G1032:G1198"/>
    <dataValidation allowBlank="1" showErrorMessage="1" errorTitle="Información incorrecta" error="Favor seleccione una de las opciones de la lista" promptTitle="Duración estimada" prompt="Seleccione con base en lo siguiente:_x000a_0 Días_x000a_1 Meses_x000a_2 Años" sqref="F11"/>
    <dataValidation allowBlank="1" showErrorMessage="1" errorTitle="Información incorrecta" error="Favor seleccione una opción de la lista" promptTitle="Modalidad de selección" prompt="Seleccione la modalidad de selección de acuerdo al instructivo de la Hoja &quot;Datos&quot;" sqref="G11"/>
    <dataValidation allowBlank="1" showErrorMessage="1" errorTitle="Información incorrecta" error="Favor seleccione una de las opciones de la lista" promptTitle="Fuente de recursos" prompt="Seleccione con base en lo siguiente:_x000a_0 Recursos propios_x000a_1 Presupuesto entidad nacional_x000a_2 Regalías_x000a_3 Recursos del crédito_x000a_4 SGP" sqref="H11"/>
    <dataValidation allowBlank="1" showInputMessage="1" showErrorMessage="1" errorTitle="Información incorrecta" error="Favor seleccione el mes de la lista" sqref="C11 E424:E455 E664:E667 WVM894 RDU894 E316:E318 WBU894 E653:E656 E670:E679 E658 UYG894 VIC894 UEO894 RNQ894 E269:E276 RXM894 SHI894 E689 WLQ894 UOK894 SRE894 TBA894 VRY894 E29:E33 E1227:E1232 E693:E711 E962:E968 E1223:E1224 TKW894 TUS894 E1214:E1219 QTY894 E594 JA894 SW894 ACS894 AMO894 AWK894 BGG894 BQC894 BZY894 CJU894 CTQ894 DDM894 DNI894 DXE894 EHA894 EQW894 FAS894 FKO894 FUK894 GEG894 GOC894 GXY894 HHU894 HRQ894 IBM894 ILI894 IVE894 JFA894 JOW894 JYS894 KIO894 KSK894 LCG894 LMC894 LVY894 MFU894 MPQ894 MZM894 NJI894 NTE894 ODA894 OMW894 OWS894 PGO894 PQK894 QAG894 QKC894 E236:E265 E293 E324:E326 E328 E291 E332:E356 E641:E642 E649:E650 E1199:E1208 E1091 E1104:E1106"/>
    <dataValidation allowBlank="1" showErrorMessage="1" errorTitle="Información incorrecta" error="Seleccione una opción de la lista" promptTitle="Vigencias futuras" prompt="Seleccione SI o NO según el caso" sqref="K11"/>
    <dataValidation allowBlank="1" showErrorMessage="1" errorTitle="Información incorrecta" error="Favor seleccione el mes de la lista" prompt="_x000a_" sqref="D11"/>
    <dataValidation allowBlank="1" showErrorMessage="1" errorTitle="Dato ingresado incorrecto" error="Ingrese el número correcto" promptTitle="Duración estimada contrato" prompt="Ingrese cantidad estimada de días, meses, años del contrato" sqref="E11"/>
    <dataValidation type="list" allowBlank="1" showInputMessage="1" showErrorMessage="1" errorTitle="Información incorrecta" error="Favor seleccione una opción de la lista" promptTitle="Modalidad de selección" prompt="Seleccione la modalidad de selección del contratista" sqref="F618 F18 F21:F23 F179 F194:F195 F198:F202 F181:F186 F232:F233 F359:F423">
      <formula1>MODALIDAD</formula1>
    </dataValidation>
    <dataValidation type="list" allowBlank="1" showInputMessage="1" showErrorMessage="1" promptTitle="Fuente de recursos" prompt="Ingrese la(s) fuente(s) de financiación, separelas por &quot;-&quot;" sqref="G641:G643 G614:G618 G1199:G1213 G982:G1031 G12:G17 G715:G952 G34:G178 G1238:G1393">
      <formula1>FUENTE</formula1>
    </dataValidation>
    <dataValidation type="list" allowBlank="1" showInputMessage="1" showErrorMessage="1" errorTitle="Información incorrecta" error="Favor seleccione una opción de la lista" promptTitle="Modalidad de selección" prompt="Seleccione la modalidad de selección del contratista" sqref="F12:F17 F641:F734 F19:F20 F24:F28 F72:F178 F180 F187:F192 F234:F358 F424:F456 F203:F228 F231 F595:F617 H781:I781 F736:F742 F771:F775 F777:F795 F768 F744:F766 F797:F952 G957 G953 F1227:F1393 F1214:F1222 F962:F1198">
      <formula1>MODSELECCION</formula1>
    </dataValidation>
    <dataValidation type="list" allowBlank="1" showInputMessage="1" showErrorMessage="1" errorTitle="Error" error="Favor seleccione el estado del contrato de acuerdo a la lista" promptTitle="Estado del Contrato" prompt="Inserte el estado del Contrato" sqref="AD1200:AD1212 X774:X775 AC1214:AC1219 AC805:AC820 AC757 AC733 AC794:AC796 AC788 AC1238:AC1393 AC776:AC778 AC766:AC773 AC237:AC266 AC840:AC952 AC963 AC973:AC974 AC977:AC983 AC1227:AC1232 AC12:AC28 AD34:AD71 AC72:AC178 AC185 AC268:AC289 AC231 AC311:AC319 AC187:AC229 AC235 AC321:AC455 AC291:AC308 AC457:AC594 AC599 AC614:AC616 AC634 AC703 AC713 AC651:AC657 AC644:AC648 AC682 AC636 AC743 AC784:AC786 AC985:AC1198">
      <formula1>EstadoContrato</formula1>
    </dataValidation>
    <dataValidation type="decimal" operator="greaterThanOrEqual" allowBlank="1" showInputMessage="1" showErrorMessage="1" promptTitle="Valor" prompt="Digite el valor sin &quot;.&quot; y &quot;,&quot;" sqref="H828:I839 I793:I794 H745:I745 H763:H767 I813:I814 H701 I704:I711 H826:I826 I821:I825 I806:I807 H805:H814 H816:H825 I692:I694 AI201 H728:H737 H815:I815 H798:H802 AI179 H12:H28 AY949 H1107:H1109 I94:I95 H34:H60 I39 I100 I118 AY946:AY947 H782:H796 H770:H780 H756:H760 H62:H64 H746:H748 AY961:AY962 H359:I423 I15 I133 H232:H233 I757 I982:I1090 H969:H976 H750:H754 I17:I28 I12:I13 I1109 H209:H211 H203:I203 H840:H950 H952 I953:I960 I788 AY939:AY940 H72:H178 H982:H994 H1238:H1240 H1242:H1393 H1220:I1220 H595:I613 I135 I75 I85 I87 H658:H659 H696:H698 I181:I182 I698 H192 H180:H181 H185:H190 H614:H617 H703:H711 H642 I645 H641:I641 H634:I634 H644:H645 H649:H652 H663:H665 I658 H689:I689 H646:I647 I663 H636:I636 I650:I651 H666:I667 H670:I680 I725 I722 H768:I768 I782 I728 I767 I734:I735 I737 H739:I739 I741 H761:I761 H715:H725 H749:I749 I774 H740:H744 I751:I752 I798:I799 H996:H1103 I1092:I1103">
      <formula1>0</formula1>
    </dataValidation>
    <dataValidation type="whole" operator="greaterThanOrEqual" allowBlank="1" showInputMessage="1" showErrorMessage="1" promptTitle="Valor" prompt="Digite el valor sin &quot;.&quot; y &quot;,&quot;" sqref="I769:I773 I746:I748 I795:I797 I756 I40:I60 I715:I719 I758:I760 I753:I754 I808:I812 I763:I766 I805 I34:I38 AI196:AI198 AI200 I733 I134 I789:I792 I742:I744 I816:I820 AY963:AY964 H660:H662 AY944 AY910 I750 I800:I802 I783:I787 I62:I64 AY931 I775:I780 I14 I16 I642 I840:I952 I1108 H951 I969:I976 I210:I211 I72:I74 I136:I180 H648:I648 H668:I669 AI202:AI204 I635 I614:I633 I657 I696:I697 H690:I691 I637:I640 I664:I665 H685:I688 I682 H653:H657 I652:I655 H681:I681 I649 I659:I662 I703 I644 H682:H683 I101:I117 I86 I88:I93 I96:I99 I76:I83 I119:I132 H692 I699:I701 H699:H700 H797 H769 I740 I738 I1238:I1393">
      <formula1>0</formula1>
    </dataValidation>
    <dataValidation allowBlank="1" showInputMessage="1" showErrorMessage="1" errorTitle="Información incorrecta" error="Favor seleccione el mes de la lista" promptTitle="Descripción" prompt="Digite el objeto contractual" sqref="C744:C748 C16:C28 C12 C969:C972 C211:C212 D960:D961 E230:Z230 D953:D958 AB230:AE230 C806:C957 C976 C771:C792 C768 C982:C1031 C209 AG230 C62 C217:C219 C388:C423 U612 C750:C760 C728:C742 C72:C81 C83:C85 U141:U151 C87:C178 C34:C60 C67 C222:C234 C607 T612:T613 C595:C605 Q612:Q613 C610:C640 C684 P195:P197 C195:E197 F196:F197 G195:J197 AE194:AE197 R195:S197 U195:U197 C203 C180:C181 B230 F229 K229:N229 C215 C794:C795 C715:C725 C763:C766 C797:C804 T805:U807 C1238:C1393"/>
    <dataValidation type="list" allowBlank="1" showInputMessage="1" showErrorMessage="1" sqref="R1002 R1012 P985 R999 P982:P983 R1014 P988:P1031 P1214:P1219 P1227 P962:P976 P12:P28 R17 P34:P61 P72:P179 P185 P321 P678:P732 R605:R609 P234 P220:P222 P239 R600:R602 R613 P250:P319 P323:P671 R611 P673:P674 P203:P210 P215:P216 P734:P741 P758:P763 P806:P808 P776:P804 P765:P773 P743:P756 R12:R15 P812:P952 Q953:Q961 P1238:P1393">
      <formula1>PROGRAMAS</formula1>
    </dataValidation>
    <dataValidation type="list" allowBlank="1" showInputMessage="1" showErrorMessage="1" promptTitle="Dependencia" prompt="Seleccione la dependencia" sqref="A1227:A1393 A34:A192 A203:A235 A250:A319 A321:A356 A359:A594 A12:A28 A614:A1222">
      <formula1>DEPENDENCIA</formula1>
    </dataValidation>
    <dataValidation allowBlank="1" showInputMessage="1" showErrorMessage="1" errorTitle="Información incorrecta" error="Favor seleccione el mes de la lista" promptTitle="Fecha" prompt="Ingrese la cantidad y la unidad &quot;5 meses&quot;" sqref="E982:E1031 E969:E976 E108:E118 E359:E423 E140:E182 E330:E331 E12:E28 E635:E640 F953:F961 E210:E229 E231:E235 E595:E633 E34:E73 E85:E88 E133 E75 E90:E106 E77:E82 E120:E125 E643 E715:E952 E1220 E1238:E1393"/>
    <dataValidation allowBlank="1" showInputMessage="1" showErrorMessage="1" promptTitle="UNSPSC" prompt="Escriba el código o códigos que aplican según la clasificación en la  hoja: DATOS o en la página web: www.colombiacompra.gov.co" sqref="B156:B157 B116:B126 B203:B229 B159:B165 B973:B974 B193 B1012:B1031 B105:B114 B231:B235 B1199:B1213 B1238:B1393 B34:B63 B1228:B1229 B144 B169:B170 B172:B175 B88:B94 B177:B181 B359:B423 B99:B100 B128:B139 B96:B97 B643 B595:B640 B72:B76 B102:B103 B78:B86 B167 B760 B782 B736:B738 B743 B740:B741 B734 B750:B751 B784:B956 B746:B748 B753:B758 B730 B763:B780 B12:B28 B958:B961 B969:B970 B982:B1010 B1088:B1089"/>
    <dataValidation allowBlank="1" showInputMessage="1" showErrorMessage="1" promptTitle="PEP" prompt="Código PEP_x000a_Este código  permite relacionar el Plan de Adquisiciones con el informe de Ejecución Presupuestal de Hacienda y hacer un mejor análisis de la información." sqref="T956:T961 S982:S1008 S1237:S1393 CKI894:CKI895 S962:S975 S1108:S1110 S776:S952 S184:S185 S765:S773 S187:S188 CAM894:CAM895 BQQ894:BQQ895 S743:S756 ADG894:ADG895 TK894:TK895 S203:S210 BGU894:BGU895 AWY894:AWY895 ANC894:ANC895 S33:S60 JO894:JO895 WWA894:WWA895 WME894:WME895 WCI894:WCI895 VSM894:VSM895 VIQ894:VIQ895 UYU894:UYU895 UOY894:UOY895 UFC894:UFC895 TVG894:TVG895 TLK894:TLK895 TBO894:TBO895 SRS894:SRS895 SHW894:SHW895 RYA894:RYA895 ROE894:ROE895 REI894:REI895 QUM894:QUM895 QKQ894:QKQ895 QAU894:QAU895 PQY894:PQY895 PHC894:PHC895 OXG894:OXG895 ONK894:ONK895 ODO894:ODO895 NTS894:NTS895 NJW894:NJW895 NAA894:NAA895 MQE894:MQE895 MGI894:MGI895 LWM894:LWM895 LMQ894:LMQ895 LCU894:LCU895 KSY894:KSY895 KJC894:KJC895 JZG894:JZG895 JPK894:JPK895 JFO894:JFO895 IVS894:IVS895 ILW894:ILW895 ICA894:ICA895 HSE894:HSE895 HII894:HII895 GYM894:GYM895 GOQ894:GOQ895 GEU894:GEU895 FUY894:FUY895 FLC894:FLC895 FBG894:FBG895 ERK894:ERK895 EHO894:EHO895 DXS894:DXS895 DNW894:DNW895 DEA894:DEA895 CUE894:CUE895 S12:S28 S1010:S1031 T954 S1232 L672 S586:S590 S594:S617 S634 S636 S72:S179 S641:S732 S734:S741 S758:S763 S1181:S1182 S1214:S1223 S1227:S1229 S1225 S1104:S1106"/>
    <dataValidation type="date" operator="greaterThanOrEqual" allowBlank="1" showInputMessage="1" showErrorMessage="1" errorTitle="Error en el ingreso" error="Ingrese la fecha con el formato DD/MM/AAAA" promptTitle="Fecha inicio proceso" prompt="Ingrese la fecha con el formato DD/MM/AAAA" sqref="D12:D28 D359:D423 D203:D235 D982:D1031 D140:D192 E953:E961 D962:D976 D108:D118 D595:D640 D643 D34:D73 D77:D82 D85:D88 D133 D75 D90:D106 D120:D125 H827:I827 D782:D952 D736:D780 D715:D734 D1238:D1393">
      <formula1>42005</formula1>
    </dataValidation>
    <dataValidation allowBlank="1" showInputMessage="1" showErrorMessage="1" promptTitle="Número de radicado" prompt="Ingrese el número del radicado resolución y/o carta de aceptación para los de mínima cuantía" sqref="Y977:Y983 Y1227:Y1232 Y962:Y968 UPE894 Z56 Y238 UZA894 WMK894 VIW894 Y971:Y975 Y12:Y28 Y1238:Y1393 Y243 W456 VSS894 Y268:Y308 Y186:Y229 WCO894 WWG894 JU894 TQ894 ADM894 ANI894 AXE894 BHA894 BQW894 CAS894 CKO894 CUK894 DEG894 DOC894 DXY894 EHU894 ERQ894 FBM894 FLI894 FVE894 GFA894 GOW894 GYS894 HIO894 HSK894 ICG894 IMC894 IVY894 JFU894 JPQ894 JZM894 KJI894 KTE894 LDA894 LMW894 LWS894 MGO894 MQK894 NAG894 NKC894 NTY894 ODU894 ONQ894 OXM894 PHI894 PRE894 QBA894 QKW894 QUS894 REO894 ROK894 RYG894 SIC894 SRY894 TBU894 TLQ894 TVM894 UFI894 W309:W310 Y595:Y671 Y323:Y455 Z612:Z613 Y311:Y319 X185 Y30:Y184 Z599:Z603 Y231:Y234 Y246:Y265 Y673:Y729 S764 S733 Y736:Y741 S757 Y760:Y763 S774:S775 Y765:Y767 Z746 Y776:Y792 Y770:Y773 Y745:Y756 Y731:Y734 Y794:Y952 Y985:Y1223"/>
    <dataValidation allowBlank="1" showInputMessage="1" showErrorMessage="1" promptTitle="N° Necesidad en SAP" prompt="Es el número que arroja SAP al matricular el PAA" sqref="W985:W998 WMI894 VSQ894 W654:W655 W237:W265 W1227:W1232 WCM894 V1108:V1109 VIU894 W269:W276 W12:W62 W1238:W1393 W1000:W1223 W220:W229 W64 W72:W214 W216:W218 Y235 W231:W235 W374:W455 W328 WWE894 JS894 TO894 ADK894 ANG894 AXC894 BGY894 BQU894 CAQ894 CKM894 CUI894 DEE894 DOA894 DXW894 EHS894 ERO894 FBK894 FLG894 FVC894 GEY894 GOU894 GYQ894 HIM894 HSI894 ICE894 IMA894 IVW894 JFS894 JPO894 JZK894 KJG894 KTC894 LCY894 LMU894 LWQ894 MGM894 MQI894 NAE894 NKA894 NTW894 ODS894 ONO894 OXK894 PHG894 PRC894 QAY894 QKU894 QUQ894 REM894 ROI894 RYE894 SIA894 SRW894 TBS894 TLO894 TVK894 UFG894 UPC894 UYY894 W594:W652 W290:W308 W311:W318 W332:W356 W324:W325 W360:W368 W658:W671 W370:W371 W743 Q733 Q764 Q757 W759:W763 Q774:Q775 W794:W807 W765:W767 W673:W741 W776:W792 W770:W773 W745:W756 W809:W952 X953:X961 W962:W983"/>
    <dataValidation type="date" operator="greaterThanOrEqual" allowBlank="1" showInputMessage="1" showErrorMessage="1" errorTitle="Información incorrecta" error="Ingrese la fecha posterior al 1 enero 2016" promptTitle="Fecha de aprobación" prompt="Ingrese la fecha de aprobación del Estudio Previo en Comité o Consejo de Gobierno" sqref="X12:X28 X973:X974 X977:X983 X34:X54 X1228:X1232 V309:V310 X321:X323 X326:X338 X346 X348:X352 X311:X319 D424:D448 X340:X344 D357:D358 X365:X455 X56:X184 D455 V456 X1238:X1393 X354:X358 X220:X229 X186:X218 X231:X235 D277:D289 X594:X599 X612:X671 X277:X308 X237:X265 D252:D265 X268 X743 R733 R764 R757 X759:X763 R774:R775 X765:X767 X776:X792 X770:X773 X745:X756 X673:X741 X794:X952 X962:X968 X985:X1214 X1216:X1222">
      <formula1>36526</formula1>
    </dataValidation>
    <dataValidation allowBlank="1" showErrorMessage="1" errorTitle="Información incorrecta" error="Favor seleccione una de las opciones de la lista" promptTitle="Unidad de contratación" prompt="Seleccione la dependencia o secretaría responsable" sqref="UYN894:UYP894 WCB894:WCD894 VIJ894:VIL894 N190:N220 N962:N976 VSF894:VSH894 N34:N61 M963 N982:N1107 N277:N319 M1108:N1198 N12:N28 N1238:N1393 M977:N981 N232:N233 WLX894:WLZ894 WVT894:WVV894 JI895:JJ895 TE895:TF895 ADA895:ADB895 AMW895:AMX895 AWS895:AWT895 BGO895:BGP895 BQK895:BQL895 CAG895:CAH895 CKC895:CKD895 CTY895:CTZ895 DDU895:DDV895 DNQ895:DNR895 DXM895:DXN895 EHI895:EHJ895 ERE895:ERF895 FBA895:FBB895 FKW895:FKX895 FUS895:FUT895 GEO895:GEP895 GOK895:GOL895 GYG895:GYH895 HIC895:HID895 HRY895:HRZ895 IBU895:IBV895 ILQ895:ILR895 IVM895:IVN895 JFI895:JFJ895 JPE895:JPF895 JZA895:JZB895 KIW895:KIX895 KSS895:KST895 LCO895:LCP895 LMK895:LML895 LWG895:LWH895 MGC895:MGD895 MPY895:MPZ895 MZU895:MZV895 NJQ895:NJR895 NTM895:NTN895 ODI895:ODJ895 ONE895:ONF895 OXA895:OXB895 PGW895:PGX895 PQS895:PQT895 QAO895:QAP895 QKK895:QKL895 QUG895:QUH895 REC895:RED895 RNY895:RNZ895 RXU895:RXV895 SHQ895:SHR895 SRM895:SRN895 TBI895:TBJ895 TLE895:TLF895 TVA895:TVB895 UEW895:UEX895 UOS895:UOT895 UYO895:UYP895 VIK895:VIL895 VSG895:VSH895 WCC895:WCD895 WLY895:WLZ895 WVU895:WVV895 JH894:JJ894 TD894:TF894 ACZ894:ADB894 AMV894:AMX894 AWR894:AWT894 BGN894:BGP894 BQJ894:BQL894 CAF894:CAH894 CKB894:CKD894 CTX894:CTZ894 DDT894:DDV894 DNP894:DNR894 DXL894:DXN894 EHH894:EHJ894 ERD894:ERF894 FAZ894:FBB894 FKV894:FKX894 FUR894:FUT894 GEN894:GEP894 GOJ894:GOL894 GYF894:GYH894 HIB894:HID894 HRX894:HRZ894 IBT894:IBV894 ILP894:ILR894 IVL894:IVN894 JFH894:JFJ894 JPD894:JPF894 JYZ894:JZB894 KIV894:KIX894 KSR894:KST894 LCN894:LCP894 LMJ894:LML894 LWF894:LWH894 MGB894:MGD894 MPX894:MPZ894 MZT894:MZV894 NJP894:NJR894 NTL894:NTN894 ODH894:ODJ894 OND894:ONF894 OWZ894:OXB894 PGV894:PGX894 PQR894:PQT894 QAN894:QAP894 QKJ894:QKL894 QUF894:QUH894 REB894:RED894 RNX894:RNZ894 RXT894:RXV894 SHP894:SHR894 SRL894:SRN894 TBH894:TBJ894 TLD894:TLF894 TUZ894:TVB894 UEV894:UEX894 UOR894:UOT894 N224 N236:N268 N321:N456 N595:N640 N72:N188 N222 N644:N671 M641:M643 N673:N952 O953:O961 N1199:N1221 M1226 M1222 L1223:N1223 N1227:N1235"/>
    <dataValidation type="list" allowBlank="1" showInputMessage="1" showErrorMessage="1" errorTitle="Información incorrecta" error="Seleccione una opción de la lista" promptTitle="Vigencias futuras" prompt="Seleccione la opción del desplegable" sqref="J231:J235 J12:J28 J1227:J1393 J34:J192 J203:J229 J250:J319 J321:J456 J595:J952 K953:K961 J962:J983 J985:J1221">
      <formula1>"SI,NO"</formula1>
    </dataValidation>
    <dataValidation errorStyle="information" allowBlank="1" showErrorMessage="1" promptTitle="Nombre responsable" prompt="Es el lider gestor de contratación de cada Dependencia" sqref="O1223 ADC894:ADC895 O12:O28 P953 O982:O1107 O236:O268 O34:O61 O962:O967 O1238:O1393 AWU894:AWU895 AMY894:AMY895 O72:O178 JK894:JK895 O969:O976 O1227:O1235 O277:O319 BGQ894:BGQ895 O232:O233 O211:O216 TG894:TG895 WVW894:WVW895 WMA894:WMA895 WCE894:WCE895 VSI894:VSI895 VIM894:VIM895 UYQ894:UYQ895 UOU894:UOU895 UEY894:UEY895 TVC894:TVC895 TLG894:TLG895 TBK894:TBK895 SRO894:SRO895 SHS894:SHS895 RXW894:RXW895 ROA894:ROA895 REE894:REE895 QUI894:QUI895 QKM894:QKM895 QAQ894:QAQ895 PQU894:PQU895 PGY894:PGY895 OXC894:OXC895 ONG894:ONG895 ODK894:ODK895 NTO894:NTO895 NJS894:NJS895 MZW894:MZW895 MQA894:MQA895 MGE894:MGE895 LWI894:LWI895 LMM894:LMM895 LCQ894:LCQ895 KSU894:KSU895 KIY894:KIY895 JZC894:JZC895 JPG894:JPG895 JFK894:JFK895 IVO894:IVO895 ILS894:ILS895 IBW894:IBW895 HSA894:HSA895 HIE894:HIE895 GYI894:GYI895 GOM894:GOM895 GEQ894:GEQ895 FUU894:FUU895 FKY894:FKY895 FBC894:FBC895 ERG894:ERG895 EHK894:EHK895 DXO894:DXO895 DNS894:DNS895 DDW894:DDW895 CUA894:CUA895 CKE894:CKE895 CAI894:CAI895 BQM894:BQM895 O321:O456 O595:O640 O644:O671 O224 O222 O779 O777 O781:O952 O673:O775 O1201:O1207 O1199 O1214:O1220"/>
    <dataValidation allowBlank="1" showErrorMessage="1" promptTitle="Funciones del super e interven" prompt="Escriba las funciones que realiza la supervisión y/o interventoría separadas por , _x000a_Técnica_x000a_Jurídica_x000a_Administrativa_x000a_Contable y/o financiera_x000a_Coordinación" sqref="AG649:AG665 AD692:AD695 AH579:AH589 AH592 AG1199:AG1208 AH504:AH514 AG969:AG976 AH132:AH140 AG1238:AG1393 AH150:AH179 AG758:AH763 AH518:AH575 AH1007:AH1016 AH909:AH929 AH1290:AH1325 AH499:AH500 AG72:AG229 AI515:AI517 AB757 AB764 AB774:AB775 AH778:AH804 AG776:AH776 AG765:AH773 AH715:AH756 AG714:AG756 AG12:AG33 AG982:AG1089 AH68:AH71 AH217:AH249 AG231:AG249 AH184:AH200 AD682 AG668:AG671 AD668:AD671 AD701:AD706 AD697:AD698 AG595:AG640 AF777 AH34:AH62 AG457:AG593 AG693:AG712 AG643 AD643:AD645 AD713 AD710:AD711 AD651:AD657 AG689 AD689 AD648:AD649 AD664:AD665 AG673:AG681 AD673:AD679 AH1032:AH1089 AG1093:AH1103 AG1107:AH1107 AG778:AG961 AH931:AH952 AH962:AH964"/>
    <dataValidation type="list" allowBlank="1" showInputMessage="1" showErrorMessage="1" errorTitle="Información incorrecta" error="Favor seleccione una de las opciones de la lista" promptTitle="Vigencias futuras" prompt="Seleccione el estado de las vigencias futuras" sqref="K12:K28 K962:K1221 J953 K1227:K1393 K231:K235 K34:K197 K200:K228 K250:K319 K321:K456 K599:K601 K603:K952 L953:L961">
      <formula1>VIGENCIAS</formula1>
    </dataValidation>
    <dataValidation type="custom" allowBlank="1" showInputMessage="1" showErrorMessage="1" prompt="0%      Cuando no ha comenzado el proceso _x000a_33%    Cuando se tiene Estudios Previos aprobados según el Acta de Comité o de Consejo de Gobierno._x000a_66%    Si ya fue adjudicado_x000a_100%  Cuando el proceso se encuentre en ejecución y ya exista contrato." sqref="Y309:Y310 U764 U774:U775 Y456 U757 U742 U733 AB953:AB961 AA12:AA1505">
      <formula1>""</formula1>
    </dataValidation>
    <dataValidation allowBlank="1" showInputMessage="1" showErrorMessage="1" promptTitle="Funciones del super e interven" prompt="Escriba las funciones que realiza la supervisión y/o interventoría separadas por , _x000a_Técnica_x000a_Jurídica_x000a_Administrativa_x000a_Contable y/o financiera_x000a_Coordinación" sqref="AD667 AH501:AH503 AH515:AH517 AK519:AK646 AK250:AK498 AG977:AG981 AH576:AH578 AH590:AH591 AG641:AG642 WWL894 JZ894 TV894 ADR894 ANN894 AXJ894 BHF894 BRB894 CAX894 CKT894 CUP894 DEL894 DOH894 DYD894 EHZ894 ERV894 FBR894 FLN894 FVJ894 GFF894 GPB894 GYX894 HIT894 HSP894 ICL894 IMH894 IWD894 JFZ894 JPV894 JZR894 KJN894 KTJ894 LDF894 LNB894 LWX894 MGT894 MQP894 NAL894 NKH894 NUD894 ODZ894 ONV894 OXR894 PHN894 PRJ894 QBF894 QLB894 QUX894 RET894 ROP894 RYL894 SIH894 SSD894 TBZ894 TLV894 TVR894 UFN894 UPJ894 UZF894 VJB894 VSX894 WCT894 WMP894 AD707:AD709 AG666:AG667 AG962:AG968 AG1214:AG1225 AD1223:AD1226 AG250:AG456 AG1108:AG1191 AG1195:AG1198 AG1227:AG1232 AG1237 AG1090:AH1092 AG1104:AH1106"/>
    <dataValidation type="list" allowBlank="1" showInputMessage="1" showErrorMessage="1" errorTitle="Error" error="Inserte el estado del contrato" promptTitle="Estado del Contrato" prompt="Inserte el estado del Contrato" sqref="AD1213 AC779:AC783 AC734:AC742 AC1220:AC1222 AC744:AC756 AC789:AC793 AC704:AC712 AC758:AC765 AC787 AC962 AC964:AC968 AC797:AC804 AC821:AC839 AC601:AC613 AC641:AC643 AC649:AC650 AC595:AC598 AC714:AC732 AC673:AC681 AC658:AC671 AC683:AC702 AC617">
      <formula1>EstadoContrato</formula1>
    </dataValidation>
    <dataValidation type="decimal" operator="greaterThanOrEqual" allowBlank="1" showInputMessage="1" showErrorMessage="1" sqref="VIF894:VIG894 H1216:I1219 H29:I33 WBX894:WBY894 WLT894:WLU894 JD894:JE894 I247 UYJ894:UYK894 VSB894:VSC894 H962:I968 I238:I239 H618 H212:I212 H1223:I1223 WVP894:WVQ894 H236:H249 SZ894:TA894 ACV894:ACW894 AMR894:AMS894 AWN894:AWO894 BGJ894:BGK894 BQF894:BQG894 CAB894:CAC894 CJX894:CJY894 CTT894:CTU894 DDP894:DDQ894 DNL894:DNM894 DXH894:DXI894 EHD894:EHE894 EQZ894:ERA894 FAV894:FAW894 FKR894:FKS894 FUN894:FUO894 GEJ894:GEK894 GOF894:GOG894 GYB894:GYC894 HHX894:HHY894 HRT894:HRU894 IBP894:IBQ894 ILL894:ILM894 IVH894:IVI894 JFD894:JFE894 JOZ894:JPA894 JYV894:JYW894 KIR894:KIS894 KSN894:KSO894 LCJ894:LCK894 LMF894:LMG894 LWB894:LWC894 MFX894:MFY894 MPT894:MPU894 MZP894:MZQ894 NJL894:NJM894 NTH894:NTI894 ODD894:ODE894 OMZ894:ONA894 OWV894:OWW894 PGR894:PGS894 PQN894:PQO894 QAJ894:QAK894 QKF894:QKG894 QUB894:QUC894 RDX894:RDY894 RNT894:RNU894 RXP894:RXQ894 SHL894:SHM894 SRH894:SRI894 TBD894:TBE894 TKZ894:TLA894 TUV894:TUW894 UER894:UES894 UON894:UOO894 H1199:H1208 H1228:I1232 H1214:I1214 H1104:I1106">
      <formula1>0</formula1>
    </dataValidation>
    <dataValidation allowBlank="1" showErrorMessage="1" errorTitle="Información incorrecta" error="Favor seleccione el mes de la lista" promptTitle="Fecha estimada inicio" prompt="Ingrese el mes estimado de inicio de proceso_x000a_1 Enero     7 Julio_x000a_2 Febrero  8 Agosto_x000a_3 Marzo     9 Septiembre_x000a_4 Abril       10 Octubre_x000a_5 Mayo     11 Noviembre_x000a_6 Junio     12 Diciembre" sqref="UYE894 VIA894 C1220 C975 WBS894 WLO894 WVK894 T238 C33 VRW894 AD33 C963 C1223 T247:T248 C1217:C1218 IY894 SU894 ACQ894 AMM894 AWI894 BGE894 BQA894 BZW894 CJS894 CTO894 DDK894 DNG894 DXC894 EGY894 EQU894 FAQ894 FKM894 FUI894 GEE894 GOA894 GXW894 HHS894 HRO894 IBK894 ILG894 IVC894 JEY894 JOU894 JYQ894 KIM894 KSI894 LCE894 LMA894 LVW894 MFS894 MPO894 MZK894 NJG894 NTC894 OCY894 OMU894 OWQ894 PGM894 PQI894 QAE894 QKA894 QTW894 RDS894 RNO894 RXK894 SHG894 SRC894 TAY894 TKU894 TUQ894 UEM894 UOI894 T243 C236:C237 C239 U249 C248:C249 C1199:C1208 C1091 C1104:C1107"/>
    <dataValidation type="date" operator="greaterThan" allowBlank="1" showInputMessage="1" showErrorMessage="1" errorTitle="Información incorrecta" error="Ingrese la fecha posterior al 1 enero 2016" promptTitle="Fecha de aprobación" prompt="Ingrese la fecha de aprobación del Estudio Previo en Comité o Consejo de Gobierno" sqref="X969:X972 X975 WWF894 X29:X33 JT894 TP894 ADL894 ANH894 AXD894 BGZ894 BQV894 CAR894 CKN894 CUJ894 DEF894 DOB894 DXX894 EHT894 ERP894 FBL894 FLH894 FVD894 GEZ894 GOV894 GYR894 HIN894 HSJ894 ICF894 IMB894 IVX894 JFT894 JPP894 JZL894 KJH894 KTD894 LCZ894 LMV894 LWR894 MGN894 MQJ894 NAF894 NKB894 NTX894 ODT894 ONP894 OXL894 PHH894 PRD894 QAZ894 QKV894 QUR894 REN894 ROJ894 RYF894 SIB894 SRX894 TBT894 TLP894 TVL894 UFH894 UPD894 UYZ894 VIV894 VSR894 WCN894 WMJ894 X600:X611 Y953 X1223">
      <formula1>42370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223:AF1225 VSW894 VJA894 AF977:AF981 AC1223:AC1226 WCS894 WMO894 WWK894 JY894 TU894 ADQ894 ANM894 AXI894 BHE894 BRA894 CAW894 CKS894 CUO894 DEK894 DOG894 DYC894 EHY894 ERU894 FBQ894 FLM894 FVI894 GFE894 GPA894 GYW894 HIS894 HSO894 ICK894 IMG894 IWC894 JFY894 JPU894 JZQ894 KJM894 KTI894 LDE894 LNA894 LWW894 MGS894 MQO894 NAK894 NKG894 NUC894 ODY894 ONU894 OXQ894 PHM894 PRI894 QBE894 QLA894 QUW894 RES894 ROO894 RYK894 SIG894 SSC894 TBY894 TLU894 TVQ894 UFM894 UPI894 UZE894 AF1108:AF1191 AF1195:AF1213">
      <formula1>$AS$2:$AS$5</formula1>
    </dataValidation>
    <dataValidation errorStyle="information" allowBlank="1" showInputMessage="1" showErrorMessage="1" promptTitle="Nombre responsable" prompt="Es el lider gestor de contratación de cada Dependencia" sqref="AE684 AE713 L29:L33 AE687:AE688 AE691 AE644:AE648 S249 S243 L641:L643 AE682"/>
    <dataValidation allowBlank="1" showErrorMessage="1" promptTitle="PEP" prompt="Código PEP_x000a_Este código  permite relacionar el Plan de Adquisiciones con el informe de Ejecución Presupuestal de Hacienda y hacer un mejor análisis de la información." sqref="S1199:S1213 S618 S321 S244:S248 S236:S242 S29:S32 S323:S456 S250:S319 S1032:S1103 S1107"/>
    <dataValidation type="whole" operator="greaterThanOrEqual" allowBlank="1" showInputMessage="1" showErrorMessage="1" sqref="D648:D650 D663:D667 D1214:D1220 D1223:D1237 D29:D33 IZ894:IZ896 D689 D653:D656 D290:D318 I236:I237 I248:I249 I240:I246 WVL894:WVL896 WLP894:WLP896 WBT894:WBT896 VRX894:VRX896 VIB894:VIB896 UYF894:UYF896 UOJ894:UOJ896 UEN894:UEN896 TUR894:TUR896 TKV894:TKV896 TAZ894:TAZ896 SRD894:SRD896 SHH894:SHH896 RXL894:RXL896 RNP894:RNP896 RDT894:RDT896 QTX894:QTX896 QKB894:QKB896 QAF894:QAF896 PQJ894:PQJ896 PGN894:PGN896 OWR894:OWR896 OMV894:OMV896 OCZ894:OCZ896 NTD894:NTD896 NJH894:NJH896 MZL894:MZL896 MPP894:MPP896 MFT894:MFT896 LVX894:LVX896 LMB894:LMB896 LCF894:LCF896 KSJ894:KSJ896 KIN894:KIN896 JYR894:JYR896 JOV894:JOV896 JEZ894:JEZ896 IVD894:IVD896 ILH894:ILH896 IBL894:IBL896 HRP894:HRP896 HHT894:HHT896 GXX894:GXX896 GOB894:GOB896 GEF894:GEF896 FUJ894:FUJ896 FKN894:FKN896 FAR894:FAR896 EQV894:EQV896 EGZ894:EGZ896 DXD894:DXD896 DNH894:DNH896 DDL894:DDL896 CTP894:CTP896 CJT894:CJT896 BZX894:BZX896 BQB894:BQB896 BGF894:BGF896 AWJ894:AWJ896 AMN894:AMN896 ACR894:ACR896 SV894:SV896 D670:D679 D456 D641:D642 D658 D682 D693:D711 D236:D251 D328 D332:D356 D269:D276 I1199:I1208 D1199:D1210 D1104:D1107">
      <formula1>0</formula1>
    </dataValidation>
    <dataValidation type="textLength" allowBlank="1" showInputMessage="1" showErrorMessage="1" error="Ingrese el nombre de la actividad que no exceda los 40 carácteres" sqref="U67 U69 U977:U981 U65 I1184 U1108:U1198">
      <formula1>0</formula1>
      <formula2>40</formula2>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242 AF1221">
      <formula1>$AS$2:$AS$6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J598:AJ627 AJ519:AJ559 AJ583:AJ596 AJ388:AJ498 AJ250:AJ302 AJ329:AJ358 AJ316:AJ327 AF250:AF302 AF329:AF358 AF316:AF327 AF388:AF456 AF594">
      <formula1>TIPOSUPER</formula1>
    </dataValidation>
    <dataValidation allowBlank="1" showInputMessage="1" showErrorMessage="1" promptTitle="Ubicación" prompt="Verificar opciones en la hoja &quot;Datos&quot;" sqref="R1181:R1182 R1110"/>
    <dataValidation type="list" allowBlank="1" showInputMessage="1" showErrorMessage="1" promptTitle="Dependencia" prompt="Seleccione la dependencia" sqref="A599:A613">
      <formula1>MUJERES</formula1>
    </dataValidation>
    <dataValidation type="list" allowBlank="1" showInputMessage="1" showErrorMessage="1" promptTitle="Dependencia" prompt="Seleccione la dependencia" sqref="A595:A598">
      <formula1>secretaira</formula1>
    </dataValidation>
    <dataValidation type="list" allowBlank="1" showInputMessage="1" showErrorMessage="1" sqref="SS894:SS896 IW894:IW896 WVI894:WVI896 WLM894:WLM896 WBQ894:WBQ896 VRU894:VRU896 VHY894:VHY896 UYC894:UYC896 UOG894:UOG896 UEK894:UEK896 TUO894:TUO896 TKS894:TKS896 TAW894:TAW896 SRA894:SRA896 SHE894:SHE896 RXI894:RXI896 RNM894:RNM896 RDQ894:RDQ896 QTU894:QTU896 QJY894:QJY896 QAC894:QAC896 PQG894:PQG896 PGK894:PGK896 OWO894:OWO896 OMS894:OMS896 OCW894:OCW896 NTA894:NTA896 NJE894:NJE896 MZI894:MZI896 MPM894:MPM896 MFQ894:MFQ896 LVU894:LVU896 LLY894:LLY896 LCC894:LCC896 KSG894:KSG896 KIK894:KIK896 JYO894:JYO896 JOS894:JOS896 JEW894:JEW896 IVA894:IVA896 ILE894:ILE896 IBI894:IBI896 HRM894:HRM896 HHQ894:HHQ896 GXU894:GXU896 GNY894:GNY896 GEC894:GEC896 FUG894:FUG896 FKK894:FKK896 FAO894:FAO896 EQS894:EQS896 EGW894:EGW896 DXA894:DXA896 DNE894:DNE896 DDI894:DDI896 CTM894:CTM896 CJQ894:CJQ896 BZU894:BZU896 BPY894:BPY896 BGC894:BGC896 AWG894:AWG896 AMK894:AMK896 ACO894:ACO896 A1223:A1226">
      <formula1>$AO$2:$AO$5</formula1>
    </dataValidation>
    <dataValidation type="date" operator="greaterThan" allowBlank="1" showInputMessage="1" showErrorMessage="1" errorTitle="Fecha no válida" error="Favor ingresar una fecha posterior al 01/01/2014" sqref="AC1199:AC1213 W774:W775 AC34:AC71 W757 W764">
      <formula1>41640</formula1>
    </dataValidation>
    <dataValidation type="list" allowBlank="1" showErrorMessage="1" errorTitle="Información incorrecta" error="Seleccione una opción de la lista" promptTitle="Vigencias futuras" prompt="Seleccione SI o NO según el caso" sqref="J1222:J1226 J29:J33 WVR894 JF894 TB894 ACX894 AMT894 AWP894 BGL894 BQH894 CAD894 CJZ894 CTV894 DDR894 DNN894 DXJ894 EHF894 ERB894 FAX894 FKT894 FUP894 GEL894 GOH894 GYD894 HHZ894 HRV894 IBR894 ILN894 IVJ894 JFF894 JPB894 JYX894 KIT894 KSP894 LCL894 LMH894 LWD894 MFZ894 MPV894 MZR894 NJN894 NTJ894 ODF894 ONB894 OWX894 PGT894 PQP894 QAL894 QKH894 QUD894 RDZ894 RNV894 RXR894 SHN894 SRJ894 TBF894 TLB894 TUX894 UET894 UOP894 UYL894 VIH894 VSD894 WBZ894 WLV894 J236:J249 J594">
      <formula1>"SI,NO"</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698">
      <formula1>$F$342:$F$346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678">
      <formula1>$F$335:$F$339</formula1>
    </dataValidation>
    <dataValidation type="list" allowBlank="1" showErrorMessage="1" errorTitle="Información incorrecta" error="Favor seleccione una de las opciones de la lista" promptTitle="Vigencias futuras" prompt="Seleccione con base en lo siguiente:_x000a_0 NA_x000a_1 No solicitadas_x000a_2 Solicitadas_x000a_3 Aprobadas" sqref="WVS894 JG894 TC894 ACY894 AMU894 AWQ894 BGM894 BQI894 CAE894 CKA894 CTW894 DDS894 DNO894 DXK894 EHG894 ERC894 FAY894 FKU894 FUQ894 GEM894 GOI894 GYE894 HIA894 HRW894 IBS894 ILO894 IVK894 JFG894 JPC894 JYY894 KIU894 KSQ894 LCM894 LMI894 LWE894 MGA894 MPW894 MZS894 NJO894 NTK894 ODG894 ONC894 OWY894 PGU894 PQQ894 QAM894 QKI894 QUE894 REA894 RNW894 RXS894 SHO894 SRK894 TBG894 TLC894 TUY894 UEU894 UOQ894 UYM894 VII894 VSE894 WCA894 WLW894 K29:K33 K239">
      <formula1>#REF!</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J560:AJ582 AJ628:AJ646">
      <formula1>$F$537:$F$541</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J597">
      <formula1>$F$410:$F$414</formula1>
    </dataValidation>
    <dataValidation type="list" allowBlank="1" showErrorMessage="1" errorTitle="Información incorrecta" error="Favor seleccione una de las opciones de la lista" promptTitle="Fuente de recursos" prompt="Seleccione con base en lo siguiente:_x000a_0 Recursos propios_x000a_1 Presupuesto entidad nacional_x000a_2 Regalías_x000a_3 Recursos del crédito_x000a_4 SGP" sqref="G457:G594">
      <formula1>$AQ$3:$AQ$6</formula1>
    </dataValidation>
    <dataValidation type="list" allowBlank="1" showErrorMessage="1" errorTitle="Información incorrecta" error="Favor seleccione una opción de la lista" sqref="JB894:JB896 WLR894:WLR896 WBV894:WBV896 VRZ894:VRZ896 VID894:VID896 UYH894:UYH896 UOL894:UOL896 UEP894:UEP896 TUT894:TUT896 TKX894:TKX896 TBB894:TBB896 SRF894:SRF896 SHJ894:SHJ896 RXN894:RXN896 RNR894:RNR896 RDV894:RDV896 QTZ894:QTZ896 QKD894:QKD896 QAH894:QAH896 PQL894:PQL896 PGP894:PGP896 OWT894:OWT896 OMX894:OMX896 ODB894:ODB896 NTF894:NTF896 NJJ894:NJJ896 MZN894:MZN896 MPR894:MPR896 MFV894:MFV896 LVZ894:LVZ896 LMD894:LMD896 LCH894:LCH896 KSL894:KSL896 KIP894:KIP896 JYT894:JYT896 JOX894:JOX896 JFB894:JFB896 IVF894:IVF896 ILJ894:ILJ896 IBN894:IBN896 HRR894:HRR896 HHV894:HHV896 GXZ894:GXZ896 GOD894:GOD896 GEH894:GEH896 FUL894:FUL896 FKP894:FKP896 FAT894:FAT896 EQX894:EQX896 EHB894:EHB896 DXF894:DXF896 DNJ894:DNJ896 DDN894:DDN896 CTR894:CTR896 CJV894:CJV896 BZZ894:BZZ896 BQD894:BQD896 BGH894:BGH896 AWL894:AWL896 AMP894:AMP896 ACT894:ACT896 SX894:SX896 WVN894:WVN896 F457:F593">
      <formula1>#REF!</formula1>
    </dataValidation>
    <dataValidation type="list" allowBlank="1" showInputMessage="1" showErrorMessage="1" errorTitle="Información incorrecta" error="Favor seleccione una de las opciones de la lista" promptTitle="Vigencias futuras" prompt="Seleccione el estado de las vigencias futuras" sqref="K602 K595:K598">
      <formula1>gobernacion</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681 AF668:AF669">
      <formula1>$F$348:$F$352</formula1>
    </dataValidation>
    <dataValidation type="list" allowBlank="1" showInputMessage="1" showErrorMessage="1" errorTitle="Información incorrecta" error="Favor seleccione una opción de la lista" promptTitle="Modalidad de selección" prompt="Seleccione la modalidad de selección del contratista" sqref="F636">
      <formula1>ll</formula1>
    </dataValidation>
    <dataValidation type="list" allowBlank="1" showInputMessage="1" showErrorMessage="1" errorTitle="Información incorrecta" error="Favor seleccione una opción de la lista" promptTitle="Modalidad de selección" prompt="Seleccione la modalidad de selección del contratista" sqref="F634">
      <formula1>l</formula1>
    </dataValidation>
    <dataValidation type="list" allowBlank="1" showInputMessage="1" showErrorMessage="1" sqref="TH894:TH895 AMZ894:AMZ895 AWV894:AWV895 BGR894:BGR895 BQN894:BQN895 CAJ894:CAJ895 CKF894:CKF895 CUB894:CUB895 DDX894:DDX895 DNT894:DNT895 DXP894:DXP895 EHL894:EHL895 ERH894:ERH895 FBD894:FBD895 FKZ894:FKZ895 FUV894:FUV895 GER894:GER895 GON894:GON895 GYJ894:GYJ895 HIF894:HIF895 HSB894:HSB895 IBX894:IBX895 ILT894:ILT895 IVP894:IVP895 JFL894:JFL895 JPH894:JPH895 JZD894:JZD895 KIZ894:KIZ895 KSV894:KSV895 LCR894:LCR895 LMN894:LMN895 LWJ894:LWJ895 MGF894:MGF895 MQB894:MQB895 MZX894:MZX895 NJT894:NJT895 NTP894:NTP895 ODL894:ODL895 ONH894:ONH895 OXD894:OXD895 PGZ894:PGZ895 PQV894:PQV895 QAR894:QAR895 QKN894:QKN895 QUJ894:QUJ895 REF894:REF895 ROB894:ROB895 RXX894:RXX895 SHT894:SHT895 SRP894:SRP895 TBL894:TBL895 TLH894:TLH895 TVD894:TVD895 UEZ894:UEZ895 UOV894:UOV895 UYR894:UYR895 VIN894:VIN895 VSJ894:VSJ895 WCF894:WCF895 WMB894:WMB895 WVX894:WVX895 ADD894:ADD895 JL894:JL895">
      <formula1>$AS$6:$AS$45</formula1>
    </dataValidation>
    <dataValidation type="list" allowBlank="1" showErrorMessage="1" errorTitle="Información incorrecta" error="Favor seleccione una de las opciones de la lista" promptTitle="Fuente de recursos" prompt="Seleccione con base en lo siguiente:_x000a_0 Recursos propios_x000a_1 Presupuesto entidad nacional_x000a_2 Regalías_x000a_3 Recursos del crédito_x000a_4 SGP" sqref="WLS894:WLS896 WBW894:WBW896 VSA894:VSA896 VIE894:VIE896 UYI894:UYI896 UOM894:UOM896 UEQ894:UEQ896 TUU894:TUU896 TKY894:TKY896 TBC894:TBC896 SRG894:SRG896 SHK894:SHK896 RXO894:RXO896 RNS894:RNS896 RDW894:RDW896 QUA894:QUA896 QKE894:QKE896 QAI894:QAI896 PQM894:PQM896 PGQ894:PGQ896 OWU894:OWU896 OMY894:OMY896 ODC894:ODC896 NTG894:NTG896 NJK894:NJK896 MZO894:MZO896 MPS894:MPS896 MFW894:MFW896 LWA894:LWA896 LME894:LME896 LCI894:LCI896 KSM894:KSM896 KIQ894:KIQ896 JYU894:JYU896 JOY894:JOY896 JFC894:JFC896 IVG894:IVG896 ILK894:ILK896 IBO894:IBO896 HRS894:HRS896 HHW894:HHW896 GYA894:GYA896 GOE894:GOE896 GEI894:GEI896 FUM894:FUM896 FKQ894:FKQ896 FAU894:FAU896 EQY894:EQY896 EHC894:EHC896 DXG894:DXG896 DNK894:DNK896 DDO894:DDO896 CTS894:CTS896 CJW894:CJW896 CAA894:CAA896 BQE894:BQE896 BGI894:BGI896 AWM894:AWM896 AMQ894:AMQ896 ACU894:ACU896 SY894:SY896 JC894:JC896 WVO894:WVO896 G1223:G1226">
      <formula1>$AQ$2:$AQ$5</formula1>
    </dataValidation>
    <dataValidation allowBlank="1" showInputMessage="1" showErrorMessage="1" prompt="0%      Cuando no ha comenzado el proceso _x000a_33%    Cuando se tiene Estudios Previos aprobados según el Acta de Comité o de Consejo de Gobierno._x000a_66%    Si ya fue adjudicado_x000a_100%  Cuando el proceso se encuentre en ejecución y ya exista contrato." sqref="JW894 TS894 ADO894 ANK894 AXG894 BHC894 BQY894 CAU894 CKQ894 CUM894 DEI894 DOE894 DYA894 EHW894 ERS894 FBO894 FLK894 FVG894 GFC894 GOY894 GYU894 HIQ894 HSM894 ICI894 IME894 IWA894 JFW894 JPS894 JZO894 KJK894 KTG894 LDC894 LMY894 LWU894 MGQ894 MQM894 NAI894 NKE894 NUA894 ODW894 ONS894 OXO894 PHK894 PRG894 QBC894 QKY894 QUU894 REQ894 ROM894 RYI894 SIE894 SSA894 TBW894 TLS894 TVO894 UFK894 UPG894 UZC894 VIY894 VSU894 WCQ894 WMM894 WWI894 AD29:AD32 AB29:AB33"/>
    <dataValidation type="list" allowBlank="1" showInputMessage="1" showErrorMessage="1" sqref="AY954">
      <formula1>"Subsecretaría Logística,Subsecretaría Logística - Almacén,Imprenta,Seguridad,Subsecretaría Jurídica,Casa Fiscal de Antioquia,Servicios Generales,Gestión Documental"</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2:AF17">
      <formula1>$F$323:$F$327</formula1>
    </dataValidation>
    <dataValidation type="list" allowBlank="1" showInputMessage="1" showErrorMessage="1" sqref="A29:A33">
      <formula1>$AP$2:$AP$17</formula1>
    </dataValidation>
    <dataValidation type="list" allowBlank="1" showInputMessage="1" showErrorMessage="1" sqref="P29:P33">
      <formula1>$AT$8:$AT$127</formula1>
    </dataValidation>
    <dataValidation type="list" allowBlank="1" showErrorMessage="1" errorTitle="Información incorrecta" error="Favor seleccione una opción de la lista" sqref="F29:F33">
      <formula1>$AR$9:$AR$18</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29:AF33">
      <formula1>$AT$2:$AT$5</formula1>
    </dataValidation>
    <dataValidation type="list" allowBlank="1" showErrorMessage="1" errorTitle="Información incorrecta" error="Favor seleccione una de las opciones de la lista" promptTitle="Fuente de recursos" prompt="Seleccione con base en lo siguiente:_x000a_0 Recursos propios_x000a_1 Presupuesto entidad nacional_x000a_2 Regalías_x000a_3 Recursos del crédito_x000a_4 SGP" sqref="G29:G33">
      <formula1>$AR$2:$AR$5</formula1>
    </dataValidation>
    <dataValidation type="list" allowBlank="1" showInputMessage="1" showErrorMessage="1" errorTitle="Modalidad y causal" error="Seleccione la modalidad con la respectiva causal de selección de contratista" sqref="F34:F71 F769:F770 F796 F767 F743 F776">
      <formula1>MODSELECCION</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203">
      <formula1>$G$345:$G$349</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693:AF697 AF656:AF657 AF653 AF699:AF701">
      <formula1>$F$345:$F$349</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8:AF28 AF599">
      <formula1>$F$334:$F$338</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G34:AG71 AF595:AF598">
      <formula1>$F$354:$F$358</formula1>
    </dataValidation>
    <dataValidation type="list" allowBlank="1" showInputMessage="1" showErrorMessage="1" sqref="S71">
      <formula1>XFB$558:XFB$588</formula1>
    </dataValidation>
    <dataValidation type="list" allowBlank="1" showInputMessage="1" showErrorMessage="1" sqref="R71">
      <formula1>XFC$558:XFC$588</formula1>
    </dataValidation>
    <dataValidation type="list" allowBlank="1" showInputMessage="1" showErrorMessage="1" sqref="R66">
      <formula1>XFC$570:XFC$600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72:AF178">
      <formula1>$F$487:$F$491</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85">
      <formula1>$F$365:$F$369</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209:AF210">
      <formula1>$G$352:$G$356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206">
      <formula1>$G$348:$G$352</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207:AF208">
      <formula1>$G$341:$G$345</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205">
      <formula1>$G$343:$G$347</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93:AF202 AF179:AF182">
      <formula1>$G$372:$G$376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89 AF186 AF234:AF235 AF211:AF231 AF641:AF642 AF713:AF714 AF682 AF664:AF667 AF687:AF688 AF646:AF648">
      <formula1>#REF!</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87:AF188 AF183:AF184 AF204 AF190:AF192">
      <formula1>$G$347:$G$351</formula1>
    </dataValidation>
    <dataValidation operator="greaterThanOrEqual" allowBlank="1" showInputMessage="1" showErrorMessage="1" promptTitle="Valor" prompt="Digite el valor sin &quot;.&quot; y &quot;,&quot;" sqref="I232:I233 H702:I702"/>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232:AF233">
      <formula1>$F$2500:$F$2504</formula1>
    </dataValidation>
    <dataValidation type="list" allowBlank="1" showInputMessage="1" showErrorMessage="1" sqref="A239">
      <formula1>$AL$2:$AL$39</formula1>
    </dataValidation>
    <dataValidation type="list" allowBlank="1" showInputMessage="1" showErrorMessage="1" sqref="A238 A242:A247 A236">
      <formula1>$AL$2:$AL$27</formula1>
    </dataValidation>
    <dataValidation type="list" allowBlank="1" showInputMessage="1" showErrorMessage="1" sqref="A248:A249 A237 A240:A241">
      <formula1>$AL$2:$AL$33</formula1>
    </dataValidation>
    <dataValidation type="list" allowBlank="1" showInputMessage="1" showErrorMessage="1" sqref="P247:P248 P240:P245 P237:P238">
      <formula1>$AP$11:$AP$121</formula1>
    </dataValidation>
    <dataValidation type="list" allowBlank="1" showInputMessage="1" showErrorMessage="1" sqref="P249 P236 P246">
      <formula1>$AP$11:$AP$115</formula1>
    </dataValidation>
    <dataValidation type="list" allowBlank="1" showErrorMessage="1" errorTitle="Información incorrecta" error="Favor seleccione una de las opciones de la lista" promptTitle="Vigencias futuras" prompt="Seleccione con base en lo siguiente:_x000a_0 NA_x000a_1 No solicitadas_x000a_2 Solicitadas_x000a_3 Aprobadas" sqref="K236:K238 K243 K240:K241 K246:K249">
      <formula1>$AN$12:$AN$19</formula1>
    </dataValidation>
    <dataValidation type="list" allowBlank="1" showErrorMessage="1" errorTitle="Información incorrecta" error="Favor seleccione una de las opciones de la lista" promptTitle="Fuente de recursos" prompt="Seleccione con base en lo siguiente:_x000a_0 Recursos propios_x000a_1 Presupuesto entidad nacional_x000a_2 Regalías_x000a_3 Recursos del crédito_x000a_4 SGP" sqref="G236:G249">
      <formula1>$AN$2:$AN$6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236:AF241 AF243:AF249">
      <formula1>$AP$2:$AP$6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J303:AJ315 AD456 AF359:AF387 AD309:AD310 AF303:AF315 AH309:AH310 AJ359:AJ387 AH456">
      <formula1>$F$564:$F$568</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J328 AF328">
      <formula1>$F$436:$F$440</formula1>
    </dataValidation>
    <dataValidation type="list" allowBlank="1" showErrorMessage="1" errorTitle="Información incorrecta" error="Favor seleccione una de las opciones de la lista" promptTitle="Vigencias futuras" prompt="Seleccione con base en lo siguiente:_x000a_0 NA_x000a_1 No solicitadas_x000a_2 Solicitadas_x000a_3 Aprobadas" sqref="K594">
      <formula1>$AQ$9:$AQ$12</formula1>
    </dataValidation>
    <dataValidation type="list" allowBlank="1" showErrorMessage="1" errorTitle="Información incorrecta" error="Favor seleccione una opción de la lista" sqref="F594">
      <formula1>$AQ$15:$AQ$26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57:AF593">
      <formula1>$F$202:$F$206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600:AF613 AF707:AF709 AF712">
      <formula1>$F$325:$F$329</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635">
      <formula1>$F$360:$F$364</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614:AF634 AF636:AF640">
      <formula1>$F$340:$F$344</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673">
      <formula1>$F$329:$F$333</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650">
      <formula1>$F$313:$F$317</formula1>
    </dataValidation>
    <dataValidation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691:AF692"/>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689:AF690 AF706 AF702:AF704">
      <formula1>$F$311:$F$315</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683:AF686 AF680">
      <formula1>$F$351:$F$355</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643">
      <formula1>$F$375:$F$379</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644:AF645 AF674:AF677 AF670:AF671 AF679">
      <formula1>$F$295:$F$299</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654:AF655 AF658:AF663 AF649 AF651:AF652">
      <formula1>$F$364:$F$368</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710:AF711">
      <formula1>$F$316:$F$320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705">
      <formula1>$F$307:$F$311</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715:AF732 AF746:AF750 AF752:AF754 AF765:AF773 AF776 AF778:AF804 AF756 AF734:AF744 AF758:AF763">
      <formula1>$F$404:$F$408</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E777">
      <formula1>$F$411:$F$415</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733 AF745">
      <formula1>$F$406:$F$410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751 AF755">
      <formula1>$F$405:$F$409</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805:AF839">
      <formula1>$F$350:$F$354</formula1>
    </dataValidation>
    <dataValidation type="list" allowBlank="1" showInputMessage="1" showErrorMessage="1" sqref="Q222:R222">
      <formula1>OFFSET(V$548,MATCH(R$5,U$548:U$1124,0) - 1, 0, COUNTIF(U$548:U$1124, R$5), 1)</formula1>
    </dataValidation>
    <dataValidation type="list" allowBlank="1" showInputMessage="1" showErrorMessage="1" sqref="R216 Q215">
      <formula1>OFFSET(V$543,MATCH(R$5,U$543:U$1119,0) - 1, 0, COUNTIF(U$543:U$1119, R$5), 1)</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840:AF952">
      <formula1>$F$438:$F$442</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957 AF969:AF976">
      <formula1>$F$321:$F$325</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953:AF956 AF958:AF961">
      <formula1>$G$324:$G$328</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962:AF968">
      <formula1>$F$326:$F$330</formula1>
    </dataValidation>
    <dataValidation allowBlank="1" showErrorMessage="1" errorTitle="Información incorrecta" error="Favor seleccione una de las opciones de la lista" promptTitle="Vigencias futuras" prompt="Seleccione con base en lo siguiente:_x000a_0 NA_x000a_1 No solicitadas_x000a_2 Solicitadas_x000a_3 Aprobadas" sqref="L963"/>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982">
      <formula1>$F$353:$F$357</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983:AF1031">
      <formula1>$F$356:$F$360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104:AF1106">
      <formula1>$F$468:$F$472</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32:AF1103 AF1107">
      <formula1>$F$385:$F$389</formula1>
    </dataValidation>
    <dataValidation type="list" allowBlank="1" showInputMessage="1" showErrorMessage="1" sqref="P1199:P1208">
      <formula1>$AS$8:$AS$121</formula1>
    </dataValidation>
    <dataValidation type="list" allowBlank="1" showErrorMessage="1" errorTitle="Información incorrecta" error="Favor seleccione una opción de la lista" sqref="F1199:F1208">
      <formula1>$AQ$11:$AQ$15</formula1>
    </dataValidation>
    <dataValidation type="list" allowBlank="1" showInputMessage="1" showErrorMessage="1" sqref="P1223:P1224">
      <formula1>$AS$6:$AS$46</formula1>
    </dataValidation>
    <dataValidation type="list" allowBlank="1" showErrorMessage="1" errorTitle="Información incorrecta" error="Favor seleccione una de las opciones de la lista" promptTitle="Vigencias futuras" prompt="Seleccione con base en lo siguiente:_x000a_0 NA_x000a_1 No solicitadas_x000a_2 Solicitadas_x000a_3 Aprobadas" sqref="K1223">
      <formula1>#REF!</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220">
      <formula1>$F$290:$F$294</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217">
      <formula1>$F$298:$F$302</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222">
      <formula1>$F$296:$F$300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227:AF1232 AF1237">
      <formula1>$F$256:$F$260</formula1>
    </dataValidation>
    <dataValidation type="list" allowBlank="1" showInputMessage="1" showErrorMessage="1" sqref="P1221:P1222">
      <formula1>#REF!</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214:AF1216 AF1218:AF1219">
      <formula1>$F$300:$F$304</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238:AF1393">
      <formula1>$F$475:$F$479</formula1>
    </dataValidation>
    <dataValidation type="list" allowBlank="1" showInputMessage="1" showErrorMessage="1" sqref="P1104:P1106">
      <formula1>$AR$163:$AR$282</formula1>
    </dataValidation>
    <dataValidation type="list" allowBlank="1" showInputMessage="1" showErrorMessage="1" sqref="P1091">
      <formula1>$AS$82:$AS$199</formula1>
    </dataValidation>
    <dataValidation type="list" allowBlank="1" showInputMessage="1" showErrorMessage="1" sqref="P1032:P1088 P1107 P1092:P1103">
      <formula1>$AS$82:$AS$194</formula1>
    </dataValidation>
  </dataValidations>
  <hyperlinks>
    <hyperlink ref="O19" r:id="rId1"/>
    <hyperlink ref="V19" r:id="rId2" display="https://www.contratos.gov.co/consultas/detalleProceso.do?numConstancia=18-9-441092"/>
    <hyperlink ref="O20" r:id="rId3"/>
    <hyperlink ref="O34" r:id="rId4"/>
    <hyperlink ref="O35" r:id="rId5"/>
    <hyperlink ref="O36" r:id="rId6"/>
    <hyperlink ref="O37" r:id="rId7"/>
    <hyperlink ref="O38" r:id="rId8"/>
    <hyperlink ref="O40" r:id="rId9" display="angela.ortega@antioquia.gov.co"/>
    <hyperlink ref="O39" r:id="rId10"/>
    <hyperlink ref="O41" r:id="rId11" display="angela.ortega@antioquia.gov.co"/>
    <hyperlink ref="O42" r:id="rId12" display="angela.ortega@antioquia.gov.co"/>
    <hyperlink ref="O43" r:id="rId13" display="angela.ortega@antioquia.gov.co"/>
    <hyperlink ref="O44" r:id="rId14" display="angela.ortega@antioquia.gov.co"/>
    <hyperlink ref="O45" r:id="rId15" display="angela.ortega@antioquia.gov.co"/>
    <hyperlink ref="O46" r:id="rId16" display="angela.ortega@antioquia.gov.co"/>
    <hyperlink ref="O47" r:id="rId17"/>
    <hyperlink ref="O48" r:id="rId18"/>
    <hyperlink ref="O49" r:id="rId19"/>
    <hyperlink ref="O51" r:id="rId20"/>
    <hyperlink ref="O52" r:id="rId21"/>
    <hyperlink ref="O53" r:id="rId22"/>
    <hyperlink ref="O54" r:id="rId23"/>
    <hyperlink ref="O55" r:id="rId24"/>
    <hyperlink ref="O56" r:id="rId25"/>
    <hyperlink ref="O58" r:id="rId26"/>
    <hyperlink ref="O59" r:id="rId27"/>
    <hyperlink ref="O60" r:id="rId28"/>
    <hyperlink ref="O57" r:id="rId29"/>
    <hyperlink ref="O61" r:id="rId30"/>
    <hyperlink ref="O62" r:id="rId31"/>
    <hyperlink ref="O63" r:id="rId32"/>
    <hyperlink ref="O64" r:id="rId33"/>
    <hyperlink ref="O65" r:id="rId34"/>
    <hyperlink ref="O66" r:id="rId35"/>
    <hyperlink ref="O68" r:id="rId36"/>
    <hyperlink ref="O67" r:id="rId37"/>
    <hyperlink ref="O69" r:id="rId38"/>
    <hyperlink ref="O70" r:id="rId39"/>
    <hyperlink ref="O73" r:id="rId40"/>
    <hyperlink ref="O74" r:id="rId41"/>
    <hyperlink ref="O75" r:id="rId42"/>
    <hyperlink ref="O76" r:id="rId43"/>
    <hyperlink ref="O77" r:id="rId44"/>
    <hyperlink ref="O78" r:id="rId45"/>
    <hyperlink ref="O79" r:id="rId46"/>
    <hyperlink ref="O80" r:id="rId47"/>
    <hyperlink ref="O81" r:id="rId48"/>
    <hyperlink ref="O82" r:id="rId49"/>
    <hyperlink ref="O83" r:id="rId50"/>
    <hyperlink ref="O84" r:id="rId51"/>
    <hyperlink ref="O85" r:id="rId52"/>
    <hyperlink ref="O86" r:id="rId53"/>
    <hyperlink ref="O87" r:id="rId54"/>
    <hyperlink ref="O88" r:id="rId55"/>
    <hyperlink ref="O89" r:id="rId56"/>
    <hyperlink ref="O90" r:id="rId57"/>
    <hyperlink ref="O91" r:id="rId58"/>
    <hyperlink ref="O92" r:id="rId59"/>
    <hyperlink ref="O93" r:id="rId60"/>
    <hyperlink ref="O94" r:id="rId61"/>
    <hyperlink ref="O95" r:id="rId62"/>
    <hyperlink ref="O96" r:id="rId63"/>
    <hyperlink ref="O97" r:id="rId64"/>
    <hyperlink ref="O98" r:id="rId65"/>
    <hyperlink ref="O99" r:id="rId66"/>
    <hyperlink ref="O100" r:id="rId67"/>
    <hyperlink ref="O101" r:id="rId68"/>
    <hyperlink ref="O102" r:id="rId69"/>
    <hyperlink ref="O103" r:id="rId70"/>
    <hyperlink ref="O104" r:id="rId71"/>
    <hyperlink ref="O105" r:id="rId72"/>
    <hyperlink ref="O106" r:id="rId73"/>
    <hyperlink ref="O107" r:id="rId74"/>
    <hyperlink ref="O108" r:id="rId75"/>
    <hyperlink ref="O109" r:id="rId76"/>
    <hyperlink ref="O110" r:id="rId77"/>
    <hyperlink ref="O111" r:id="rId78"/>
    <hyperlink ref="O112" r:id="rId79"/>
    <hyperlink ref="O113" r:id="rId80"/>
    <hyperlink ref="O114" r:id="rId81"/>
    <hyperlink ref="O115" r:id="rId82"/>
    <hyperlink ref="O116" r:id="rId83"/>
    <hyperlink ref="O117" r:id="rId84"/>
    <hyperlink ref="O118" r:id="rId85"/>
    <hyperlink ref="O119" r:id="rId86"/>
    <hyperlink ref="O120" r:id="rId87"/>
    <hyperlink ref="O123" r:id="rId88"/>
    <hyperlink ref="O126" r:id="rId89"/>
    <hyperlink ref="O127" r:id="rId90"/>
    <hyperlink ref="O128" r:id="rId91"/>
    <hyperlink ref="O129" r:id="rId92"/>
    <hyperlink ref="O131" r:id="rId93"/>
    <hyperlink ref="O132" r:id="rId94"/>
    <hyperlink ref="O133" r:id="rId95"/>
    <hyperlink ref="O134" r:id="rId96"/>
    <hyperlink ref="O135" r:id="rId97"/>
    <hyperlink ref="O137" r:id="rId98"/>
    <hyperlink ref="O138" r:id="rId99"/>
    <hyperlink ref="O139" r:id="rId100"/>
    <hyperlink ref="O142" r:id="rId101"/>
    <hyperlink ref="O143" r:id="rId102"/>
    <hyperlink ref="O144" r:id="rId103"/>
    <hyperlink ref="O145" r:id="rId104"/>
    <hyperlink ref="O146" r:id="rId105"/>
    <hyperlink ref="O147" r:id="rId106"/>
    <hyperlink ref="O148" r:id="rId107"/>
    <hyperlink ref="O149" r:id="rId108"/>
    <hyperlink ref="O150" r:id="rId109"/>
    <hyperlink ref="O151" r:id="rId110"/>
    <hyperlink ref="O153" r:id="rId111"/>
    <hyperlink ref="O154" r:id="rId112"/>
    <hyperlink ref="O155" r:id="rId113"/>
    <hyperlink ref="O156" r:id="rId114"/>
    <hyperlink ref="O157" r:id="rId115"/>
    <hyperlink ref="O158" r:id="rId116"/>
    <hyperlink ref="O159" r:id="rId117"/>
    <hyperlink ref="O160" r:id="rId118"/>
    <hyperlink ref="O161" r:id="rId119"/>
    <hyperlink ref="O162" r:id="rId120"/>
    <hyperlink ref="O163" r:id="rId121"/>
    <hyperlink ref="O164" r:id="rId122"/>
    <hyperlink ref="O165" r:id="rId123"/>
    <hyperlink ref="O166" r:id="rId124"/>
    <hyperlink ref="O167" r:id="rId125"/>
    <hyperlink ref="O168" r:id="rId126"/>
    <hyperlink ref="O169" r:id="rId127"/>
    <hyperlink ref="O170" r:id="rId128"/>
    <hyperlink ref="O171" r:id="rId129"/>
    <hyperlink ref="O172" r:id="rId130"/>
    <hyperlink ref="O173" r:id="rId131"/>
    <hyperlink ref="O174" r:id="rId132"/>
    <hyperlink ref="O175" r:id="rId133"/>
    <hyperlink ref="O176" r:id="rId134"/>
    <hyperlink ref="O178" r:id="rId135"/>
    <hyperlink ref="O140" r:id="rId136"/>
    <hyperlink ref="O130" r:id="rId137"/>
    <hyperlink ref="O136" r:id="rId138"/>
    <hyperlink ref="O152" r:id="rId139"/>
    <hyperlink ref="O177" r:id="rId140"/>
    <hyperlink ref="O72" r:id="rId141"/>
    <hyperlink ref="O122" r:id="rId142"/>
    <hyperlink ref="O121" r:id="rId143"/>
    <hyperlink ref="O124" r:id="rId144"/>
    <hyperlink ref="O125" r:id="rId145"/>
    <hyperlink ref="O189" r:id="rId146"/>
    <hyperlink ref="O181" r:id="rId147"/>
    <hyperlink ref="O180" r:id="rId148"/>
    <hyperlink ref="O179" r:id="rId149"/>
    <hyperlink ref="O183" r:id="rId150"/>
    <hyperlink ref="O184" r:id="rId151"/>
    <hyperlink ref="O185" r:id="rId152"/>
    <hyperlink ref="O186" r:id="rId153"/>
    <hyperlink ref="O187" r:id="rId154"/>
    <hyperlink ref="O188" r:id="rId155"/>
    <hyperlink ref="O190" r:id="rId156"/>
    <hyperlink ref="O191" r:id="rId157"/>
    <hyperlink ref="O192" r:id="rId158"/>
    <hyperlink ref="O193" r:id="rId159"/>
    <hyperlink ref="O194" r:id="rId160"/>
    <hyperlink ref="O195" r:id="rId161"/>
    <hyperlink ref="O196" r:id="rId162"/>
    <hyperlink ref="O197" r:id="rId163"/>
    <hyperlink ref="O198" r:id="rId164"/>
    <hyperlink ref="O199" r:id="rId165"/>
    <hyperlink ref="O200" r:id="rId166"/>
    <hyperlink ref="O201" r:id="rId167"/>
    <hyperlink ref="O202" r:id="rId168"/>
    <hyperlink ref="O203" r:id="rId169"/>
    <hyperlink ref="O204" r:id="rId170"/>
    <hyperlink ref="O205" r:id="rId171"/>
    <hyperlink ref="O206" r:id="rId172"/>
    <hyperlink ref="O207" r:id="rId173"/>
    <hyperlink ref="O182" r:id="rId174"/>
    <hyperlink ref="O209" r:id="rId175"/>
    <hyperlink ref="O208" r:id="rId176"/>
    <hyperlink ref="O210" r:id="rId177"/>
    <hyperlink ref="O221" r:id="rId178"/>
    <hyperlink ref="O219" r:id="rId179"/>
    <hyperlink ref="O225" r:id="rId180"/>
    <hyperlink ref="O224" r:id="rId181"/>
    <hyperlink ref="O226" r:id="rId182"/>
    <hyperlink ref="O227" r:id="rId183"/>
    <hyperlink ref="O228" r:id="rId184"/>
    <hyperlink ref="O234" r:id="rId185"/>
    <hyperlink ref="O212" r:id="rId186"/>
    <hyperlink ref="O235" r:id="rId187"/>
    <hyperlink ref="O214" r:id="rId188"/>
    <hyperlink ref="O215" r:id="rId189"/>
    <hyperlink ref="O231" r:id="rId190"/>
    <hyperlink ref="O230" r:id="rId191"/>
    <hyperlink ref="O229" r:id="rId192"/>
    <hyperlink ref="O216" r:id="rId193"/>
    <hyperlink ref="O211" r:id="rId194"/>
    <hyperlink ref="O213" r:id="rId195"/>
    <hyperlink ref="O220" r:id="rId196"/>
    <hyperlink ref="O217" r:id="rId197"/>
    <hyperlink ref="O218" r:id="rId198"/>
    <hyperlink ref="O222" r:id="rId199"/>
    <hyperlink ref="V234" r:id="rId200"/>
    <hyperlink ref="O239" r:id="rId201"/>
    <hyperlink ref="O240" r:id="rId202"/>
    <hyperlink ref="O236" r:id="rId203"/>
    <hyperlink ref="O238" r:id="rId204"/>
    <hyperlink ref="O249" r:id="rId205"/>
    <hyperlink ref="O241" r:id="rId206"/>
    <hyperlink ref="O242" r:id="rId207"/>
    <hyperlink ref="O243" r:id="rId208"/>
    <hyperlink ref="O244" r:id="rId209"/>
    <hyperlink ref="O246" r:id="rId210"/>
    <hyperlink ref="O237" r:id="rId211"/>
    <hyperlink ref="O247" r:id="rId212"/>
    <hyperlink ref="O245" r:id="rId213"/>
    <hyperlink ref="O291" r:id="rId214" display="Lucas.Jaramillo@antioquia.gov.co"/>
    <hyperlink ref="O292" r:id="rId215" display="dianapatricia.lopez@antioquia.gov.co_x000a_"/>
    <hyperlink ref="O293" r:id="rId216" display="dianapatricia.lopez@antioquia.gov.co_x000a_"/>
    <hyperlink ref="O294" r:id="rId217" display="dianapatricia.lopez@antioquia.gov.co_x000a_"/>
    <hyperlink ref="O251" r:id="rId218" display="dianapatricia.lopez@antioquia.gov.co_x000a_"/>
    <hyperlink ref="V251" r:id="rId219"/>
    <hyperlink ref="O266" r:id="rId220" display="dianapatricia.lopez@antioquia.gov.co_x000a_"/>
    <hyperlink ref="O267" r:id="rId221" display="dianapatricia.lopez@antioquia.gov.co_x000a_"/>
    <hyperlink ref="V266" r:id="rId222" display="https://www.contratos.gov.co/consultas/detalleProceso.do?numConstancia=17-15-7208339"/>
    <hyperlink ref="V267" r:id="rId223" display="https://www.contratos.gov.co/consultas/detalleProceso.do?numConstancia=17-13-7314786"/>
    <hyperlink ref="V268" r:id="rId224"/>
    <hyperlink ref="V269" r:id="rId225"/>
    <hyperlink ref="V282" r:id="rId226"/>
    <hyperlink ref="V283" r:id="rId227"/>
    <hyperlink ref="V279" r:id="rId228"/>
    <hyperlink ref="V280" r:id="rId229"/>
    <hyperlink ref="V281" r:id="rId230"/>
    <hyperlink ref="V284" r:id="rId231"/>
    <hyperlink ref="V287" r:id="rId232"/>
    <hyperlink ref="V286" r:id="rId233"/>
    <hyperlink ref="V277" r:id="rId234"/>
    <hyperlink ref="V285" r:id="rId235"/>
    <hyperlink ref="V278" r:id="rId236"/>
    <hyperlink ref="V288" r:id="rId237"/>
    <hyperlink ref="V289" r:id="rId238"/>
    <hyperlink ref="O290" r:id="rId239" display="dianapatricia.lopez@antioquia.gov.co_x000a_"/>
    <hyperlink ref="V270" r:id="rId240"/>
    <hyperlink ref="O318" r:id="rId241" display="Lucas.Jaramillo@antioquia.gov.co"/>
    <hyperlink ref="V252" r:id="rId242"/>
    <hyperlink ref="V253" r:id="rId243"/>
    <hyperlink ref="V254" r:id="rId244"/>
    <hyperlink ref="V255" r:id="rId245"/>
    <hyperlink ref="V256" r:id="rId246"/>
    <hyperlink ref="V257" r:id="rId247"/>
    <hyperlink ref="V258" r:id="rId248"/>
    <hyperlink ref="V259" r:id="rId249"/>
    <hyperlink ref="V260" r:id="rId250"/>
    <hyperlink ref="V261" r:id="rId251"/>
    <hyperlink ref="V263" r:id="rId252"/>
    <hyperlink ref="V264" r:id="rId253"/>
    <hyperlink ref="V329" r:id="rId254"/>
    <hyperlink ref="O328" r:id="rId255" display="Lucas.Jaramillo@antioquia.gov.co"/>
    <hyperlink ref="O332" r:id="rId256" display="dianapatricia.lopez@antioquia.gov.co_x000a_"/>
    <hyperlink ref="V332" r:id="rId257" display="https://www.contratos.gov.co/consultas/detalleProceso.do?numConstancia=17-1-168791"/>
    <hyperlink ref="O388" r:id="rId258" display="dianapatricia.lopez@antioquia.gov.co_x000a_"/>
    <hyperlink ref="O390" r:id="rId259" display="dianapatricia.lopez@antioquia.gov.co_x000a_"/>
    <hyperlink ref="O392" r:id="rId260" display="dianapatricia.lopez@antioquia.gov.co_x000a_"/>
    <hyperlink ref="O394" r:id="rId261" display="dianapatricia.lopez@antioquia.gov.co_x000a_"/>
    <hyperlink ref="O396" r:id="rId262" display="dianapatricia.lopez@antioquia.gov.co_x000a_"/>
    <hyperlink ref="O398" r:id="rId263" display="dianapatricia.lopez@antioquia.gov.co_x000a_"/>
    <hyperlink ref="O400" r:id="rId264" display="dianapatricia.lopez@antioquia.gov.co_x000a_"/>
    <hyperlink ref="O402" r:id="rId265" display="dianapatricia.lopez@antioquia.gov.co_x000a_"/>
    <hyperlink ref="O404" r:id="rId266" display="dianapatricia.lopez@antioquia.gov.co_x000a_"/>
    <hyperlink ref="O406" r:id="rId267" display="dianapatricia.lopez@antioquia.gov.co_x000a_"/>
    <hyperlink ref="O408" r:id="rId268" display="dianapatricia.lopez@antioquia.gov.co_x000a_"/>
    <hyperlink ref="O410" r:id="rId269" display="dianapatricia.lopez@antioquia.gov.co_x000a_"/>
    <hyperlink ref="O412" r:id="rId270" display="dianapatricia.lopez@antioquia.gov.co_x000a_"/>
    <hyperlink ref="O414" r:id="rId271" display="dianapatricia.lopez@antioquia.gov.co_x000a_"/>
    <hyperlink ref="O416" r:id="rId272" display="dianapatricia.lopez@antioquia.gov.co_x000a_"/>
    <hyperlink ref="O418" r:id="rId273" display="dianapatricia.lopez@antioquia.gov.co_x000a_"/>
    <hyperlink ref="O420" r:id="rId274" display="dianapatricia.lopez@antioquia.gov.co_x000a_"/>
    <hyperlink ref="O422" r:id="rId275" display="dianapatricia.lopez@antioquia.gov.co_x000a_"/>
    <hyperlink ref="O389" r:id="rId276" display="dianapatricia.lopez@antioquia.gov.co_x000a_"/>
    <hyperlink ref="O391" r:id="rId277" display="dianapatricia.lopez@antioquia.gov.co_x000a_"/>
    <hyperlink ref="O393" r:id="rId278" display="dianapatricia.lopez@antioquia.gov.co_x000a_"/>
    <hyperlink ref="O395" r:id="rId279" display="dianapatricia.lopez@antioquia.gov.co_x000a_"/>
    <hyperlink ref="O397" r:id="rId280" display="dianapatricia.lopez@antioquia.gov.co_x000a_"/>
    <hyperlink ref="O399" r:id="rId281" display="dianapatricia.lopez@antioquia.gov.co_x000a_"/>
    <hyperlink ref="O401" r:id="rId282" display="dianapatricia.lopez@antioquia.gov.co_x000a_"/>
    <hyperlink ref="O403" r:id="rId283" display="dianapatricia.lopez@antioquia.gov.co_x000a_"/>
    <hyperlink ref="O405" r:id="rId284" display="dianapatricia.lopez@antioquia.gov.co_x000a_"/>
    <hyperlink ref="O407" r:id="rId285" display="dianapatricia.lopez@antioquia.gov.co_x000a_"/>
    <hyperlink ref="O409" r:id="rId286" display="dianapatricia.lopez@antioquia.gov.co_x000a_"/>
    <hyperlink ref="O411" r:id="rId287" display="dianapatricia.lopez@antioquia.gov.co_x000a_"/>
    <hyperlink ref="O413" r:id="rId288" display="dianapatricia.lopez@antioquia.gov.co_x000a_"/>
    <hyperlink ref="O415" r:id="rId289" display="dianapatricia.lopez@antioquia.gov.co_x000a_"/>
    <hyperlink ref="O417" r:id="rId290" display="dianapatricia.lopez@antioquia.gov.co_x000a_"/>
    <hyperlink ref="O419" r:id="rId291" display="dianapatricia.lopez@antioquia.gov.co_x000a_"/>
    <hyperlink ref="O421" r:id="rId292" display="dianapatricia.lopez@antioquia.gov.co_x000a_"/>
    <hyperlink ref="O423" r:id="rId293" display="dianapatricia.lopez@antioquia.gov.co_x000a_"/>
    <hyperlink ref="O339" r:id="rId294" display="dianapatricia.lopez@antioquia.gov.co_x000a_"/>
    <hyperlink ref="O340" r:id="rId295" display="dianapatricia.lopez@antioquia.gov.co_x000a_"/>
    <hyperlink ref="O341" r:id="rId296" display="dianapatricia.lopez@antioquia.gov.co_x000a_"/>
    <hyperlink ref="O342" r:id="rId297" display="dianapatricia.lopez@antioquia.gov.co_x000a_"/>
    <hyperlink ref="O343" r:id="rId298" display="dianapatricia.lopez@antioquia.gov.co_x000a_"/>
    <hyperlink ref="O344" r:id="rId299" display="dianapatricia.lopez@antioquia.gov.co_x000a_"/>
    <hyperlink ref="O345" r:id="rId300" display="dianapatricia.lopez@antioquia.gov.co_x000a_"/>
    <hyperlink ref="O346" r:id="rId301" display="dianapatricia.lopez@antioquia.gov.co_x000a_"/>
    <hyperlink ref="O347" r:id="rId302" display="dianapatricia.lopez@antioquia.gov.co_x000a_"/>
    <hyperlink ref="O348" r:id="rId303" display="dianapatricia.lopez@antioquia.gov.co_x000a_"/>
    <hyperlink ref="O349" r:id="rId304" display="dianapatricia.lopez@antioquia.gov.co_x000a_"/>
    <hyperlink ref="O350" r:id="rId305" display="dianapatricia.lopez@antioquia.gov.co_x000a_"/>
    <hyperlink ref="O351" r:id="rId306" display="dianapatricia.lopez@antioquia.gov.co_x000a_"/>
    <hyperlink ref="O352" r:id="rId307" display="dianapatricia.lopez@antioquia.gov.co_x000a_"/>
    <hyperlink ref="O353" r:id="rId308" display="dianapatricia.lopez@antioquia.gov.co_x000a_"/>
    <hyperlink ref="O354" r:id="rId309" display="dianapatricia.lopez@antioquia.gov.co_x000a_"/>
    <hyperlink ref="O355" r:id="rId310" display="dianapatricia.lopez@antioquia.gov.co_x000a_"/>
    <hyperlink ref="O356" r:id="rId311" display="dianapatricia.lopez@antioquia.gov.co_x000a_"/>
    <hyperlink ref="O357" r:id="rId312" display="dianapatricia.lopez@antioquia.gov.co_x000a_"/>
    <hyperlink ref="O358" r:id="rId313" display="dianapatricia.lopez@antioquia.gov.co_x000a_"/>
    <hyperlink ref="V357" r:id="rId314"/>
    <hyperlink ref="V358" r:id="rId315"/>
    <hyperlink ref="V295" r:id="rId316"/>
    <hyperlink ref="V355" r:id="rId317" display="https://www.contratos.gov.co/consultas/detalleProceso.do?numConstancia=18-1-186122"/>
    <hyperlink ref="V339" r:id="rId318" display="https://www.contratos.gov.co/consultas/detalleProceso.do?numConstancia=18-1-186124"/>
    <hyperlink ref="V347" r:id="rId319" display="https://www.contratos.gov.co/consultas/detalleProceso.do?numConstancia=18-1-186126"/>
    <hyperlink ref="V349" r:id="rId320" display="https://www.contratos.gov.co/consultas/detalleProceso.do?numConstancia=18-1-186128"/>
    <hyperlink ref="V353" r:id="rId321" display="https://www.contratos.gov.co/consultas/detalleProceso.do?numConstancia=18-1-186129"/>
    <hyperlink ref="V345" r:id="rId322" display="https://www.contratos.gov.co/consultas/detalleProceso.do?numConstancia=18-1-186136"/>
    <hyperlink ref="V351" r:id="rId323" display="https://www.contratos.gov.co/consultas/detalleProceso.do?numConstancia=18-1-186143"/>
    <hyperlink ref="V343" r:id="rId324" display="https://www.contratos.gov.co/consultas/detalleProceso.do?numConstancia=18-1-186149"/>
    <hyperlink ref="V341" r:id="rId325" display="https://www.contratos.gov.co/consultas/detalleProceso.do?numConstancia=18-1-186152"/>
    <hyperlink ref="V322" r:id="rId326" display="https://www.contratos.gov.co/consultas/detalleProceso.do?numConstancia=17-12-6312248"/>
    <hyperlink ref="V331" r:id="rId327" display="https://www.contratos.gov.co/consultas/detalleProceso.do?numConstancia=17-12-7047054"/>
    <hyperlink ref="V354" r:id="rId328" display="https://www.contratos.gov.co/consultas/detalleProceso.do?numConstancia=18-15-7706125"/>
    <hyperlink ref="V356" r:id="rId329" display="https://www.contratos.gov.co/consultas/detalleProceso.do?numConstancia=18-15-7706761"/>
    <hyperlink ref="V340" r:id="rId330" display="https://www.contratos.gov.co/consultas/detalleProceso.do?numConstancia=18-15-7711897"/>
    <hyperlink ref="V352" r:id="rId331" display="https://www.contratos.gov.co/consultas/detalleProceso.do?numConstancia=18-15-7712364"/>
    <hyperlink ref="V348" r:id="rId332" display="https://www.contratos.gov.co/consultas/detalleProceso.do?numConstancia=18-15-7713130"/>
    <hyperlink ref="V350" r:id="rId333" display="https://www.contratos.gov.co/consultas/detalleProceso.do?numConstancia=18-15-7713329"/>
    <hyperlink ref="V346" r:id="rId334" display="https://www.contratos.gov.co/consultas/detalleProceso.do?numConstancia=18-15-7714089"/>
    <hyperlink ref="V344" r:id="rId335" display="https://www.contratos.gov.co/consultas/detalleProceso.do?numConstancia=18-15-7715546"/>
    <hyperlink ref="V342" r:id="rId336" display="https://www.contratos.gov.co/consultas/detalleProceso.do?numConstancia=18-15-7718149"/>
    <hyperlink ref="O359" r:id="rId337" display="dianapatricia.lopez@antioquia.gov.co_x000a_"/>
    <hyperlink ref="O362" r:id="rId338" display="dianapatricia.lopez@antioquia.gov.co_x000a_"/>
    <hyperlink ref="O380" r:id="rId339" display="dianapatricia.lopez@antioquia.gov.co_x000a_"/>
    <hyperlink ref="O363" r:id="rId340" display="dianapatricia.lopez@antioquia.gov.co_x000a_"/>
    <hyperlink ref="O364" r:id="rId341" display="dianapatricia.lopez@antioquia.gov.co_x000a_"/>
    <hyperlink ref="O365" r:id="rId342" display="dianapatricia.lopez@antioquia.gov.co_x000a_"/>
    <hyperlink ref="O366" r:id="rId343" display="dianapatricia.lopez@antioquia.gov.co_x000a_"/>
    <hyperlink ref="O367" r:id="rId344" display="dianapatricia.lopez@antioquia.gov.co_x000a_"/>
    <hyperlink ref="O381" r:id="rId345" display="dianapatricia.lopez@antioquia.gov.co_x000a_"/>
    <hyperlink ref="O369" r:id="rId346" display="dianapatricia.lopez@antioquia.gov.co_x000a_"/>
    <hyperlink ref="O370" r:id="rId347" display="dianapatricia.lopez@antioquia.gov.co_x000a_"/>
    <hyperlink ref="O371" r:id="rId348" display="dianapatricia.lopez@antioquia.gov.co_x000a_"/>
    <hyperlink ref="O374" r:id="rId349" display="dianapatricia.lopez@antioquia.gov.co_x000a_"/>
    <hyperlink ref="O375" r:id="rId350" display="dianapatricia.lopez@antioquia.gov.co_x000a_"/>
    <hyperlink ref="O386" r:id="rId351" display="dianapatricia.lopez@antioquia.gov.co_x000a_"/>
    <hyperlink ref="O387" r:id="rId352" display="dianapatricia.lopez@antioquia.gov.co_x000a_"/>
    <hyperlink ref="O385" r:id="rId353" display="dianapatricia.lopez@antioquia.gov.co_x000a_"/>
    <hyperlink ref="O376" r:id="rId354" display="dianapatricia.lopez@antioquia.gov.co_x000a_"/>
    <hyperlink ref="O377" r:id="rId355" display="dianapatricia.lopez@antioquia.gov.co_x000a_"/>
    <hyperlink ref="O360" r:id="rId356" display="dianapatricia.lopez@antioquia.gov.co_x000a_"/>
    <hyperlink ref="O361" r:id="rId357" display="dianapatricia.lopez@antioquia.gov.co_x000a_"/>
    <hyperlink ref="O368" r:id="rId358" display="dianapatricia.lopez@antioquia.gov.co_x000a_"/>
    <hyperlink ref="O372" r:id="rId359" display="dianapatricia.lopez@antioquia.gov.co_x000a_"/>
    <hyperlink ref="O373" r:id="rId360" display="dianapatricia.lopez@antioquia.gov.co_x000a_"/>
    <hyperlink ref="O378" r:id="rId361" display="dianapatricia.lopez@antioquia.gov.co_x000a_"/>
    <hyperlink ref="O379" r:id="rId362" display="dianapatricia.lopez@antioquia.gov.co_x000a_"/>
    <hyperlink ref="O382" r:id="rId363" display="dianapatricia.lopez@antioquia.gov.co_x000a_"/>
    <hyperlink ref="O383" r:id="rId364" display="dianapatricia.lopez@antioquia.gov.co_x000a_"/>
    <hyperlink ref="O384" r:id="rId365" display="dianapatricia.lopez@antioquia.gov.co_x000a_"/>
    <hyperlink ref="V373" r:id="rId366" display="https://www.contratos.gov.co/consultas/detalleProceso.do?numConstancia=18-1-187482"/>
    <hyperlink ref="V364" r:id="rId367" display="https://www.contratos.gov.co/consultas/detalleProceso.do?numConstancia=18-1-187485"/>
    <hyperlink ref="V377" r:id="rId368" display="https://www.contratos.gov.co/consultas/detalleProceso.do?numConstancia=18-1-187486"/>
    <hyperlink ref="V365" r:id="rId369" display="https://www.contratos.gov.co/consultas/detalleProceso.do?numConstancia=18-1-187488"/>
    <hyperlink ref="V369" r:id="rId370" display="https://www.contratos.gov.co/consultas/detalleProceso.do?numConstancia=18-1-187490"/>
    <hyperlink ref="V375" r:id="rId371" display="https://www.contratos.gov.co/consultas/detalleProceso.do?numConstancia=18-1-187491"/>
    <hyperlink ref="V359" r:id="rId372" display="https://www.contratos.gov.co/consultas/detalleProceso.do?numConstancia=18-1-187492"/>
    <hyperlink ref="V372" r:id="rId373" display="https://www.contratos.gov.co/consultas/detalleProceso.do?numConstancia=18-1-187493"/>
    <hyperlink ref="V366" r:id="rId374" display="https://www.contratos.gov.co/consultas/detalleProceso.do?numConstancia=18-1-187501"/>
    <hyperlink ref="V370" r:id="rId375" display="https://www.contratos.gov.co/consultas/detalleProceso.do?numConstancia=18-1-187499"/>
    <hyperlink ref="V368" r:id="rId376" display="https://www.contratos.gov.co/consultas/detalleProceso.do?numConstancia=18-1-187502"/>
    <hyperlink ref="V376" r:id="rId377" display="https://www.contratos.gov.co/consultas/detalleProceso.do?numConstancia=18-1-187503"/>
    <hyperlink ref="V367" r:id="rId378" display="https://www.contratos.gov.co/consultas/detalleProceso.do?numConstancia=18-1-187504"/>
    <hyperlink ref="V361" r:id="rId379" display="https://www.contratos.gov.co/consultas/detalleProceso.do?numConstancia=18-1-187505"/>
    <hyperlink ref="V360" r:id="rId380" display="https://www.contratos.gov.co/consultas/detalleProceso.do?numConstancia=18-1-187506"/>
    <hyperlink ref="V362" r:id="rId381" display="https://www.contratos.gov.co/consultas/detalleProceso.do?numConstancia=18-1-187507"/>
    <hyperlink ref="V363" r:id="rId382" display="https://www.contratos.gov.co/consultas/detalleProceso.do?numConstancia=18-1-187508"/>
    <hyperlink ref="V371" r:id="rId383" display="https://www.contratos.gov.co/consultas/detalleProceso.do?numConstancia=18-1-187510"/>
    <hyperlink ref="V374" r:id="rId384" display="https://www.contratos.gov.co/consultas/detalleProceso.do?numConstancia=18-1-187511"/>
    <hyperlink ref="V271" r:id="rId385"/>
    <hyperlink ref="V272" r:id="rId386"/>
    <hyperlink ref="V273" r:id="rId387"/>
    <hyperlink ref="V274" r:id="rId388" display="https://www.contratos.gov.co/consultas/detalleProceso.do?numConstancia=15-12-3770939"/>
    <hyperlink ref="V275" r:id="rId389"/>
    <hyperlink ref="V276" r:id="rId390"/>
    <hyperlink ref="V333" r:id="rId391" display="https://www.contratos.gov.co/consultas/detalleProceso.do?numConstancia=18-1-187006"/>
    <hyperlink ref="V380" r:id="rId392" display="https://www.contratos.gov.co/consultas/detalleProceso.do?numConstancia=18-1-188066"/>
    <hyperlink ref="V330" r:id="rId393"/>
    <hyperlink ref="O593" r:id="rId394"/>
    <hyperlink ref="O606" r:id="rId395"/>
    <hyperlink ref="O608" r:id="rId396"/>
    <hyperlink ref="O611" r:id="rId397"/>
    <hyperlink ref="O603" r:id="rId398"/>
    <hyperlink ref="O601" r:id="rId399"/>
    <hyperlink ref="O602" r:id="rId400"/>
    <hyperlink ref="O604" r:id="rId401"/>
    <hyperlink ref="O612" r:id="rId402"/>
    <hyperlink ref="O613" r:id="rId403"/>
    <hyperlink ref="O609" r:id="rId404"/>
    <hyperlink ref="O636" r:id="rId405"/>
    <hyperlink ref="O637" r:id="rId406"/>
    <hyperlink ref="O639" r:id="rId407"/>
    <hyperlink ref="O640" r:id="rId408"/>
    <hyperlink ref="O638" r:id="rId409"/>
    <hyperlink ref="O683" r:id="rId410"/>
    <hyperlink ref="O687" r:id="rId411"/>
    <hyperlink ref="O688" r:id="rId412"/>
    <hyperlink ref="O689" r:id="rId413"/>
    <hyperlink ref="O691" r:id="rId414"/>
    <hyperlink ref="O690" r:id="rId415"/>
    <hyperlink ref="O703" r:id="rId416"/>
    <hyperlink ref="O684" r:id="rId417"/>
    <hyperlink ref="O685" r:id="rId418"/>
    <hyperlink ref="O686" r:id="rId419"/>
    <hyperlink ref="O706" r:id="rId420"/>
    <hyperlink ref="O692" r:id="rId421"/>
    <hyperlink ref="O682" r:id="rId422"/>
    <hyperlink ref="O710" r:id="rId423"/>
    <hyperlink ref="O711" r:id="rId424"/>
    <hyperlink ref="O704" r:id="rId425"/>
    <hyperlink ref="O705" r:id="rId426"/>
    <hyperlink ref="O698" r:id="rId427"/>
    <hyperlink ref="O798" r:id="rId428"/>
    <hyperlink ref="O761" r:id="rId429"/>
    <hyperlink ref="O799" r:id="rId430"/>
    <hyperlink ref="O787" r:id="rId431"/>
    <hyperlink ref="O800" r:id="rId432"/>
    <hyperlink ref="O801" r:id="rId433"/>
    <hyperlink ref="O802" r:id="rId434"/>
    <hyperlink ref="O762" r:id="rId435"/>
    <hyperlink ref="O766" r:id="rId436"/>
    <hyperlink ref="O803" r:id="rId437"/>
    <hyperlink ref="O758" r:id="rId438"/>
    <hyperlink ref="O804" r:id="rId439"/>
    <hyperlink ref="O727" r:id="rId440"/>
    <hyperlink ref="O722" r:id="rId441"/>
    <hyperlink ref="O723" r:id="rId442"/>
    <hyperlink ref="O797" r:id="rId443"/>
    <hyperlink ref="O729" r:id="rId444"/>
    <hyperlink ref="O760" r:id="rId445"/>
    <hyperlink ref="O759" r:id="rId446"/>
    <hyperlink ref="O763" r:id="rId447"/>
    <hyperlink ref="O765" r:id="rId448"/>
    <hyperlink ref="O730" r:id="rId449"/>
    <hyperlink ref="O724" r:id="rId450"/>
    <hyperlink ref="O725" r:id="rId451"/>
    <hyperlink ref="V729" r:id="rId452" display="https://www.contratos.gov.co/consultas/detalleProceso.do?numConstancia=17-12-7387742"/>
    <hyperlink ref="V725" r:id="rId453" display="https://www.contratos.gov.co/consultas/detalleProceso.do?numConstancia=17-12-6959197"/>
    <hyperlink ref="V715" r:id="rId454" display="https://www.contratos.gov.co/consultas/detalleProceso.do?numConstancia=17-9-434994"/>
    <hyperlink ref="V716" r:id="rId455" display="https://www.contratos.gov.co/consultas/resultadoListadoProcesos.jsp"/>
    <hyperlink ref="V717" r:id="rId456" display="https://www.contratos.gov.co/consultas/detalleProceso.do?numConstancia=17-12-7087240"/>
    <hyperlink ref="V718" r:id="rId457" display="https://www.contratos.gov.co/consultas/detalleProceso.do?numConstancia=17-12-6962613"/>
    <hyperlink ref="V719" r:id="rId458" display="https://www.contratos.gov.co/consultas/detalleProceso.do?numConstancia=17-12-6962642"/>
    <hyperlink ref="O720" r:id="rId459"/>
    <hyperlink ref="V720" r:id="rId460" display="https://www.contratos.gov.co/consultas/detalleProceso.do?numConstancia=17-4-7373218"/>
    <hyperlink ref="V721" r:id="rId461" display="https://www.contratos.gov.co/consultas/detalleProceso.do?numConstancia=17-12-7087287"/>
    <hyperlink ref="V728" r:id="rId462" display="https://www.contratos.gov.co/consultas/detalleProceso.do?numConstancia=17-12-7280650"/>
    <hyperlink ref="V730" r:id="rId463" display="https://www.contratos.gov.co/consultas/detalleProceso.do?numConstancia=17-13-7410195"/>
    <hyperlink ref="V722" r:id="rId464"/>
    <hyperlink ref="V723" r:id="rId465" display="https://www.contratos.gov.co/consultas/detalleProceso.do?numConstancia=17-9-434317"/>
    <hyperlink ref="V726" r:id="rId466"/>
    <hyperlink ref="V735" r:id="rId467" display="https://www.contratos.gov.co/consultas/detalleProceso.do?numConstancia=18-12-7545589"/>
    <hyperlink ref="O767" r:id="rId468"/>
    <hyperlink ref="V727" r:id="rId469" display="https://www.contratos.gov.co/consultas/detalleProceso.do?numConstancia=17-9-435127"/>
    <hyperlink ref="O736" r:id="rId470"/>
    <hyperlink ref="O737" r:id="rId471"/>
    <hyperlink ref="O738" r:id="rId472"/>
    <hyperlink ref="O739" r:id="rId473"/>
    <hyperlink ref="V736" r:id="rId474"/>
    <hyperlink ref="V738" r:id="rId475" display="https://www.contratos.gov.co/consultas/detalleProceso.do?numConstancia=18-12-7545428"/>
    <hyperlink ref="V737" r:id="rId476" display="https://www.contratos.gov.co/consultas/detalleProceso.do?numConstancia=18-9-441075"/>
    <hyperlink ref="V739" r:id="rId477" display="8080"/>
    <hyperlink ref="V741" r:id="rId478" display="https://www.contratos.gov.co/consultas/detalleProceso.do?numConstancia=18-12-7606630"/>
    <hyperlink ref="V740" r:id="rId479" display="https://www.contratos.gov.co/consultas/detalleProceso.do?numConstancia=18-12-7606779"/>
    <hyperlink ref="V742" r:id="rId480" display="https://community.secop.gov.co/Public/Tendering/ContractNoticeManagement/Index?currentLanguage=es-CO&amp;Page=login&amp;Country=CO&amp;SkinName=CCE"/>
    <hyperlink ref="V744" r:id="rId481" display="https://www.contratos.gov.co/consultas/detalleProceso.do?numConstancia=18-12-7591035"/>
    <hyperlink ref="O748" r:id="rId482"/>
    <hyperlink ref="V748" r:id="rId483" tooltip="8082" display="https://www.contratos.gov.co/consultas/detalleProceso.do?numConstancia=18-11-7946455"/>
    <hyperlink ref="O746" r:id="rId484"/>
    <hyperlink ref="V746" r:id="rId485" display="https://www.contratos.gov.co/consultas/detalleProceso.do?numConstancia=18-11-7792352"/>
    <hyperlink ref="O747" r:id="rId486"/>
    <hyperlink ref="V747" r:id="rId487" display="https://community.secop.gov.co/Public/Tendering/ContractNoticeManagement/Index?currentLanguage=es-CO&amp;Page=login&amp;Country=CO&amp;SkinName=CCE"/>
    <hyperlink ref="O749" r:id="rId488"/>
    <hyperlink ref="V749" r:id="rId489" display="https://community.secop.gov.co/Public/Tendering/OpportunityDetail/Index?noticeUID=CO1.NTC.389950&amp;isFromPublicArea=True&amp;isModal=False"/>
    <hyperlink ref="O750" r:id="rId490"/>
    <hyperlink ref="O752" r:id="rId491"/>
    <hyperlink ref="O753" r:id="rId492"/>
    <hyperlink ref="O754" r:id="rId493"/>
    <hyperlink ref="O784" r:id="rId494"/>
    <hyperlink ref="O785" r:id="rId495"/>
    <hyperlink ref="O719" r:id="rId496"/>
    <hyperlink ref="P742" r:id="rId497" display="https://community.secop.gov.co/Public/Tendering/ContractNoticeManagement/Index?currentLanguage=es-CO&amp;Page=login&amp;Country=CO&amp;SkinName=CCE"/>
    <hyperlink ref="O775" r:id="rId498"/>
    <hyperlink ref="V745" r:id="rId499" display="https://community.secop.gov.co/Public/Tendering/ContractNoticeManagement/Index?currentLanguage=es-CO&amp;Page=login&amp;Country=CO&amp;SkinName=CCE"/>
    <hyperlink ref="O755" r:id="rId500"/>
    <hyperlink ref="O789" r:id="rId501"/>
    <hyperlink ref="O790" r:id="rId502"/>
    <hyperlink ref="O791" r:id="rId503"/>
    <hyperlink ref="O792" r:id="rId504"/>
    <hyperlink ref="O793" r:id="rId505"/>
    <hyperlink ref="O794" r:id="rId506"/>
    <hyperlink ref="O756" r:id="rId507"/>
    <hyperlink ref="V732" r:id="rId508" display="https://www.contratos.gov.co/consultas/detalleProceso.do?numConstancia=17-1-178723"/>
    <hyperlink ref="V731" r:id="rId509" display="https://www.contratos.gov.co/consultas/detalleProceso.do?numConstancia=17-9-435099"/>
    <hyperlink ref="O805" r:id="rId510"/>
    <hyperlink ref="O806" r:id="rId511"/>
    <hyperlink ref="O808" r:id="rId512"/>
    <hyperlink ref="O809" r:id="rId513"/>
    <hyperlink ref="O810" r:id="rId514"/>
    <hyperlink ref="O811" r:id="rId515"/>
    <hyperlink ref="O812" r:id="rId516"/>
    <hyperlink ref="O813" r:id="rId517"/>
    <hyperlink ref="O814" r:id="rId518"/>
    <hyperlink ref="O830" r:id="rId519"/>
    <hyperlink ref="O831" r:id="rId520"/>
    <hyperlink ref="O832" r:id="rId521"/>
    <hyperlink ref="O833" r:id="rId522"/>
    <hyperlink ref="O834" r:id="rId523"/>
    <hyperlink ref="O807" r:id="rId524"/>
    <hyperlink ref="O835" r:id="rId525"/>
    <hyperlink ref="O836:O838" r:id="rId526" display="henry.carvajal@antioquia.gov.co"/>
    <hyperlink ref="O829" r:id="rId527"/>
    <hyperlink ref="O828" r:id="rId528"/>
    <hyperlink ref="O827" r:id="rId529"/>
    <hyperlink ref="O826" r:id="rId530"/>
    <hyperlink ref="O825" r:id="rId531"/>
    <hyperlink ref="O824" r:id="rId532"/>
    <hyperlink ref="O823" r:id="rId533"/>
    <hyperlink ref="O822" r:id="rId534"/>
    <hyperlink ref="O821" r:id="rId535"/>
    <hyperlink ref="O820" r:id="rId536"/>
    <hyperlink ref="O819" r:id="rId537"/>
    <hyperlink ref="O818" r:id="rId538"/>
    <hyperlink ref="O817" r:id="rId539"/>
    <hyperlink ref="O816" r:id="rId540"/>
    <hyperlink ref="O815" r:id="rId541"/>
    <hyperlink ref="O839" r:id="rId542"/>
    <hyperlink ref="O12" r:id="rId543"/>
    <hyperlink ref="O13" r:id="rId544"/>
    <hyperlink ref="O14" r:id="rId545"/>
    <hyperlink ref="O15" r:id="rId546"/>
    <hyperlink ref="O16" r:id="rId547"/>
    <hyperlink ref="O17" r:id="rId548"/>
    <hyperlink ref="O952" r:id="rId549"/>
    <hyperlink ref="O915" r:id="rId550"/>
    <hyperlink ref="O916" r:id="rId551"/>
    <hyperlink ref="O917" r:id="rId552"/>
    <hyperlink ref="O918" r:id="rId553"/>
    <hyperlink ref="O919" r:id="rId554"/>
    <hyperlink ref="O920" r:id="rId555"/>
    <hyperlink ref="O921" r:id="rId556"/>
    <hyperlink ref="O922" r:id="rId557"/>
    <hyperlink ref="O923" r:id="rId558"/>
    <hyperlink ref="O924" r:id="rId559"/>
    <hyperlink ref="O925" r:id="rId560"/>
    <hyperlink ref="O926" r:id="rId561"/>
    <hyperlink ref="O927" r:id="rId562"/>
    <hyperlink ref="O928" r:id="rId563"/>
    <hyperlink ref="O929" r:id="rId564"/>
    <hyperlink ref="O930" r:id="rId565"/>
    <hyperlink ref="O931" r:id="rId566"/>
    <hyperlink ref="O932" r:id="rId567"/>
    <hyperlink ref="O933" r:id="rId568"/>
    <hyperlink ref="O934" r:id="rId569"/>
    <hyperlink ref="O935" r:id="rId570"/>
    <hyperlink ref="O936" r:id="rId571"/>
    <hyperlink ref="O937" r:id="rId572"/>
    <hyperlink ref="O938" r:id="rId573"/>
    <hyperlink ref="O939" r:id="rId574"/>
    <hyperlink ref="O940" r:id="rId575"/>
    <hyperlink ref="O941" r:id="rId576"/>
    <hyperlink ref="O942" r:id="rId577"/>
    <hyperlink ref="O943" r:id="rId578"/>
    <hyperlink ref="O944" r:id="rId579"/>
    <hyperlink ref="O945" r:id="rId580"/>
    <hyperlink ref="O946" r:id="rId581"/>
    <hyperlink ref="O947" r:id="rId582"/>
    <hyperlink ref="O948" r:id="rId583"/>
    <hyperlink ref="O949" r:id="rId584"/>
    <hyperlink ref="O950" r:id="rId585"/>
    <hyperlink ref="O914" r:id="rId586"/>
    <hyperlink ref="P953" r:id="rId587"/>
    <hyperlink ref="P955" r:id="rId588"/>
    <hyperlink ref="P956" r:id="rId589"/>
    <hyperlink ref="P954" r:id="rId590"/>
    <hyperlink ref="P959" r:id="rId591"/>
    <hyperlink ref="P961" r:id="rId592"/>
    <hyperlink ref="P958" r:id="rId593"/>
    <hyperlink ref="P957" r:id="rId594"/>
    <hyperlink ref="O963" r:id="rId595"/>
    <hyperlink ref="O965" r:id="rId596"/>
    <hyperlink ref="O962" r:id="rId597"/>
    <hyperlink ref="O966" r:id="rId598"/>
    <hyperlink ref="V962" r:id="rId599" display="https://www.contratos.gov.co/consultas/detalleProceso.do?numConstancia=17-12-6758861"/>
    <hyperlink ref="O964" r:id="rId600"/>
    <hyperlink ref="O967" r:id="rId601"/>
    <hyperlink ref="O969" r:id="rId602"/>
    <hyperlink ref="O976" r:id="rId603"/>
    <hyperlink ref="O971" r:id="rId604"/>
    <hyperlink ref="O973" r:id="rId605"/>
    <hyperlink ref="O970" r:id="rId606"/>
    <hyperlink ref="O972" r:id="rId607"/>
    <hyperlink ref="O986" r:id="rId608"/>
    <hyperlink ref="O1006" r:id="rId609"/>
    <hyperlink ref="O1010" r:id="rId610"/>
    <hyperlink ref="O1013" r:id="rId611"/>
    <hyperlink ref="O1014" r:id="rId612"/>
    <hyperlink ref="O999" r:id="rId613"/>
    <hyperlink ref="O1009" r:id="rId614"/>
    <hyperlink ref="O989" r:id="rId615"/>
    <hyperlink ref="O990" r:id="rId616"/>
    <hyperlink ref="O992" r:id="rId617"/>
    <hyperlink ref="O998" r:id="rId618"/>
    <hyperlink ref="O1000" r:id="rId619"/>
    <hyperlink ref="O1005" r:id="rId620"/>
    <hyperlink ref="O1011" r:id="rId621"/>
    <hyperlink ref="O1015" r:id="rId622"/>
    <hyperlink ref="O1018" r:id="rId623"/>
    <hyperlink ref="O1020" r:id="rId624"/>
    <hyperlink ref="O1002" r:id="rId625"/>
    <hyperlink ref="O1017" r:id="rId626"/>
    <hyperlink ref="O1023" r:id="rId627"/>
    <hyperlink ref="O1012" r:id="rId628"/>
    <hyperlink ref="O994" r:id="rId629"/>
    <hyperlink ref="O995" r:id="rId630"/>
    <hyperlink ref="O996" r:id="rId631"/>
    <hyperlink ref="O997" r:id="rId632"/>
    <hyperlink ref="O1016" r:id="rId633"/>
    <hyperlink ref="O1019" r:id="rId634"/>
    <hyperlink ref="O1003" r:id="rId635"/>
    <hyperlink ref="O1021:O1022" r:id="rId636" display="carlosalberto.marin@antioquia.gov.co"/>
    <hyperlink ref="O1007:O1008" r:id="rId637" display="carlos.vanegas@antioquia. Gov.co"/>
    <hyperlink ref="O987" r:id="rId638"/>
    <hyperlink ref="O991" r:id="rId639"/>
    <hyperlink ref="O993" r:id="rId640"/>
    <hyperlink ref="O1004" r:id="rId641"/>
    <hyperlink ref="O1024" r:id="rId642"/>
    <hyperlink ref="O1025" r:id="rId643"/>
    <hyperlink ref="O982" r:id="rId644"/>
    <hyperlink ref="O983" r:id="rId645"/>
    <hyperlink ref="O985" r:id="rId646"/>
    <hyperlink ref="O984" r:id="rId647"/>
    <hyperlink ref="O1001" r:id="rId648"/>
    <hyperlink ref="O1026" r:id="rId649"/>
    <hyperlink ref="O1179" r:id="rId650"/>
    <hyperlink ref="O1182" r:id="rId651"/>
    <hyperlink ref="O1187" r:id="rId652"/>
    <hyperlink ref="O1192" r:id="rId653"/>
    <hyperlink ref="O1195" r:id="rId654"/>
    <hyperlink ref="O1196" r:id="rId655"/>
    <hyperlink ref="O1194" r:id="rId656"/>
    <hyperlink ref="O1198" r:id="rId657"/>
    <hyperlink ref="O1193" r:id="rId658"/>
    <hyperlink ref="O1188" r:id="rId659"/>
    <hyperlink ref="O1178" r:id="rId660"/>
    <hyperlink ref="O1191" r:id="rId661"/>
    <hyperlink ref="O1190" r:id="rId662"/>
    <hyperlink ref="O1183" r:id="rId663"/>
    <hyperlink ref="O1184" r:id="rId664"/>
    <hyperlink ref="O1185" r:id="rId665"/>
    <hyperlink ref="O1197" r:id="rId666"/>
    <hyperlink ref="O1189" r:id="rId667"/>
    <hyperlink ref="O1108" r:id="rId668"/>
    <hyperlink ref="O1109" r:id="rId669"/>
    <hyperlink ref="O1110" r:id="rId670"/>
    <hyperlink ref="O1111" r:id="rId671"/>
    <hyperlink ref="O1112" r:id="rId672"/>
    <hyperlink ref="O1113" r:id="rId673"/>
    <hyperlink ref="O1114" r:id="rId674"/>
    <hyperlink ref="O1115" r:id="rId675"/>
    <hyperlink ref="O1116" r:id="rId676"/>
    <hyperlink ref="O1117" r:id="rId677"/>
    <hyperlink ref="O1118" r:id="rId678"/>
    <hyperlink ref="O1119" r:id="rId679"/>
    <hyperlink ref="O1120" r:id="rId680"/>
    <hyperlink ref="O1121" r:id="rId681"/>
    <hyperlink ref="O1122" r:id="rId682"/>
    <hyperlink ref="O1123" r:id="rId683"/>
    <hyperlink ref="O1124" r:id="rId684"/>
    <hyperlink ref="O1125" r:id="rId685"/>
    <hyperlink ref="O1126" r:id="rId686"/>
    <hyperlink ref="O1127" r:id="rId687"/>
    <hyperlink ref="O1128" r:id="rId688"/>
    <hyperlink ref="O1129" r:id="rId689"/>
    <hyperlink ref="O1130" r:id="rId690"/>
    <hyperlink ref="O1131" r:id="rId691"/>
    <hyperlink ref="O1132" r:id="rId692"/>
    <hyperlink ref="O1133" r:id="rId693"/>
    <hyperlink ref="O1134" r:id="rId694"/>
    <hyperlink ref="O1135" r:id="rId695"/>
    <hyperlink ref="O1136" r:id="rId696"/>
    <hyperlink ref="O1137" r:id="rId697"/>
    <hyperlink ref="O1138" r:id="rId698"/>
    <hyperlink ref="O1139" r:id="rId699"/>
    <hyperlink ref="O1140" r:id="rId700"/>
    <hyperlink ref="O1141" r:id="rId701"/>
    <hyperlink ref="O1142" r:id="rId702"/>
    <hyperlink ref="O1143" r:id="rId703"/>
    <hyperlink ref="O1144" r:id="rId704"/>
    <hyperlink ref="O1145" r:id="rId705"/>
    <hyperlink ref="O1146" r:id="rId706"/>
    <hyperlink ref="O1147" r:id="rId707"/>
    <hyperlink ref="O1148" r:id="rId708"/>
    <hyperlink ref="O1149" r:id="rId709"/>
    <hyperlink ref="O1150" r:id="rId710"/>
    <hyperlink ref="O1151" r:id="rId711"/>
    <hyperlink ref="O1152" r:id="rId712"/>
    <hyperlink ref="O1153" r:id="rId713"/>
    <hyperlink ref="O1154" r:id="rId714"/>
    <hyperlink ref="O1155" r:id="rId715"/>
    <hyperlink ref="O1156" r:id="rId716"/>
    <hyperlink ref="O1157" r:id="rId717"/>
    <hyperlink ref="O1158" r:id="rId718"/>
    <hyperlink ref="O1159" r:id="rId719"/>
    <hyperlink ref="O1160" r:id="rId720"/>
    <hyperlink ref="O1161" r:id="rId721"/>
    <hyperlink ref="O1162" r:id="rId722"/>
    <hyperlink ref="O1163" r:id="rId723"/>
    <hyperlink ref="O1164" r:id="rId724"/>
    <hyperlink ref="O1165" r:id="rId725"/>
    <hyperlink ref="O1166" r:id="rId726"/>
    <hyperlink ref="O1167" r:id="rId727"/>
    <hyperlink ref="O1168" r:id="rId728"/>
    <hyperlink ref="O1169" r:id="rId729"/>
    <hyperlink ref="O1170" r:id="rId730"/>
    <hyperlink ref="O1171" r:id="rId731"/>
    <hyperlink ref="O1172" r:id="rId732"/>
    <hyperlink ref="O1173" r:id="rId733"/>
    <hyperlink ref="O1174" r:id="rId734"/>
    <hyperlink ref="O1175" r:id="rId735"/>
    <hyperlink ref="O1176" r:id="rId736"/>
    <hyperlink ref="O1177" r:id="rId737"/>
    <hyperlink ref="O1205" r:id="rId738"/>
    <hyperlink ref="O1199" r:id="rId739" display="Victoria.hoyos@antioquia.gov.co"/>
    <hyperlink ref="O1206" r:id="rId740"/>
    <hyperlink ref="O1201" r:id="rId741"/>
    <hyperlink ref="O1203" r:id="rId742" display="juan.castano@antioquia.gov.co"/>
    <hyperlink ref="O1204" r:id="rId743"/>
    <hyperlink ref="O1202" r:id="rId744" display="Victoria.hoyos@antioquia.gov.co"/>
    <hyperlink ref="O1207" r:id="rId745" display="Victoria.hoyos@antioquia.gov.co"/>
    <hyperlink ref="O1211" r:id="rId746"/>
    <hyperlink ref="O1212" r:id="rId747"/>
    <hyperlink ref="O1213" r:id="rId748"/>
    <hyperlink ref="O1210" r:id="rId749"/>
    <hyperlink ref="O1208" r:id="rId750"/>
    <hyperlink ref="O1214" r:id="rId751"/>
    <hyperlink ref="O1215" r:id="rId752"/>
    <hyperlink ref="O1222" r:id="rId753"/>
    <hyperlink ref="O1220" r:id="rId754"/>
    <hyperlink ref="O1230" r:id="rId755"/>
    <hyperlink ref="O1227" r:id="rId756"/>
    <hyperlink ref="O1232" r:id="rId757"/>
    <hyperlink ref="O1228" r:id="rId758"/>
    <hyperlink ref="O1229" r:id="rId759"/>
    <hyperlink ref="O1231" r:id="rId760"/>
    <hyperlink ref="O1221" r:id="rId761"/>
    <hyperlink ref="O1216" r:id="rId762"/>
    <hyperlink ref="O1217" r:id="rId763"/>
    <hyperlink ref="O1218" r:id="rId764"/>
    <hyperlink ref="O1219" r:id="rId765"/>
    <hyperlink ref="O1233" r:id="rId766"/>
    <hyperlink ref="O1234" r:id="rId767"/>
    <hyperlink ref="O1235" r:id="rId768"/>
    <hyperlink ref="O1237" r:id="rId769"/>
    <hyperlink ref="O1092" r:id="rId770"/>
    <hyperlink ref="O1032" r:id="rId771"/>
    <hyperlink ref="O1033" r:id="rId772"/>
    <hyperlink ref="O1034" r:id="rId773"/>
    <hyperlink ref="O1035" r:id="rId774"/>
    <hyperlink ref="O1036" r:id="rId775"/>
    <hyperlink ref="O1037" r:id="rId776"/>
    <hyperlink ref="O1038" r:id="rId777"/>
    <hyperlink ref="O1039" r:id="rId778"/>
    <hyperlink ref="O1040" r:id="rId779"/>
    <hyperlink ref="O1041" r:id="rId780"/>
    <hyperlink ref="O1042" r:id="rId781"/>
    <hyperlink ref="O1043" r:id="rId782"/>
    <hyperlink ref="O1044" r:id="rId783"/>
    <hyperlink ref="O1045" r:id="rId784"/>
    <hyperlink ref="O1046" r:id="rId785"/>
    <hyperlink ref="O1047" r:id="rId786"/>
    <hyperlink ref="O1048" r:id="rId787"/>
    <hyperlink ref="O1049" r:id="rId788"/>
    <hyperlink ref="O1050" r:id="rId789"/>
    <hyperlink ref="O1051" r:id="rId790"/>
    <hyperlink ref="O1052" r:id="rId791"/>
    <hyperlink ref="O1053" r:id="rId792"/>
    <hyperlink ref="O1054" r:id="rId793"/>
    <hyperlink ref="O1055" r:id="rId794"/>
    <hyperlink ref="O1056" r:id="rId795"/>
    <hyperlink ref="O1057" r:id="rId796"/>
    <hyperlink ref="O1058" r:id="rId797"/>
    <hyperlink ref="O1059" r:id="rId798"/>
    <hyperlink ref="O1060" r:id="rId799"/>
    <hyperlink ref="O1061" r:id="rId800"/>
    <hyperlink ref="O1062" r:id="rId801"/>
    <hyperlink ref="O1063" r:id="rId802"/>
    <hyperlink ref="O1064" r:id="rId803"/>
    <hyperlink ref="O1065" r:id="rId804"/>
    <hyperlink ref="O1066" r:id="rId805"/>
    <hyperlink ref="O1067" r:id="rId806"/>
    <hyperlink ref="O1068" r:id="rId807"/>
    <hyperlink ref="O1069" r:id="rId808"/>
    <hyperlink ref="O1070" r:id="rId809"/>
    <hyperlink ref="O1071" r:id="rId810"/>
    <hyperlink ref="O1072" r:id="rId811"/>
    <hyperlink ref="O1073" r:id="rId812"/>
    <hyperlink ref="O1074" r:id="rId813"/>
    <hyperlink ref="O1075" r:id="rId814"/>
    <hyperlink ref="O1076" r:id="rId815"/>
    <hyperlink ref="O1077" r:id="rId816"/>
    <hyperlink ref="O1078" r:id="rId817"/>
    <hyperlink ref="O1079" r:id="rId818"/>
    <hyperlink ref="O1080" r:id="rId819"/>
    <hyperlink ref="O1081" r:id="rId820"/>
    <hyperlink ref="O1082" r:id="rId821"/>
    <hyperlink ref="O1083" r:id="rId822"/>
    <hyperlink ref="O1084" r:id="rId823"/>
    <hyperlink ref="O1085" r:id="rId824"/>
    <hyperlink ref="O1086" r:id="rId825"/>
    <hyperlink ref="O1087" r:id="rId826"/>
    <hyperlink ref="O1091" r:id="rId827"/>
    <hyperlink ref="O1089" r:id="rId828"/>
    <hyperlink ref="O1090" r:id="rId829"/>
    <hyperlink ref="O1107" r:id="rId830"/>
    <hyperlink ref="O1093" r:id="rId831"/>
    <hyperlink ref="O1094" r:id="rId832"/>
    <hyperlink ref="O1095" r:id="rId833"/>
    <hyperlink ref="O1096" r:id="rId834"/>
    <hyperlink ref="O1097" r:id="rId835"/>
    <hyperlink ref="O1098" r:id="rId836"/>
    <hyperlink ref="O1099" r:id="rId837"/>
    <hyperlink ref="O1100" r:id="rId838"/>
    <hyperlink ref="O1101" r:id="rId839"/>
    <hyperlink ref="O1103" r:id="rId840"/>
    <hyperlink ref="O1102" r:id="rId841"/>
    <hyperlink ref="O1104" r:id="rId842"/>
  </hyperlinks>
  <pageMargins left="0.7" right="0.7" top="0.75" bottom="0.75" header="0.3" footer="0.3"/>
  <pageSetup orientation="portrait" horizontalDpi="4294967295" verticalDpi="4294967295" r:id="rId843"/>
  <drawing r:id="rId844"/>
  <legacyDrawing r:id="rId84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110" zoomScaleNormal="110" zoomScaleSheetLayoutView="85" workbookViewId="0">
      <pane xSplit="1" topLeftCell="B1" activePane="topRight" state="frozen"/>
      <selection pane="topRight" activeCell="I32" sqref="I32"/>
    </sheetView>
  </sheetViews>
  <sheetFormatPr baseColWidth="10" defaultRowHeight="15" x14ac:dyDescent="0.25"/>
  <cols>
    <col min="1" max="1" width="39.42578125" customWidth="1"/>
    <col min="2" max="2" width="15" customWidth="1"/>
    <col min="3" max="3" width="6.28515625" customWidth="1"/>
    <col min="4" max="4" width="10.28515625" customWidth="1"/>
    <col min="5" max="5" width="9.5703125" customWidth="1"/>
    <col min="6" max="6" width="10.85546875" customWidth="1"/>
    <col min="7" max="7" width="10.140625" customWidth="1"/>
    <col min="8" max="9" width="9.5703125" customWidth="1"/>
    <col min="10" max="11" width="12.28515625" style="1096" customWidth="1"/>
  </cols>
  <sheetData>
    <row r="1" spans="1:11" ht="15.75" customHeight="1" thickBot="1" x14ac:dyDescent="0.3">
      <c r="A1" s="1645" t="s">
        <v>3201</v>
      </c>
      <c r="B1" s="1646"/>
      <c r="C1" s="1646"/>
      <c r="D1" s="1646"/>
      <c r="E1" s="1646"/>
      <c r="F1" s="1646"/>
      <c r="G1" s="1646"/>
      <c r="H1" s="1646"/>
      <c r="I1" s="1646"/>
      <c r="J1" s="1647"/>
      <c r="K1" s="1098"/>
    </row>
    <row r="2" spans="1:11" s="1097" customFormat="1" ht="61.5" customHeight="1" thickBot="1" x14ac:dyDescent="0.3">
      <c r="A2" s="1576" t="s">
        <v>3197</v>
      </c>
      <c r="B2" s="1577" t="s">
        <v>3199</v>
      </c>
      <c r="C2" s="1576" t="s">
        <v>3198</v>
      </c>
      <c r="D2" s="1576" t="s">
        <v>5117</v>
      </c>
      <c r="E2" s="1576" t="s">
        <v>3193</v>
      </c>
      <c r="F2" s="1576" t="s">
        <v>3194</v>
      </c>
      <c r="G2" s="1576" t="s">
        <v>3195</v>
      </c>
      <c r="H2" s="1576" t="s">
        <v>3196</v>
      </c>
      <c r="I2" s="1578" t="s">
        <v>3200</v>
      </c>
      <c r="J2" s="1578" t="s">
        <v>3202</v>
      </c>
      <c r="K2" s="1099"/>
    </row>
    <row r="3" spans="1:11" s="1095" customFormat="1" ht="16.5" customHeight="1" x14ac:dyDescent="0.25">
      <c r="A3" s="1591" t="s">
        <v>93</v>
      </c>
      <c r="B3" s="1588">
        <v>138</v>
      </c>
      <c r="C3" s="1581"/>
      <c r="D3" s="1581"/>
      <c r="E3" s="1581"/>
      <c r="F3" s="1581"/>
      <c r="G3" s="1581"/>
      <c r="H3" s="1581">
        <v>138</v>
      </c>
      <c r="I3" s="1582">
        <f t="shared" ref="I3:I28" si="0">H3/B3</f>
        <v>1</v>
      </c>
      <c r="J3" s="1583">
        <v>43217</v>
      </c>
      <c r="K3" s="1100"/>
    </row>
    <row r="4" spans="1:11" s="1095" customFormat="1" ht="17.25" customHeight="1" x14ac:dyDescent="0.25">
      <c r="A4" s="1592" t="s">
        <v>3203</v>
      </c>
      <c r="B4" s="1589">
        <v>113</v>
      </c>
      <c r="C4" s="1579">
        <v>1</v>
      </c>
      <c r="D4" s="1579">
        <v>3</v>
      </c>
      <c r="E4" s="1579"/>
      <c r="F4" s="1579"/>
      <c r="G4" s="1579"/>
      <c r="H4" s="1579">
        <v>109</v>
      </c>
      <c r="I4" s="1580">
        <f t="shared" si="0"/>
        <v>0.96460176991150437</v>
      </c>
      <c r="J4" s="1584">
        <v>43175</v>
      </c>
      <c r="K4" s="1100"/>
    </row>
    <row r="5" spans="1:11" s="1095" customFormat="1" ht="13.5" customHeight="1" x14ac:dyDescent="0.25">
      <c r="A5" s="1592" t="s">
        <v>3810</v>
      </c>
      <c r="B5" s="1589">
        <v>76</v>
      </c>
      <c r="C5" s="1579"/>
      <c r="D5" s="1579">
        <v>5</v>
      </c>
      <c r="E5" s="1579">
        <v>1</v>
      </c>
      <c r="F5" s="1579"/>
      <c r="G5" s="1579"/>
      <c r="H5" s="1579">
        <v>70</v>
      </c>
      <c r="I5" s="1580">
        <f t="shared" si="0"/>
        <v>0.92105263157894735</v>
      </c>
      <c r="J5" s="1584">
        <v>43168</v>
      </c>
      <c r="K5" s="1100"/>
    </row>
    <row r="6" spans="1:11" s="1095" customFormat="1" ht="13.5" customHeight="1" x14ac:dyDescent="0.25">
      <c r="A6" s="1592" t="s">
        <v>130</v>
      </c>
      <c r="B6" s="1589">
        <v>10</v>
      </c>
      <c r="C6" s="1579"/>
      <c r="D6" s="1579"/>
      <c r="E6" s="1579">
        <v>2</v>
      </c>
      <c r="F6" s="1579"/>
      <c r="G6" s="1579"/>
      <c r="H6" s="1579">
        <v>8</v>
      </c>
      <c r="I6" s="1580">
        <f t="shared" si="0"/>
        <v>0.8</v>
      </c>
      <c r="J6" s="1584">
        <v>43210</v>
      </c>
      <c r="K6" s="1100"/>
    </row>
    <row r="7" spans="1:11" s="1095" customFormat="1" ht="13.5" customHeight="1" x14ac:dyDescent="0.25">
      <c r="A7" s="1592" t="s">
        <v>86</v>
      </c>
      <c r="B7" s="1589">
        <v>38</v>
      </c>
      <c r="C7" s="1579"/>
      <c r="D7" s="1579"/>
      <c r="E7" s="1579">
        <v>4</v>
      </c>
      <c r="F7" s="1579">
        <v>5</v>
      </c>
      <c r="G7" s="1579"/>
      <c r="H7" s="1579">
        <v>29</v>
      </c>
      <c r="I7" s="1580">
        <f t="shared" si="0"/>
        <v>0.76315789473684215</v>
      </c>
      <c r="J7" s="1584">
        <v>43220</v>
      </c>
      <c r="K7" s="1100"/>
    </row>
    <row r="8" spans="1:11" s="1095" customFormat="1" ht="13.5" customHeight="1" x14ac:dyDescent="0.25">
      <c r="A8" s="1592" t="s">
        <v>2620</v>
      </c>
      <c r="B8" s="1589">
        <v>25</v>
      </c>
      <c r="C8" s="1579"/>
      <c r="D8" s="1579">
        <v>4</v>
      </c>
      <c r="E8" s="1579">
        <v>1</v>
      </c>
      <c r="F8" s="1579">
        <v>1</v>
      </c>
      <c r="G8" s="1579"/>
      <c r="H8" s="1579">
        <v>19</v>
      </c>
      <c r="I8" s="1580">
        <f t="shared" si="0"/>
        <v>0.76</v>
      </c>
      <c r="J8" s="1584">
        <v>43217</v>
      </c>
      <c r="K8" s="1100"/>
    </row>
    <row r="9" spans="1:11" s="1095" customFormat="1" ht="13.5" customHeight="1" x14ac:dyDescent="0.25">
      <c r="A9" s="1592" t="s">
        <v>3993</v>
      </c>
      <c r="B9" s="1589">
        <v>91</v>
      </c>
      <c r="C9" s="1579"/>
      <c r="D9" s="1579">
        <v>24</v>
      </c>
      <c r="E9" s="1579"/>
      <c r="F9" s="1579"/>
      <c r="G9" s="1579"/>
      <c r="H9" s="1579">
        <v>67</v>
      </c>
      <c r="I9" s="1580">
        <f t="shared" si="0"/>
        <v>0.73626373626373631</v>
      </c>
      <c r="J9" s="1584">
        <v>43152</v>
      </c>
      <c r="K9" s="1100"/>
    </row>
    <row r="10" spans="1:11" s="1095" customFormat="1" ht="13.5" customHeight="1" x14ac:dyDescent="0.25">
      <c r="A10" s="1592" t="s">
        <v>2949</v>
      </c>
      <c r="B10" s="1589">
        <v>19</v>
      </c>
      <c r="C10" s="1579"/>
      <c r="D10" s="1579">
        <v>1</v>
      </c>
      <c r="E10" s="1579">
        <v>7</v>
      </c>
      <c r="F10" s="1579"/>
      <c r="G10" s="1579"/>
      <c r="H10" s="1579">
        <v>11</v>
      </c>
      <c r="I10" s="1580">
        <f t="shared" si="0"/>
        <v>0.57894736842105265</v>
      </c>
      <c r="J10" s="1584">
        <v>43216</v>
      </c>
      <c r="K10" s="1100"/>
    </row>
    <row r="11" spans="1:11" x14ac:dyDescent="0.25">
      <c r="A11" s="1592" t="s">
        <v>87</v>
      </c>
      <c r="B11" s="1589">
        <v>91</v>
      </c>
      <c r="C11" s="1579">
        <v>4</v>
      </c>
      <c r="D11" s="1579">
        <v>52</v>
      </c>
      <c r="E11" s="1579"/>
      <c r="F11" s="1579"/>
      <c r="G11" s="1579"/>
      <c r="H11" s="1579">
        <v>35</v>
      </c>
      <c r="I11" s="1580">
        <f t="shared" si="0"/>
        <v>0.38461538461538464</v>
      </c>
      <c r="J11" s="1584">
        <v>43217</v>
      </c>
    </row>
    <row r="12" spans="1:11" s="1095" customFormat="1" ht="13.5" customHeight="1" x14ac:dyDescent="0.25">
      <c r="A12" s="1592" t="s">
        <v>92</v>
      </c>
      <c r="B12" s="1589">
        <v>207</v>
      </c>
      <c r="C12" s="1579">
        <v>1</v>
      </c>
      <c r="D12" s="1579">
        <v>111</v>
      </c>
      <c r="E12" s="1579">
        <v>9</v>
      </c>
      <c r="F12" s="1579">
        <v>36</v>
      </c>
      <c r="G12" s="1579">
        <v>5</v>
      </c>
      <c r="H12" s="1579">
        <v>45</v>
      </c>
      <c r="I12" s="1580">
        <f t="shared" si="0"/>
        <v>0.21739130434782608</v>
      </c>
      <c r="J12" s="1584">
        <v>43217</v>
      </c>
      <c r="K12" s="1100"/>
    </row>
    <row r="13" spans="1:11" s="1095" customFormat="1" ht="13.5" customHeight="1" x14ac:dyDescent="0.25">
      <c r="A13" s="1592" t="s">
        <v>514</v>
      </c>
      <c r="B13" s="1589">
        <v>34</v>
      </c>
      <c r="C13" s="1579"/>
      <c r="D13" s="1579">
        <v>24</v>
      </c>
      <c r="E13" s="1579">
        <v>2</v>
      </c>
      <c r="F13" s="1579">
        <v>1</v>
      </c>
      <c r="G13" s="1579"/>
      <c r="H13" s="1579">
        <v>7</v>
      </c>
      <c r="I13" s="1580">
        <f t="shared" si="0"/>
        <v>0.20588235294117646</v>
      </c>
      <c r="J13" s="1584">
        <v>43214</v>
      </c>
      <c r="K13" s="1100"/>
    </row>
    <row r="14" spans="1:11" s="1095" customFormat="1" ht="13.5" customHeight="1" x14ac:dyDescent="0.25">
      <c r="A14" s="1592" t="s">
        <v>3539</v>
      </c>
      <c r="B14" s="1589">
        <v>10</v>
      </c>
      <c r="C14" s="1579">
        <v>1</v>
      </c>
      <c r="D14" s="1579">
        <v>7</v>
      </c>
      <c r="E14" s="1579"/>
      <c r="F14" s="1579"/>
      <c r="G14" s="1579"/>
      <c r="H14" s="1579">
        <v>2</v>
      </c>
      <c r="I14" s="1580">
        <f t="shared" si="0"/>
        <v>0.2</v>
      </c>
      <c r="J14" s="1584">
        <v>43140</v>
      </c>
      <c r="K14" s="1100"/>
    </row>
    <row r="15" spans="1:11" s="1095" customFormat="1" ht="13.5" customHeight="1" x14ac:dyDescent="0.25">
      <c r="A15" s="1592" t="s">
        <v>3648</v>
      </c>
      <c r="B15" s="1589">
        <v>50</v>
      </c>
      <c r="C15" s="1579">
        <v>2</v>
      </c>
      <c r="D15" s="1579">
        <v>35</v>
      </c>
      <c r="E15" s="1579">
        <v>1</v>
      </c>
      <c r="F15" s="1579">
        <v>2</v>
      </c>
      <c r="G15" s="1579"/>
      <c r="H15" s="1579">
        <v>10</v>
      </c>
      <c r="I15" s="1580">
        <f t="shared" si="0"/>
        <v>0.2</v>
      </c>
      <c r="J15" s="1584">
        <v>43140</v>
      </c>
      <c r="K15" s="1100"/>
    </row>
    <row r="16" spans="1:11" s="1095" customFormat="1" ht="13.5" customHeight="1" x14ac:dyDescent="0.25">
      <c r="A16" s="1592" t="s">
        <v>4517</v>
      </c>
      <c r="B16" s="1589">
        <v>156</v>
      </c>
      <c r="C16" s="1579">
        <v>7</v>
      </c>
      <c r="D16" s="1579">
        <v>114</v>
      </c>
      <c r="E16" s="1579">
        <v>10</v>
      </c>
      <c r="F16" s="1579"/>
      <c r="G16" s="1579"/>
      <c r="H16" s="1579">
        <v>25</v>
      </c>
      <c r="I16" s="1580">
        <f t="shared" si="0"/>
        <v>0.16025641025641027</v>
      </c>
      <c r="J16" s="1584">
        <v>43210</v>
      </c>
      <c r="K16" s="1100"/>
    </row>
    <row r="17" spans="1:11" s="1095" customFormat="1" ht="13.5" customHeight="1" x14ac:dyDescent="0.25">
      <c r="A17" s="1592" t="s">
        <v>2950</v>
      </c>
      <c r="B17" s="1589">
        <v>74</v>
      </c>
      <c r="C17" s="1579">
        <v>59</v>
      </c>
      <c r="D17" s="1579">
        <v>4</v>
      </c>
      <c r="E17" s="1579"/>
      <c r="F17" s="1579"/>
      <c r="G17" s="1579"/>
      <c r="H17" s="1579">
        <v>11</v>
      </c>
      <c r="I17" s="1580">
        <f t="shared" si="0"/>
        <v>0.14864864864864866</v>
      </c>
      <c r="J17" s="1584">
        <v>43220</v>
      </c>
      <c r="K17" s="1100"/>
    </row>
    <row r="18" spans="1:11" s="1095" customFormat="1" ht="13.5" customHeight="1" x14ac:dyDescent="0.25">
      <c r="A18" s="1592" t="s">
        <v>3559</v>
      </c>
      <c r="B18" s="1589">
        <v>7</v>
      </c>
      <c r="C18" s="1579"/>
      <c r="D18" s="1579">
        <v>5</v>
      </c>
      <c r="E18" s="1579">
        <v>1</v>
      </c>
      <c r="F18" s="1579"/>
      <c r="G18" s="1579"/>
      <c r="H18" s="1579">
        <v>1</v>
      </c>
      <c r="I18" s="1580">
        <f t="shared" si="0"/>
        <v>0.14285714285714285</v>
      </c>
      <c r="J18" s="1584">
        <v>43139</v>
      </c>
      <c r="K18" s="1100"/>
    </row>
    <row r="19" spans="1:11" s="1095" customFormat="1" ht="13.5" customHeight="1" x14ac:dyDescent="0.25">
      <c r="A19" s="1592" t="s">
        <v>2731</v>
      </c>
      <c r="B19" s="1589">
        <v>14</v>
      </c>
      <c r="C19" s="1579"/>
      <c r="D19" s="1579">
        <v>12</v>
      </c>
      <c r="E19" s="1579"/>
      <c r="F19" s="1579"/>
      <c r="G19" s="1579"/>
      <c r="H19" s="1579">
        <v>2</v>
      </c>
      <c r="I19" s="1580">
        <f t="shared" si="0"/>
        <v>0.14285714285714285</v>
      </c>
      <c r="J19" s="1584">
        <v>43213</v>
      </c>
      <c r="K19" s="1100"/>
    </row>
    <row r="20" spans="1:11" s="1095" customFormat="1" ht="13.5" customHeight="1" x14ac:dyDescent="0.25">
      <c r="A20" s="1592" t="s">
        <v>49</v>
      </c>
      <c r="B20" s="1589">
        <v>11</v>
      </c>
      <c r="C20" s="1579"/>
      <c r="D20" s="1579">
        <v>10</v>
      </c>
      <c r="E20" s="1579"/>
      <c r="F20" s="1579"/>
      <c r="G20" s="1579"/>
      <c r="H20" s="1579">
        <v>1</v>
      </c>
      <c r="I20" s="1580">
        <f t="shared" si="0"/>
        <v>9.0909090909090912E-2</v>
      </c>
      <c r="J20" s="1584">
        <v>43220</v>
      </c>
      <c r="K20" s="1100"/>
    </row>
    <row r="21" spans="1:11" s="1095" customFormat="1" ht="13.5" customHeight="1" x14ac:dyDescent="0.25">
      <c r="A21" s="1592" t="s">
        <v>95</v>
      </c>
      <c r="B21" s="1589">
        <v>35</v>
      </c>
      <c r="C21" s="1579">
        <v>2</v>
      </c>
      <c r="D21" s="1579">
        <v>24</v>
      </c>
      <c r="E21" s="1579">
        <v>4</v>
      </c>
      <c r="F21" s="1579">
        <v>1</v>
      </c>
      <c r="G21" s="1579">
        <v>1</v>
      </c>
      <c r="H21" s="1579">
        <v>3</v>
      </c>
      <c r="I21" s="1580">
        <f t="shared" si="0"/>
        <v>8.5714285714285715E-2</v>
      </c>
      <c r="J21" s="1584">
        <v>43213</v>
      </c>
      <c r="K21" s="1100"/>
    </row>
    <row r="22" spans="1:11" ht="26.25" x14ac:dyDescent="0.25">
      <c r="A22" s="1592" t="s">
        <v>94</v>
      </c>
      <c r="B22" s="1589">
        <v>27</v>
      </c>
      <c r="C22" s="1579"/>
      <c r="D22" s="1579">
        <v>23</v>
      </c>
      <c r="E22" s="1579"/>
      <c r="F22" s="1579">
        <v>2</v>
      </c>
      <c r="G22" s="1579"/>
      <c r="H22" s="1579">
        <v>2</v>
      </c>
      <c r="I22" s="1580">
        <f t="shared" si="0"/>
        <v>7.407407407407407E-2</v>
      </c>
      <c r="J22" s="1584">
        <v>43194</v>
      </c>
    </row>
    <row r="23" spans="1:11" ht="14.25" customHeight="1" x14ac:dyDescent="0.25">
      <c r="A23" s="1592" t="s">
        <v>2412</v>
      </c>
      <c r="B23" s="1589">
        <v>107</v>
      </c>
      <c r="C23" s="1579"/>
      <c r="D23" s="1579">
        <v>84</v>
      </c>
      <c r="E23" s="1579">
        <v>17</v>
      </c>
      <c r="F23" s="1579">
        <v>1</v>
      </c>
      <c r="G23" s="1579"/>
      <c r="H23" s="1579">
        <v>5</v>
      </c>
      <c r="I23" s="1580">
        <f t="shared" si="0"/>
        <v>4.6728971962616821E-2</v>
      </c>
      <c r="J23" s="1584">
        <v>43200</v>
      </c>
    </row>
    <row r="24" spans="1:11" x14ac:dyDescent="0.25">
      <c r="A24" s="1592" t="s">
        <v>2367</v>
      </c>
      <c r="B24" s="1589">
        <v>6</v>
      </c>
      <c r="C24" s="1579"/>
      <c r="D24" s="1579">
        <v>6</v>
      </c>
      <c r="E24" s="1579"/>
      <c r="F24" s="1579"/>
      <c r="G24" s="1579"/>
      <c r="H24" s="1579"/>
      <c r="I24" s="1580">
        <f t="shared" si="0"/>
        <v>0</v>
      </c>
      <c r="J24" s="1584">
        <v>43199</v>
      </c>
    </row>
    <row r="25" spans="1:11" x14ac:dyDescent="0.25">
      <c r="A25" s="1592" t="s">
        <v>3505</v>
      </c>
      <c r="B25" s="1589">
        <v>4</v>
      </c>
      <c r="C25" s="1579"/>
      <c r="D25" s="1579">
        <v>4</v>
      </c>
      <c r="E25" s="1579"/>
      <c r="F25" s="1579"/>
      <c r="G25" s="1579"/>
      <c r="H25" s="1579"/>
      <c r="I25" s="1580">
        <f t="shared" si="0"/>
        <v>0</v>
      </c>
      <c r="J25" s="1584">
        <v>43139</v>
      </c>
    </row>
    <row r="26" spans="1:11" x14ac:dyDescent="0.25">
      <c r="A26" s="1592" t="s">
        <v>4284</v>
      </c>
      <c r="B26" s="1589">
        <v>15</v>
      </c>
      <c r="C26" s="1579"/>
      <c r="D26" s="1579">
        <v>15</v>
      </c>
      <c r="E26" s="1579"/>
      <c r="F26" s="1579"/>
      <c r="G26" s="1579"/>
      <c r="H26" s="1579"/>
      <c r="I26" s="1580">
        <f t="shared" si="0"/>
        <v>0</v>
      </c>
      <c r="J26" s="1584">
        <v>43143</v>
      </c>
    </row>
    <row r="27" spans="1:11" ht="15.75" thickBot="1" x14ac:dyDescent="0.3">
      <c r="A27" s="1593" t="s">
        <v>4364</v>
      </c>
      <c r="B27" s="1590">
        <v>24</v>
      </c>
      <c r="C27" s="1585"/>
      <c r="D27" s="1585">
        <v>24</v>
      </c>
      <c r="E27" s="1585"/>
      <c r="F27" s="1585"/>
      <c r="G27" s="1585"/>
      <c r="H27" s="1585"/>
      <c r="I27" s="1586">
        <f t="shared" si="0"/>
        <v>0</v>
      </c>
      <c r="J27" s="1587">
        <v>43179</v>
      </c>
    </row>
    <row r="28" spans="1:11" ht="15.75" thickBot="1" x14ac:dyDescent="0.3">
      <c r="A28" s="1594" t="s">
        <v>2366</v>
      </c>
      <c r="B28" s="1595">
        <v>1382</v>
      </c>
      <c r="C28" s="1595">
        <v>77</v>
      </c>
      <c r="D28" s="1595">
        <v>591</v>
      </c>
      <c r="E28" s="1595">
        <v>59</v>
      </c>
      <c r="F28" s="1595">
        <v>49</v>
      </c>
      <c r="G28" s="1595">
        <v>6</v>
      </c>
      <c r="H28" s="1595">
        <v>600</v>
      </c>
      <c r="I28" s="1596">
        <f t="shared" si="0"/>
        <v>0.43415340086830678</v>
      </c>
      <c r="J28" s="1597">
        <v>43189</v>
      </c>
    </row>
    <row r="29" spans="1:11" s="1095" customFormat="1" ht="13.5" customHeight="1" x14ac:dyDescent="0.25">
      <c r="K29" s="1100"/>
    </row>
  </sheetData>
  <sortState ref="A3:J28">
    <sortCondition descending="1" ref="I3"/>
  </sortState>
  <mergeCells count="1">
    <mergeCell ref="A1:J1"/>
  </mergeCells>
  <pageMargins left="0.25" right="0.25" top="0.75" bottom="0.75" header="0.3" footer="0.3"/>
  <pageSetup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1402"/>
  <sheetViews>
    <sheetView workbookViewId="0">
      <selection activeCell="H5" sqref="H5"/>
    </sheetView>
  </sheetViews>
  <sheetFormatPr baseColWidth="10" defaultRowHeight="15" x14ac:dyDescent="0.25"/>
  <sheetData>
    <row r="1" spans="1:8" x14ac:dyDescent="0.25">
      <c r="A1" s="13">
        <v>6</v>
      </c>
      <c r="B1" t="s">
        <v>102</v>
      </c>
      <c r="C1" t="s">
        <v>89</v>
      </c>
    </row>
    <row r="2" spans="1:8" x14ac:dyDescent="0.25">
      <c r="A2" s="13">
        <v>10</v>
      </c>
      <c r="B2" t="s">
        <v>102</v>
      </c>
      <c r="C2" t="s">
        <v>89</v>
      </c>
      <c r="D2" t="str">
        <f>CONCATENATE(A2,C2,B2)</f>
        <v>10 meses</v>
      </c>
      <c r="G2" s="17">
        <v>43342</v>
      </c>
      <c r="H2" t="s">
        <v>101</v>
      </c>
    </row>
    <row r="3" spans="1:8" x14ac:dyDescent="0.25">
      <c r="A3" s="13">
        <v>6</v>
      </c>
      <c r="B3" t="s">
        <v>102</v>
      </c>
      <c r="C3" t="s">
        <v>89</v>
      </c>
      <c r="D3" t="str">
        <f t="shared" ref="D3:D66" si="0">CONCATENATE(A3,C3,B3)</f>
        <v>6 meses</v>
      </c>
      <c r="G3" s="17">
        <v>43101</v>
      </c>
      <c r="H3" t="s">
        <v>96</v>
      </c>
    </row>
    <row r="4" spans="1:8" x14ac:dyDescent="0.25">
      <c r="A4" s="13">
        <v>6</v>
      </c>
      <c r="B4" t="s">
        <v>102</v>
      </c>
      <c r="C4" t="s">
        <v>89</v>
      </c>
      <c r="D4" t="str">
        <f t="shared" si="0"/>
        <v>6 meses</v>
      </c>
      <c r="G4" s="17">
        <v>43101</v>
      </c>
      <c r="H4" t="s">
        <v>96</v>
      </c>
    </row>
    <row r="5" spans="1:8" x14ac:dyDescent="0.25">
      <c r="A5" s="13">
        <v>10</v>
      </c>
      <c r="B5" t="s">
        <v>102</v>
      </c>
      <c r="C5" t="s">
        <v>89</v>
      </c>
      <c r="D5" t="str">
        <f t="shared" si="0"/>
        <v>10 meses</v>
      </c>
      <c r="G5" s="17">
        <v>43101</v>
      </c>
      <c r="H5" t="s">
        <v>96</v>
      </c>
    </row>
    <row r="6" spans="1:8" x14ac:dyDescent="0.25">
      <c r="A6" s="13">
        <v>10</v>
      </c>
      <c r="B6" t="s">
        <v>102</v>
      </c>
      <c r="C6" t="s">
        <v>89</v>
      </c>
      <c r="D6" t="str">
        <f t="shared" si="0"/>
        <v>10 meses</v>
      </c>
      <c r="G6" s="17">
        <v>43342</v>
      </c>
      <c r="H6" t="s">
        <v>101</v>
      </c>
    </row>
    <row r="7" spans="1:8" x14ac:dyDescent="0.25">
      <c r="A7" s="13">
        <v>12</v>
      </c>
      <c r="B7" t="s">
        <v>102</v>
      </c>
      <c r="C7" t="s">
        <v>89</v>
      </c>
      <c r="D7" t="str">
        <f t="shared" si="0"/>
        <v>12 meses</v>
      </c>
      <c r="G7" s="17">
        <v>43101</v>
      </c>
      <c r="H7" t="s">
        <v>96</v>
      </c>
    </row>
    <row r="8" spans="1:8" x14ac:dyDescent="0.25">
      <c r="A8" s="13">
        <v>10</v>
      </c>
      <c r="B8" t="s">
        <v>102</v>
      </c>
      <c r="C8" t="s">
        <v>89</v>
      </c>
      <c r="D8" t="str">
        <f t="shared" si="0"/>
        <v>10 meses</v>
      </c>
      <c r="G8" s="17">
        <v>43101</v>
      </c>
      <c r="H8" t="s">
        <v>96</v>
      </c>
    </row>
    <row r="9" spans="1:8" x14ac:dyDescent="0.25">
      <c r="A9" s="13">
        <v>10</v>
      </c>
      <c r="B9" t="s">
        <v>102</v>
      </c>
      <c r="C9" t="s">
        <v>89</v>
      </c>
      <c r="D9" t="str">
        <f t="shared" si="0"/>
        <v>10 meses</v>
      </c>
      <c r="G9" s="17">
        <v>43101</v>
      </c>
      <c r="H9" t="s">
        <v>96</v>
      </c>
    </row>
    <row r="10" spans="1:8" x14ac:dyDescent="0.25">
      <c r="A10" s="13">
        <v>5</v>
      </c>
      <c r="B10" t="s">
        <v>102</v>
      </c>
      <c r="C10" t="s">
        <v>89</v>
      </c>
      <c r="D10" t="str">
        <f t="shared" si="0"/>
        <v>5 meses</v>
      </c>
      <c r="G10" s="17">
        <v>43342</v>
      </c>
      <c r="H10" t="s">
        <v>101</v>
      </c>
    </row>
    <row r="11" spans="1:8" x14ac:dyDescent="0.25">
      <c r="A11" s="13">
        <v>5</v>
      </c>
      <c r="B11" t="s">
        <v>102</v>
      </c>
      <c r="C11" t="s">
        <v>89</v>
      </c>
      <c r="D11" t="str">
        <f t="shared" si="0"/>
        <v>5 meses</v>
      </c>
      <c r="G11" s="17">
        <v>43342</v>
      </c>
      <c r="H11" t="s">
        <v>101</v>
      </c>
    </row>
    <row r="12" spans="1:8" x14ac:dyDescent="0.25">
      <c r="A12" s="13">
        <v>7</v>
      </c>
      <c r="B12" t="s">
        <v>102</v>
      </c>
      <c r="C12" t="s">
        <v>89</v>
      </c>
      <c r="D12" t="str">
        <f t="shared" si="0"/>
        <v>7 meses</v>
      </c>
      <c r="G12" s="17">
        <v>43342</v>
      </c>
      <c r="H12" t="s">
        <v>101</v>
      </c>
    </row>
    <row r="13" spans="1:8" x14ac:dyDescent="0.25">
      <c r="A13" s="13">
        <v>10</v>
      </c>
      <c r="B13" t="s">
        <v>102</v>
      </c>
      <c r="C13" t="s">
        <v>89</v>
      </c>
      <c r="D13" t="str">
        <f t="shared" si="0"/>
        <v>10 meses</v>
      </c>
      <c r="G13" s="17">
        <v>43342</v>
      </c>
      <c r="H13" t="s">
        <v>101</v>
      </c>
    </row>
    <row r="14" spans="1:8" x14ac:dyDescent="0.25">
      <c r="A14" s="13">
        <v>10</v>
      </c>
      <c r="B14" t="s">
        <v>102</v>
      </c>
      <c r="C14" t="s">
        <v>89</v>
      </c>
      <c r="D14" t="str">
        <f t="shared" si="0"/>
        <v>10 meses</v>
      </c>
      <c r="G14" s="17">
        <v>36923</v>
      </c>
      <c r="H14" t="s">
        <v>97</v>
      </c>
    </row>
    <row r="15" spans="1:8" x14ac:dyDescent="0.25">
      <c r="A15" s="13">
        <v>10</v>
      </c>
      <c r="B15" t="s">
        <v>102</v>
      </c>
      <c r="C15" t="s">
        <v>89</v>
      </c>
      <c r="D15" t="str">
        <f t="shared" si="0"/>
        <v>10 meses</v>
      </c>
      <c r="G15" s="17">
        <v>43189</v>
      </c>
      <c r="H15" t="s">
        <v>98</v>
      </c>
    </row>
    <row r="16" spans="1:8" x14ac:dyDescent="0.25">
      <c r="A16" s="13">
        <v>4</v>
      </c>
      <c r="B16" t="s">
        <v>102</v>
      </c>
      <c r="C16" t="s">
        <v>89</v>
      </c>
      <c r="D16" t="str">
        <f t="shared" si="0"/>
        <v>4 meses</v>
      </c>
      <c r="G16" s="17">
        <v>43220</v>
      </c>
      <c r="H16" t="s">
        <v>99</v>
      </c>
    </row>
    <row r="17" spans="1:8" x14ac:dyDescent="0.25">
      <c r="A17" s="13">
        <v>4</v>
      </c>
      <c r="B17" t="s">
        <v>102</v>
      </c>
      <c r="C17" t="s">
        <v>89</v>
      </c>
      <c r="D17" t="str">
        <f t="shared" si="0"/>
        <v>4 meses</v>
      </c>
      <c r="G17" s="17">
        <v>43251</v>
      </c>
      <c r="H17" t="s">
        <v>100</v>
      </c>
    </row>
    <row r="18" spans="1:8" x14ac:dyDescent="0.25">
      <c r="A18" s="13">
        <v>4</v>
      </c>
      <c r="B18" t="s">
        <v>102</v>
      </c>
      <c r="C18" t="s">
        <v>89</v>
      </c>
      <c r="D18" t="str">
        <f t="shared" si="0"/>
        <v>4 meses</v>
      </c>
      <c r="G18" s="17">
        <v>43159</v>
      </c>
      <c r="H18" t="s">
        <v>97</v>
      </c>
    </row>
    <row r="19" spans="1:8" x14ac:dyDescent="0.25">
      <c r="A19" s="13">
        <v>4</v>
      </c>
      <c r="B19" t="s">
        <v>102</v>
      </c>
      <c r="C19" t="s">
        <v>89</v>
      </c>
      <c r="D19" t="str">
        <f t="shared" si="0"/>
        <v>4 meses</v>
      </c>
      <c r="G19" s="17">
        <v>43159</v>
      </c>
      <c r="H19" t="s">
        <v>97</v>
      </c>
    </row>
    <row r="20" spans="1:8" x14ac:dyDescent="0.25">
      <c r="A20" s="13">
        <v>4</v>
      </c>
      <c r="B20" t="s">
        <v>102</v>
      </c>
      <c r="C20" t="s">
        <v>89</v>
      </c>
      <c r="D20" t="str">
        <f t="shared" si="0"/>
        <v>4 meses</v>
      </c>
      <c r="G20" s="17">
        <v>43159</v>
      </c>
      <c r="H20" t="s">
        <v>97</v>
      </c>
    </row>
    <row r="21" spans="1:8" x14ac:dyDescent="0.25">
      <c r="A21" s="13">
        <v>4</v>
      </c>
      <c r="B21" t="s">
        <v>102</v>
      </c>
      <c r="C21" t="s">
        <v>89</v>
      </c>
      <c r="D21" t="str">
        <f t="shared" si="0"/>
        <v>4 meses</v>
      </c>
    </row>
    <row r="22" spans="1:8" x14ac:dyDescent="0.25">
      <c r="A22" s="13">
        <v>4</v>
      </c>
      <c r="B22" t="s">
        <v>102</v>
      </c>
      <c r="C22" t="s">
        <v>89</v>
      </c>
      <c r="D22" t="str">
        <f t="shared" si="0"/>
        <v>4 meses</v>
      </c>
    </row>
    <row r="23" spans="1:8" x14ac:dyDescent="0.25">
      <c r="A23" s="13">
        <v>4</v>
      </c>
      <c r="B23" t="s">
        <v>102</v>
      </c>
      <c r="C23" t="s">
        <v>89</v>
      </c>
      <c r="D23" t="str">
        <f t="shared" si="0"/>
        <v>4 meses</v>
      </c>
    </row>
    <row r="24" spans="1:8" x14ac:dyDescent="0.25">
      <c r="A24" s="13">
        <v>4</v>
      </c>
      <c r="B24" t="s">
        <v>102</v>
      </c>
      <c r="C24" t="s">
        <v>89</v>
      </c>
      <c r="D24" t="str">
        <f t="shared" si="0"/>
        <v>4 meses</v>
      </c>
    </row>
    <row r="25" spans="1:8" x14ac:dyDescent="0.25">
      <c r="A25" s="13">
        <v>4</v>
      </c>
      <c r="B25" t="s">
        <v>102</v>
      </c>
      <c r="C25" t="s">
        <v>89</v>
      </c>
      <c r="D25" t="str">
        <f t="shared" si="0"/>
        <v>4 meses</v>
      </c>
    </row>
    <row r="26" spans="1:8" x14ac:dyDescent="0.25">
      <c r="A26" s="13">
        <v>4</v>
      </c>
      <c r="B26" t="s">
        <v>102</v>
      </c>
      <c r="C26" t="s">
        <v>89</v>
      </c>
      <c r="D26" t="str">
        <f t="shared" si="0"/>
        <v>4 meses</v>
      </c>
    </row>
    <row r="27" spans="1:8" x14ac:dyDescent="0.25">
      <c r="A27" s="13">
        <v>4</v>
      </c>
      <c r="B27" t="s">
        <v>102</v>
      </c>
      <c r="C27" t="s">
        <v>89</v>
      </c>
      <c r="D27" t="str">
        <f t="shared" si="0"/>
        <v>4 meses</v>
      </c>
    </row>
    <row r="28" spans="1:8" x14ac:dyDescent="0.25">
      <c r="A28" s="13">
        <v>4</v>
      </c>
      <c r="B28" t="s">
        <v>102</v>
      </c>
      <c r="C28" t="s">
        <v>89</v>
      </c>
      <c r="D28" t="str">
        <f t="shared" si="0"/>
        <v>4 meses</v>
      </c>
    </row>
    <row r="29" spans="1:8" x14ac:dyDescent="0.25">
      <c r="A29" s="13">
        <v>4</v>
      </c>
      <c r="B29" t="s">
        <v>102</v>
      </c>
      <c r="C29" t="s">
        <v>89</v>
      </c>
      <c r="D29" t="str">
        <f t="shared" si="0"/>
        <v>4 meses</v>
      </c>
    </row>
    <row r="30" spans="1:8" x14ac:dyDescent="0.25">
      <c r="A30" s="13">
        <v>4</v>
      </c>
      <c r="B30" t="s">
        <v>102</v>
      </c>
      <c r="C30" t="s">
        <v>89</v>
      </c>
      <c r="D30" t="str">
        <f t="shared" si="0"/>
        <v>4 meses</v>
      </c>
    </row>
    <row r="31" spans="1:8" x14ac:dyDescent="0.25">
      <c r="A31" s="13">
        <v>4</v>
      </c>
      <c r="B31" t="s">
        <v>102</v>
      </c>
      <c r="C31" t="s">
        <v>89</v>
      </c>
      <c r="D31" t="str">
        <f t="shared" si="0"/>
        <v>4 meses</v>
      </c>
    </row>
    <row r="32" spans="1:8" x14ac:dyDescent="0.25">
      <c r="A32" s="13">
        <v>4</v>
      </c>
      <c r="B32" t="s">
        <v>102</v>
      </c>
      <c r="C32" t="s">
        <v>89</v>
      </c>
      <c r="D32" t="str">
        <f t="shared" si="0"/>
        <v>4 meses</v>
      </c>
    </row>
    <row r="33" spans="1:4" x14ac:dyDescent="0.25">
      <c r="A33" s="13">
        <v>4</v>
      </c>
      <c r="B33" t="s">
        <v>102</v>
      </c>
      <c r="C33" t="s">
        <v>89</v>
      </c>
      <c r="D33" t="str">
        <f t="shared" si="0"/>
        <v>4 meses</v>
      </c>
    </row>
    <row r="34" spans="1:4" x14ac:dyDescent="0.25">
      <c r="A34" s="13">
        <v>4</v>
      </c>
      <c r="B34" t="s">
        <v>102</v>
      </c>
      <c r="C34" t="s">
        <v>89</v>
      </c>
      <c r="D34" t="str">
        <f t="shared" si="0"/>
        <v>4 meses</v>
      </c>
    </row>
    <row r="35" spans="1:4" x14ac:dyDescent="0.25">
      <c r="A35" s="13">
        <v>4</v>
      </c>
      <c r="B35" t="s">
        <v>102</v>
      </c>
      <c r="C35" t="s">
        <v>89</v>
      </c>
      <c r="D35" t="str">
        <f t="shared" si="0"/>
        <v>4 meses</v>
      </c>
    </row>
    <row r="36" spans="1:4" x14ac:dyDescent="0.25">
      <c r="A36" s="13">
        <v>4</v>
      </c>
      <c r="B36" t="s">
        <v>102</v>
      </c>
      <c r="C36" t="s">
        <v>89</v>
      </c>
      <c r="D36" t="str">
        <f t="shared" si="0"/>
        <v>4 meses</v>
      </c>
    </row>
    <row r="37" spans="1:4" x14ac:dyDescent="0.25">
      <c r="A37" s="13">
        <v>4</v>
      </c>
      <c r="B37" t="s">
        <v>102</v>
      </c>
      <c r="C37" t="s">
        <v>89</v>
      </c>
      <c r="D37" t="str">
        <f t="shared" si="0"/>
        <v>4 meses</v>
      </c>
    </row>
    <row r="38" spans="1:4" x14ac:dyDescent="0.25">
      <c r="A38" s="13">
        <v>4</v>
      </c>
      <c r="B38" t="s">
        <v>102</v>
      </c>
      <c r="C38" t="s">
        <v>89</v>
      </c>
      <c r="D38" t="str">
        <f t="shared" si="0"/>
        <v>4 meses</v>
      </c>
    </row>
    <row r="39" spans="1:4" x14ac:dyDescent="0.25">
      <c r="A39" s="13">
        <v>4</v>
      </c>
      <c r="B39" t="s">
        <v>102</v>
      </c>
      <c r="C39" t="s">
        <v>89</v>
      </c>
      <c r="D39" t="str">
        <f t="shared" si="0"/>
        <v>4 meses</v>
      </c>
    </row>
    <row r="40" spans="1:4" x14ac:dyDescent="0.25">
      <c r="A40" s="13">
        <v>4</v>
      </c>
      <c r="B40" t="s">
        <v>102</v>
      </c>
      <c r="C40" t="s">
        <v>89</v>
      </c>
      <c r="D40" t="str">
        <f t="shared" si="0"/>
        <v>4 meses</v>
      </c>
    </row>
    <row r="41" spans="1:4" x14ac:dyDescent="0.25">
      <c r="A41" s="13">
        <v>4</v>
      </c>
      <c r="B41" t="s">
        <v>102</v>
      </c>
      <c r="C41" t="s">
        <v>89</v>
      </c>
      <c r="D41" t="str">
        <f t="shared" si="0"/>
        <v>4 meses</v>
      </c>
    </row>
    <row r="42" spans="1:4" x14ac:dyDescent="0.25">
      <c r="A42" s="13">
        <v>4</v>
      </c>
      <c r="B42" t="s">
        <v>102</v>
      </c>
      <c r="C42" t="s">
        <v>89</v>
      </c>
      <c r="D42" t="str">
        <f t="shared" si="0"/>
        <v>4 meses</v>
      </c>
    </row>
    <row r="43" spans="1:4" x14ac:dyDescent="0.25">
      <c r="A43" s="13">
        <v>4</v>
      </c>
      <c r="B43" t="s">
        <v>102</v>
      </c>
      <c r="C43" t="s">
        <v>89</v>
      </c>
      <c r="D43" t="str">
        <f t="shared" si="0"/>
        <v>4 meses</v>
      </c>
    </row>
    <row r="44" spans="1:4" x14ac:dyDescent="0.25">
      <c r="A44" s="13">
        <v>4</v>
      </c>
      <c r="B44" t="s">
        <v>102</v>
      </c>
      <c r="C44" t="s">
        <v>89</v>
      </c>
      <c r="D44" t="str">
        <f t="shared" si="0"/>
        <v>4 meses</v>
      </c>
    </row>
    <row r="45" spans="1:4" x14ac:dyDescent="0.25">
      <c r="A45" s="13">
        <v>4</v>
      </c>
      <c r="B45" t="s">
        <v>102</v>
      </c>
      <c r="C45" t="s">
        <v>89</v>
      </c>
      <c r="D45" t="str">
        <f t="shared" si="0"/>
        <v>4 meses</v>
      </c>
    </row>
    <row r="46" spans="1:4" x14ac:dyDescent="0.25">
      <c r="A46" s="13">
        <v>4</v>
      </c>
      <c r="B46" t="s">
        <v>102</v>
      </c>
      <c r="C46" t="s">
        <v>89</v>
      </c>
      <c r="D46" t="str">
        <f t="shared" si="0"/>
        <v>4 meses</v>
      </c>
    </row>
    <row r="47" spans="1:4" x14ac:dyDescent="0.25">
      <c r="A47" s="13">
        <v>4</v>
      </c>
      <c r="B47" t="s">
        <v>102</v>
      </c>
      <c r="C47" t="s">
        <v>89</v>
      </c>
      <c r="D47" t="str">
        <f t="shared" si="0"/>
        <v>4 meses</v>
      </c>
    </row>
    <row r="48" spans="1:4" x14ac:dyDescent="0.25">
      <c r="A48" s="13">
        <v>4</v>
      </c>
      <c r="B48" t="s">
        <v>102</v>
      </c>
      <c r="C48" t="s">
        <v>89</v>
      </c>
      <c r="D48" t="str">
        <f t="shared" si="0"/>
        <v>4 meses</v>
      </c>
    </row>
    <row r="49" spans="1:4" x14ac:dyDescent="0.25">
      <c r="A49" s="13">
        <v>4</v>
      </c>
      <c r="B49" t="s">
        <v>102</v>
      </c>
      <c r="C49" t="s">
        <v>89</v>
      </c>
      <c r="D49" t="str">
        <f t="shared" si="0"/>
        <v>4 meses</v>
      </c>
    </row>
    <row r="50" spans="1:4" x14ac:dyDescent="0.25">
      <c r="A50" s="13">
        <v>4</v>
      </c>
      <c r="B50" t="s">
        <v>102</v>
      </c>
      <c r="C50" t="s">
        <v>89</v>
      </c>
      <c r="D50" t="str">
        <f t="shared" si="0"/>
        <v>4 meses</v>
      </c>
    </row>
    <row r="51" spans="1:4" x14ac:dyDescent="0.25">
      <c r="A51" s="13">
        <v>4</v>
      </c>
      <c r="B51" t="s">
        <v>102</v>
      </c>
      <c r="C51" t="s">
        <v>89</v>
      </c>
      <c r="D51" t="str">
        <f t="shared" si="0"/>
        <v>4 meses</v>
      </c>
    </row>
    <row r="52" spans="1:4" x14ac:dyDescent="0.25">
      <c r="A52" s="13">
        <v>4</v>
      </c>
      <c r="B52" t="s">
        <v>102</v>
      </c>
      <c r="C52" t="s">
        <v>89</v>
      </c>
      <c r="D52" t="str">
        <f t="shared" si="0"/>
        <v>4 meses</v>
      </c>
    </row>
    <row r="53" spans="1:4" x14ac:dyDescent="0.25">
      <c r="A53" s="13">
        <v>4</v>
      </c>
      <c r="B53" t="s">
        <v>102</v>
      </c>
      <c r="C53" t="s">
        <v>89</v>
      </c>
      <c r="D53" t="str">
        <f t="shared" si="0"/>
        <v>4 meses</v>
      </c>
    </row>
    <row r="54" spans="1:4" x14ac:dyDescent="0.25">
      <c r="A54" s="13">
        <v>4</v>
      </c>
      <c r="B54" t="s">
        <v>102</v>
      </c>
      <c r="C54" t="s">
        <v>89</v>
      </c>
      <c r="D54" t="str">
        <f t="shared" si="0"/>
        <v>4 meses</v>
      </c>
    </row>
    <row r="55" spans="1:4" x14ac:dyDescent="0.25">
      <c r="A55" s="13">
        <v>4</v>
      </c>
      <c r="B55" t="s">
        <v>102</v>
      </c>
      <c r="C55" t="s">
        <v>89</v>
      </c>
      <c r="D55" t="str">
        <f t="shared" si="0"/>
        <v>4 meses</v>
      </c>
    </row>
    <row r="56" spans="1:4" x14ac:dyDescent="0.25">
      <c r="A56" s="13">
        <v>4</v>
      </c>
      <c r="B56" t="s">
        <v>102</v>
      </c>
      <c r="C56" t="s">
        <v>89</v>
      </c>
      <c r="D56" t="str">
        <f t="shared" si="0"/>
        <v>4 meses</v>
      </c>
    </row>
    <row r="57" spans="1:4" x14ac:dyDescent="0.25">
      <c r="A57" s="13">
        <v>4</v>
      </c>
      <c r="B57" t="s">
        <v>102</v>
      </c>
      <c r="C57" t="s">
        <v>89</v>
      </c>
      <c r="D57" t="str">
        <f t="shared" si="0"/>
        <v>4 meses</v>
      </c>
    </row>
    <row r="58" spans="1:4" x14ac:dyDescent="0.25">
      <c r="A58" s="13">
        <v>4</v>
      </c>
      <c r="B58" t="s">
        <v>102</v>
      </c>
      <c r="C58" t="s">
        <v>89</v>
      </c>
      <c r="D58" t="str">
        <f t="shared" si="0"/>
        <v>4 meses</v>
      </c>
    </row>
    <row r="59" spans="1:4" x14ac:dyDescent="0.25">
      <c r="A59" s="13">
        <v>4</v>
      </c>
      <c r="B59" t="s">
        <v>102</v>
      </c>
      <c r="C59" t="s">
        <v>89</v>
      </c>
      <c r="D59" t="str">
        <f t="shared" si="0"/>
        <v>4 meses</v>
      </c>
    </row>
    <row r="60" spans="1:4" x14ac:dyDescent="0.25">
      <c r="A60" s="13">
        <v>4</v>
      </c>
      <c r="B60" t="s">
        <v>102</v>
      </c>
      <c r="C60" t="s">
        <v>89</v>
      </c>
      <c r="D60" t="str">
        <f t="shared" si="0"/>
        <v>4 meses</v>
      </c>
    </row>
    <row r="61" spans="1:4" x14ac:dyDescent="0.25">
      <c r="A61" s="13">
        <v>4</v>
      </c>
      <c r="B61" t="s">
        <v>102</v>
      </c>
      <c r="C61" t="s">
        <v>89</v>
      </c>
      <c r="D61" t="str">
        <f t="shared" si="0"/>
        <v>4 meses</v>
      </c>
    </row>
    <row r="62" spans="1:4" x14ac:dyDescent="0.25">
      <c r="A62" s="13">
        <v>4</v>
      </c>
      <c r="B62" t="s">
        <v>102</v>
      </c>
      <c r="C62" t="s">
        <v>89</v>
      </c>
      <c r="D62" t="str">
        <f t="shared" si="0"/>
        <v>4 meses</v>
      </c>
    </row>
    <row r="63" spans="1:4" x14ac:dyDescent="0.25">
      <c r="A63" s="13">
        <v>4</v>
      </c>
      <c r="B63" t="s">
        <v>102</v>
      </c>
      <c r="C63" t="s">
        <v>89</v>
      </c>
      <c r="D63" t="str">
        <f t="shared" si="0"/>
        <v>4 meses</v>
      </c>
    </row>
    <row r="64" spans="1:4" x14ac:dyDescent="0.25">
      <c r="A64" s="13">
        <v>4</v>
      </c>
      <c r="B64" t="s">
        <v>102</v>
      </c>
      <c r="C64" t="s">
        <v>89</v>
      </c>
      <c r="D64" t="str">
        <f t="shared" si="0"/>
        <v>4 meses</v>
      </c>
    </row>
    <row r="65" spans="1:4" x14ac:dyDescent="0.25">
      <c r="A65" s="13">
        <v>4</v>
      </c>
      <c r="B65" t="s">
        <v>102</v>
      </c>
      <c r="C65" t="s">
        <v>89</v>
      </c>
      <c r="D65" t="str">
        <f t="shared" si="0"/>
        <v>4 meses</v>
      </c>
    </row>
    <row r="66" spans="1:4" x14ac:dyDescent="0.25">
      <c r="A66" s="13">
        <v>4</v>
      </c>
      <c r="B66" t="s">
        <v>102</v>
      </c>
      <c r="C66" t="s">
        <v>89</v>
      </c>
      <c r="D66" t="str">
        <f t="shared" si="0"/>
        <v>4 meses</v>
      </c>
    </row>
    <row r="67" spans="1:4" x14ac:dyDescent="0.25">
      <c r="A67" s="13">
        <v>4</v>
      </c>
      <c r="B67" t="s">
        <v>102</v>
      </c>
      <c r="C67" t="s">
        <v>89</v>
      </c>
      <c r="D67" t="str">
        <f t="shared" ref="D67:D130" si="1">CONCATENATE(A67,C67,B67)</f>
        <v>4 meses</v>
      </c>
    </row>
    <row r="68" spans="1:4" x14ac:dyDescent="0.25">
      <c r="A68" s="13">
        <v>4</v>
      </c>
      <c r="B68" t="s">
        <v>102</v>
      </c>
      <c r="C68" t="s">
        <v>89</v>
      </c>
      <c r="D68" t="str">
        <f t="shared" si="1"/>
        <v>4 meses</v>
      </c>
    </row>
    <row r="69" spans="1:4" x14ac:dyDescent="0.25">
      <c r="A69" s="13">
        <v>4</v>
      </c>
      <c r="B69" t="s">
        <v>102</v>
      </c>
      <c r="C69" t="s">
        <v>89</v>
      </c>
      <c r="D69" t="str">
        <f t="shared" si="1"/>
        <v>4 meses</v>
      </c>
    </row>
    <row r="70" spans="1:4" x14ac:dyDescent="0.25">
      <c r="A70" s="13">
        <v>4</v>
      </c>
      <c r="B70" t="s">
        <v>102</v>
      </c>
      <c r="C70" t="s">
        <v>89</v>
      </c>
      <c r="D70" t="str">
        <f t="shared" si="1"/>
        <v>4 meses</v>
      </c>
    </row>
    <row r="71" spans="1:4" x14ac:dyDescent="0.25">
      <c r="A71" s="13">
        <v>4</v>
      </c>
      <c r="B71" t="s">
        <v>102</v>
      </c>
      <c r="C71" t="s">
        <v>89</v>
      </c>
      <c r="D71" t="str">
        <f t="shared" si="1"/>
        <v>4 meses</v>
      </c>
    </row>
    <row r="72" spans="1:4" x14ac:dyDescent="0.25">
      <c r="A72" s="13">
        <v>4</v>
      </c>
      <c r="B72" t="s">
        <v>102</v>
      </c>
      <c r="C72" t="s">
        <v>89</v>
      </c>
      <c r="D72" t="str">
        <f t="shared" si="1"/>
        <v>4 meses</v>
      </c>
    </row>
    <row r="73" spans="1:4" x14ac:dyDescent="0.25">
      <c r="A73" s="13">
        <v>4</v>
      </c>
      <c r="B73" t="s">
        <v>102</v>
      </c>
      <c r="C73" t="s">
        <v>89</v>
      </c>
      <c r="D73" t="str">
        <f t="shared" si="1"/>
        <v>4 meses</v>
      </c>
    </row>
    <row r="74" spans="1:4" x14ac:dyDescent="0.25">
      <c r="A74" s="13">
        <v>4</v>
      </c>
      <c r="B74" t="s">
        <v>102</v>
      </c>
      <c r="C74" t="s">
        <v>89</v>
      </c>
      <c r="D74" t="str">
        <f t="shared" si="1"/>
        <v>4 meses</v>
      </c>
    </row>
    <row r="75" spans="1:4" x14ac:dyDescent="0.25">
      <c r="A75" s="13">
        <v>4</v>
      </c>
      <c r="B75" t="s">
        <v>102</v>
      </c>
      <c r="C75" t="s">
        <v>89</v>
      </c>
      <c r="D75" t="str">
        <f t="shared" si="1"/>
        <v>4 meses</v>
      </c>
    </row>
    <row r="76" spans="1:4" x14ac:dyDescent="0.25">
      <c r="A76" s="13">
        <v>4</v>
      </c>
      <c r="B76" t="s">
        <v>102</v>
      </c>
      <c r="C76" t="s">
        <v>89</v>
      </c>
      <c r="D76" t="str">
        <f t="shared" si="1"/>
        <v>4 meses</v>
      </c>
    </row>
    <row r="77" spans="1:4" x14ac:dyDescent="0.25">
      <c r="A77" s="13">
        <v>4</v>
      </c>
      <c r="B77" t="s">
        <v>102</v>
      </c>
      <c r="C77" t="s">
        <v>89</v>
      </c>
      <c r="D77" t="str">
        <f t="shared" si="1"/>
        <v>4 meses</v>
      </c>
    </row>
    <row r="78" spans="1:4" x14ac:dyDescent="0.25">
      <c r="A78" s="13">
        <v>4</v>
      </c>
      <c r="B78" t="s">
        <v>102</v>
      </c>
      <c r="C78" t="s">
        <v>89</v>
      </c>
      <c r="D78" t="str">
        <f t="shared" si="1"/>
        <v>4 meses</v>
      </c>
    </row>
    <row r="79" spans="1:4" x14ac:dyDescent="0.25">
      <c r="A79" s="13">
        <v>4</v>
      </c>
      <c r="B79" t="s">
        <v>102</v>
      </c>
      <c r="C79" t="s">
        <v>89</v>
      </c>
      <c r="D79" t="str">
        <f t="shared" si="1"/>
        <v>4 meses</v>
      </c>
    </row>
    <row r="80" spans="1:4" x14ac:dyDescent="0.25">
      <c r="A80" s="13">
        <v>4</v>
      </c>
      <c r="B80" t="s">
        <v>102</v>
      </c>
      <c r="C80" t="s">
        <v>89</v>
      </c>
      <c r="D80" t="str">
        <f t="shared" si="1"/>
        <v>4 meses</v>
      </c>
    </row>
    <row r="81" spans="1:4" x14ac:dyDescent="0.25">
      <c r="A81" s="13">
        <v>4</v>
      </c>
      <c r="B81" t="s">
        <v>102</v>
      </c>
      <c r="C81" t="s">
        <v>89</v>
      </c>
      <c r="D81" t="str">
        <f t="shared" si="1"/>
        <v>4 meses</v>
      </c>
    </row>
    <row r="82" spans="1:4" x14ac:dyDescent="0.25">
      <c r="A82" s="13">
        <v>4</v>
      </c>
      <c r="B82" t="s">
        <v>102</v>
      </c>
      <c r="C82" t="s">
        <v>89</v>
      </c>
      <c r="D82" t="str">
        <f t="shared" si="1"/>
        <v>4 meses</v>
      </c>
    </row>
    <row r="83" spans="1:4" x14ac:dyDescent="0.25">
      <c r="A83" s="13">
        <v>4</v>
      </c>
      <c r="B83" t="s">
        <v>102</v>
      </c>
      <c r="C83" t="s">
        <v>89</v>
      </c>
      <c r="D83" t="str">
        <f t="shared" si="1"/>
        <v>4 meses</v>
      </c>
    </row>
    <row r="84" spans="1:4" x14ac:dyDescent="0.25">
      <c r="A84" s="13">
        <v>4</v>
      </c>
      <c r="B84" t="s">
        <v>102</v>
      </c>
      <c r="C84" t="s">
        <v>89</v>
      </c>
      <c r="D84" t="str">
        <f t="shared" si="1"/>
        <v>4 meses</v>
      </c>
    </row>
    <row r="85" spans="1:4" x14ac:dyDescent="0.25">
      <c r="A85" s="13">
        <v>4</v>
      </c>
      <c r="B85" t="s">
        <v>102</v>
      </c>
      <c r="C85" t="s">
        <v>89</v>
      </c>
      <c r="D85" t="str">
        <f t="shared" si="1"/>
        <v>4 meses</v>
      </c>
    </row>
    <row r="86" spans="1:4" x14ac:dyDescent="0.25">
      <c r="A86" s="13">
        <v>4</v>
      </c>
      <c r="B86" t="s">
        <v>102</v>
      </c>
      <c r="C86" t="s">
        <v>89</v>
      </c>
      <c r="D86" t="str">
        <f t="shared" si="1"/>
        <v>4 meses</v>
      </c>
    </row>
    <row r="87" spans="1:4" x14ac:dyDescent="0.25">
      <c r="A87" s="13">
        <v>10</v>
      </c>
      <c r="B87" t="s">
        <v>102</v>
      </c>
      <c r="C87" t="s">
        <v>89</v>
      </c>
      <c r="D87" t="str">
        <f t="shared" si="1"/>
        <v>10 meses</v>
      </c>
    </row>
    <row r="88" spans="1:4" x14ac:dyDescent="0.25">
      <c r="A88" s="13">
        <v>10</v>
      </c>
      <c r="B88" t="s">
        <v>102</v>
      </c>
      <c r="C88" t="s">
        <v>89</v>
      </c>
      <c r="D88" t="str">
        <f t="shared" si="1"/>
        <v>10 meses</v>
      </c>
    </row>
    <row r="89" spans="1:4" x14ac:dyDescent="0.25">
      <c r="A89" s="13">
        <v>10</v>
      </c>
      <c r="B89" t="s">
        <v>102</v>
      </c>
      <c r="C89" t="s">
        <v>89</v>
      </c>
      <c r="D89" t="str">
        <f t="shared" si="1"/>
        <v>10 meses</v>
      </c>
    </row>
    <row r="90" spans="1:4" x14ac:dyDescent="0.25">
      <c r="A90" s="13">
        <v>10</v>
      </c>
      <c r="B90" t="s">
        <v>102</v>
      </c>
      <c r="C90" t="s">
        <v>89</v>
      </c>
      <c r="D90" t="str">
        <f t="shared" si="1"/>
        <v>10 meses</v>
      </c>
    </row>
    <row r="91" spans="1:4" x14ac:dyDescent="0.25">
      <c r="A91" s="13">
        <v>5</v>
      </c>
      <c r="B91" t="s">
        <v>102</v>
      </c>
      <c r="C91" t="s">
        <v>89</v>
      </c>
      <c r="D91" t="str">
        <f t="shared" si="1"/>
        <v>5 meses</v>
      </c>
    </row>
    <row r="92" spans="1:4" x14ac:dyDescent="0.25">
      <c r="A92" s="13">
        <v>8</v>
      </c>
      <c r="B92" t="s">
        <v>102</v>
      </c>
      <c r="C92" t="s">
        <v>89</v>
      </c>
      <c r="D92" t="str">
        <f t="shared" si="1"/>
        <v>8 meses</v>
      </c>
    </row>
    <row r="93" spans="1:4" x14ac:dyDescent="0.25">
      <c r="A93" s="13">
        <v>5</v>
      </c>
      <c r="B93" t="s">
        <v>102</v>
      </c>
      <c r="C93" t="s">
        <v>89</v>
      </c>
      <c r="D93" t="str">
        <f t="shared" si="1"/>
        <v>5 meses</v>
      </c>
    </row>
    <row r="94" spans="1:4" x14ac:dyDescent="0.25">
      <c r="A94" s="13">
        <v>8</v>
      </c>
      <c r="B94" t="s">
        <v>102</v>
      </c>
      <c r="C94" t="s">
        <v>89</v>
      </c>
      <c r="D94" t="str">
        <f t="shared" si="1"/>
        <v>8 meses</v>
      </c>
    </row>
    <row r="95" spans="1:4" x14ac:dyDescent="0.25">
      <c r="A95" s="13">
        <v>5</v>
      </c>
      <c r="B95" t="s">
        <v>102</v>
      </c>
      <c r="C95" t="s">
        <v>89</v>
      </c>
      <c r="D95" t="str">
        <f t="shared" si="1"/>
        <v>5 meses</v>
      </c>
    </row>
    <row r="96" spans="1:4" x14ac:dyDescent="0.25">
      <c r="A96" s="13">
        <v>5</v>
      </c>
      <c r="B96" t="s">
        <v>102</v>
      </c>
      <c r="C96" t="s">
        <v>89</v>
      </c>
      <c r="D96" t="str">
        <f t="shared" si="1"/>
        <v>5 meses</v>
      </c>
    </row>
    <row r="97" spans="1:4" x14ac:dyDescent="0.25">
      <c r="A97" s="13">
        <v>5</v>
      </c>
      <c r="B97" t="s">
        <v>102</v>
      </c>
      <c r="C97" t="s">
        <v>89</v>
      </c>
      <c r="D97" t="str">
        <f t="shared" si="1"/>
        <v>5 meses</v>
      </c>
    </row>
    <row r="98" spans="1:4" x14ac:dyDescent="0.25">
      <c r="A98" s="13">
        <v>5</v>
      </c>
      <c r="B98" t="s">
        <v>102</v>
      </c>
      <c r="C98" t="s">
        <v>89</v>
      </c>
      <c r="D98" t="str">
        <f t="shared" si="1"/>
        <v>5 meses</v>
      </c>
    </row>
    <row r="99" spans="1:4" x14ac:dyDescent="0.25">
      <c r="A99" s="13">
        <v>5</v>
      </c>
      <c r="B99" t="s">
        <v>102</v>
      </c>
      <c r="C99" t="s">
        <v>89</v>
      </c>
      <c r="D99" t="str">
        <f t="shared" si="1"/>
        <v>5 meses</v>
      </c>
    </row>
    <row r="100" spans="1:4" x14ac:dyDescent="0.25">
      <c r="A100" s="13">
        <v>5</v>
      </c>
      <c r="B100" t="s">
        <v>102</v>
      </c>
      <c r="C100" t="s">
        <v>89</v>
      </c>
      <c r="D100" t="str">
        <f t="shared" si="1"/>
        <v>5 meses</v>
      </c>
    </row>
    <row r="101" spans="1:4" x14ac:dyDescent="0.25">
      <c r="A101" s="13">
        <v>5</v>
      </c>
      <c r="B101" t="s">
        <v>102</v>
      </c>
      <c r="C101" t="s">
        <v>89</v>
      </c>
      <c r="D101" t="str">
        <f t="shared" si="1"/>
        <v>5 meses</v>
      </c>
    </row>
    <row r="102" spans="1:4" x14ac:dyDescent="0.25">
      <c r="A102" s="13">
        <v>5</v>
      </c>
      <c r="B102" t="s">
        <v>102</v>
      </c>
      <c r="C102" t="s">
        <v>89</v>
      </c>
      <c r="D102" t="str">
        <f t="shared" si="1"/>
        <v>5 meses</v>
      </c>
    </row>
    <row r="103" spans="1:4" x14ac:dyDescent="0.25">
      <c r="A103" s="13">
        <v>4</v>
      </c>
      <c r="B103" t="s">
        <v>102</v>
      </c>
      <c r="C103" t="s">
        <v>89</v>
      </c>
      <c r="D103" t="str">
        <f t="shared" si="1"/>
        <v>4 meses</v>
      </c>
    </row>
    <row r="104" spans="1:4" x14ac:dyDescent="0.25">
      <c r="A104" s="13">
        <v>7</v>
      </c>
      <c r="B104" t="s">
        <v>102</v>
      </c>
      <c r="C104" t="s">
        <v>89</v>
      </c>
      <c r="D104" t="str">
        <f t="shared" si="1"/>
        <v>7 meses</v>
      </c>
    </row>
    <row r="105" spans="1:4" x14ac:dyDescent="0.25">
      <c r="A105" s="13">
        <v>4</v>
      </c>
      <c r="B105" t="s">
        <v>102</v>
      </c>
      <c r="C105" t="s">
        <v>89</v>
      </c>
      <c r="D105" t="str">
        <f t="shared" si="1"/>
        <v>4 meses</v>
      </c>
    </row>
    <row r="106" spans="1:4" x14ac:dyDescent="0.25">
      <c r="A106" s="13">
        <v>4</v>
      </c>
      <c r="B106" t="s">
        <v>102</v>
      </c>
      <c r="C106" t="s">
        <v>89</v>
      </c>
      <c r="D106" t="str">
        <f t="shared" si="1"/>
        <v>4 meses</v>
      </c>
    </row>
    <row r="107" spans="1:4" x14ac:dyDescent="0.25">
      <c r="A107" s="13">
        <v>4</v>
      </c>
      <c r="B107" t="s">
        <v>102</v>
      </c>
      <c r="C107" t="s">
        <v>89</v>
      </c>
      <c r="D107" t="str">
        <f t="shared" si="1"/>
        <v>4 meses</v>
      </c>
    </row>
    <row r="108" spans="1:4" x14ac:dyDescent="0.25">
      <c r="A108" s="13">
        <v>12</v>
      </c>
      <c r="B108" t="s">
        <v>102</v>
      </c>
      <c r="C108" t="s">
        <v>89</v>
      </c>
      <c r="D108" t="str">
        <f t="shared" si="1"/>
        <v>12 meses</v>
      </c>
    </row>
    <row r="109" spans="1:4" x14ac:dyDescent="0.25">
      <c r="A109" s="13">
        <v>12</v>
      </c>
      <c r="B109" t="s">
        <v>102</v>
      </c>
      <c r="C109" t="s">
        <v>89</v>
      </c>
      <c r="D109" t="str">
        <f t="shared" si="1"/>
        <v>12 meses</v>
      </c>
    </row>
    <row r="110" spans="1:4" x14ac:dyDescent="0.25">
      <c r="A110" s="13">
        <v>8</v>
      </c>
      <c r="B110" t="s">
        <v>102</v>
      </c>
      <c r="C110" t="s">
        <v>89</v>
      </c>
      <c r="D110" t="str">
        <f t="shared" si="1"/>
        <v>8 meses</v>
      </c>
    </row>
    <row r="111" spans="1:4" x14ac:dyDescent="0.25">
      <c r="A111" s="13">
        <v>3</v>
      </c>
      <c r="B111" t="s">
        <v>102</v>
      </c>
      <c r="C111" t="s">
        <v>89</v>
      </c>
      <c r="D111" t="str">
        <f t="shared" si="1"/>
        <v>3 meses</v>
      </c>
    </row>
    <row r="112" spans="1:4" x14ac:dyDescent="0.25">
      <c r="A112" s="13">
        <v>6</v>
      </c>
      <c r="B112" t="s">
        <v>102</v>
      </c>
      <c r="C112" t="s">
        <v>89</v>
      </c>
      <c r="D112" t="str">
        <f t="shared" si="1"/>
        <v>6 meses</v>
      </c>
    </row>
    <row r="113" spans="1:4" x14ac:dyDescent="0.25">
      <c r="A113" s="13">
        <v>6</v>
      </c>
      <c r="B113" t="s">
        <v>102</v>
      </c>
      <c r="C113" t="s">
        <v>89</v>
      </c>
      <c r="D113" t="str">
        <f t="shared" si="1"/>
        <v>6 meses</v>
      </c>
    </row>
    <row r="114" spans="1:4" x14ac:dyDescent="0.25">
      <c r="A114" s="13">
        <v>5</v>
      </c>
      <c r="B114" t="s">
        <v>102</v>
      </c>
      <c r="C114" t="s">
        <v>89</v>
      </c>
      <c r="D114" t="str">
        <f t="shared" si="1"/>
        <v>5 meses</v>
      </c>
    </row>
    <row r="115" spans="1:4" x14ac:dyDescent="0.25">
      <c r="A115" s="13">
        <v>4</v>
      </c>
      <c r="B115" t="s">
        <v>102</v>
      </c>
      <c r="C115" t="s">
        <v>89</v>
      </c>
      <c r="D115" t="str">
        <f t="shared" si="1"/>
        <v>4 meses</v>
      </c>
    </row>
    <row r="116" spans="1:4" x14ac:dyDescent="0.25">
      <c r="A116" s="13">
        <v>4</v>
      </c>
      <c r="B116" t="s">
        <v>102</v>
      </c>
      <c r="C116" t="s">
        <v>89</v>
      </c>
      <c r="D116" t="str">
        <f t="shared" si="1"/>
        <v>4 meses</v>
      </c>
    </row>
    <row r="117" spans="1:4" x14ac:dyDescent="0.25">
      <c r="A117" s="13">
        <v>5</v>
      </c>
      <c r="B117" t="s">
        <v>102</v>
      </c>
      <c r="C117" t="s">
        <v>89</v>
      </c>
      <c r="D117" t="str">
        <f t="shared" si="1"/>
        <v>5 meses</v>
      </c>
    </row>
    <row r="118" spans="1:4" x14ac:dyDescent="0.25">
      <c r="A118" s="13">
        <v>10</v>
      </c>
      <c r="B118" t="s">
        <v>102</v>
      </c>
      <c r="C118" t="s">
        <v>89</v>
      </c>
      <c r="D118" t="str">
        <f t="shared" si="1"/>
        <v>10 meses</v>
      </c>
    </row>
    <row r="119" spans="1:4" x14ac:dyDescent="0.25">
      <c r="A119" s="13">
        <v>6</v>
      </c>
      <c r="B119" t="s">
        <v>102</v>
      </c>
      <c r="C119" t="s">
        <v>89</v>
      </c>
      <c r="D119" t="str">
        <f t="shared" si="1"/>
        <v>6 meses</v>
      </c>
    </row>
    <row r="120" spans="1:4" x14ac:dyDescent="0.25">
      <c r="A120" s="13">
        <v>6</v>
      </c>
      <c r="B120" t="s">
        <v>102</v>
      </c>
      <c r="C120" t="s">
        <v>89</v>
      </c>
      <c r="D120" t="str">
        <f t="shared" si="1"/>
        <v>6 meses</v>
      </c>
    </row>
    <row r="121" spans="1:4" x14ac:dyDescent="0.25">
      <c r="A121" s="13">
        <v>5</v>
      </c>
      <c r="B121" t="s">
        <v>102</v>
      </c>
      <c r="C121" t="s">
        <v>89</v>
      </c>
      <c r="D121" t="str">
        <f t="shared" si="1"/>
        <v>5 meses</v>
      </c>
    </row>
    <row r="122" spans="1:4" x14ac:dyDescent="0.25">
      <c r="A122" s="13">
        <v>5</v>
      </c>
      <c r="B122" t="s">
        <v>102</v>
      </c>
      <c r="C122" t="s">
        <v>89</v>
      </c>
      <c r="D122" t="str">
        <f t="shared" si="1"/>
        <v>5 meses</v>
      </c>
    </row>
    <row r="123" spans="1:4" x14ac:dyDescent="0.25">
      <c r="A123" s="13">
        <v>5</v>
      </c>
      <c r="B123" t="s">
        <v>102</v>
      </c>
      <c r="C123" t="s">
        <v>89</v>
      </c>
      <c r="D123" t="str">
        <f t="shared" si="1"/>
        <v>5 meses</v>
      </c>
    </row>
    <row r="124" spans="1:4" x14ac:dyDescent="0.25">
      <c r="A124" s="13">
        <v>5</v>
      </c>
      <c r="B124" t="s">
        <v>102</v>
      </c>
      <c r="C124" t="s">
        <v>89</v>
      </c>
      <c r="D124" t="str">
        <f t="shared" si="1"/>
        <v>5 meses</v>
      </c>
    </row>
    <row r="125" spans="1:4" x14ac:dyDescent="0.25">
      <c r="A125" s="13">
        <v>11</v>
      </c>
      <c r="B125" t="s">
        <v>102</v>
      </c>
      <c r="C125" t="s">
        <v>89</v>
      </c>
      <c r="D125" t="str">
        <f t="shared" si="1"/>
        <v>11 meses</v>
      </c>
    </row>
    <row r="126" spans="1:4" x14ac:dyDescent="0.25">
      <c r="A126" s="13">
        <v>11</v>
      </c>
      <c r="B126" t="s">
        <v>102</v>
      </c>
      <c r="C126" t="s">
        <v>89</v>
      </c>
      <c r="D126" t="str">
        <f t="shared" si="1"/>
        <v>11 meses</v>
      </c>
    </row>
    <row r="127" spans="1:4" x14ac:dyDescent="0.25">
      <c r="A127" s="13">
        <v>12</v>
      </c>
      <c r="B127" t="s">
        <v>102</v>
      </c>
      <c r="C127" t="s">
        <v>89</v>
      </c>
      <c r="D127" t="str">
        <f t="shared" si="1"/>
        <v>12 meses</v>
      </c>
    </row>
    <row r="128" spans="1:4" x14ac:dyDescent="0.25">
      <c r="A128" s="13">
        <v>12</v>
      </c>
      <c r="B128" t="s">
        <v>102</v>
      </c>
      <c r="C128" t="s">
        <v>89</v>
      </c>
      <c r="D128" t="str">
        <f t="shared" si="1"/>
        <v>12 meses</v>
      </c>
    </row>
    <row r="129" spans="1:4" x14ac:dyDescent="0.25">
      <c r="A129" s="13">
        <v>5</v>
      </c>
      <c r="B129" t="s">
        <v>102</v>
      </c>
      <c r="C129" t="s">
        <v>89</v>
      </c>
      <c r="D129" t="str">
        <f t="shared" si="1"/>
        <v>5 meses</v>
      </c>
    </row>
    <row r="130" spans="1:4" x14ac:dyDescent="0.25">
      <c r="A130" s="13">
        <v>6</v>
      </c>
      <c r="B130" t="s">
        <v>102</v>
      </c>
      <c r="C130" t="s">
        <v>89</v>
      </c>
      <c r="D130" t="str">
        <f t="shared" si="1"/>
        <v>6 meses</v>
      </c>
    </row>
    <row r="131" spans="1:4" x14ac:dyDescent="0.25">
      <c r="A131" s="13">
        <v>5</v>
      </c>
      <c r="B131" t="s">
        <v>102</v>
      </c>
      <c r="C131" t="s">
        <v>89</v>
      </c>
      <c r="D131" t="str">
        <f t="shared" ref="D131:D194" si="2">CONCATENATE(A131,C131,B131)</f>
        <v>5 meses</v>
      </c>
    </row>
    <row r="132" spans="1:4" x14ac:dyDescent="0.25">
      <c r="A132" s="13">
        <v>4</v>
      </c>
      <c r="B132" t="s">
        <v>102</v>
      </c>
      <c r="C132" t="s">
        <v>89</v>
      </c>
      <c r="D132" t="str">
        <f t="shared" si="2"/>
        <v>4 meses</v>
      </c>
    </row>
    <row r="133" spans="1:4" x14ac:dyDescent="0.25">
      <c r="A133" s="13">
        <v>4</v>
      </c>
      <c r="B133" t="s">
        <v>102</v>
      </c>
      <c r="C133" t="s">
        <v>89</v>
      </c>
      <c r="D133" t="str">
        <f t="shared" si="2"/>
        <v>4 meses</v>
      </c>
    </row>
    <row r="134" spans="1:4" x14ac:dyDescent="0.25">
      <c r="A134" s="13">
        <v>4</v>
      </c>
      <c r="B134" t="s">
        <v>102</v>
      </c>
      <c r="C134" t="s">
        <v>89</v>
      </c>
      <c r="D134" t="str">
        <f t="shared" si="2"/>
        <v>4 meses</v>
      </c>
    </row>
    <row r="135" spans="1:4" x14ac:dyDescent="0.25">
      <c r="A135" s="13">
        <v>4</v>
      </c>
      <c r="B135" t="s">
        <v>102</v>
      </c>
      <c r="C135" t="s">
        <v>89</v>
      </c>
      <c r="D135" t="str">
        <f t="shared" si="2"/>
        <v>4 meses</v>
      </c>
    </row>
    <row r="136" spans="1:4" x14ac:dyDescent="0.25">
      <c r="A136" s="13">
        <v>6</v>
      </c>
      <c r="B136" t="s">
        <v>102</v>
      </c>
      <c r="C136" t="s">
        <v>89</v>
      </c>
      <c r="D136" t="str">
        <f t="shared" si="2"/>
        <v>6 meses</v>
      </c>
    </row>
    <row r="137" spans="1:4" x14ac:dyDescent="0.25">
      <c r="A137" s="13">
        <v>6</v>
      </c>
      <c r="B137" t="s">
        <v>102</v>
      </c>
      <c r="C137" t="s">
        <v>89</v>
      </c>
      <c r="D137" t="str">
        <f t="shared" si="2"/>
        <v>6 meses</v>
      </c>
    </row>
    <row r="138" spans="1:4" x14ac:dyDescent="0.25">
      <c r="A138" s="13">
        <v>6</v>
      </c>
      <c r="B138" t="s">
        <v>102</v>
      </c>
      <c r="C138" t="s">
        <v>89</v>
      </c>
      <c r="D138" t="str">
        <f t="shared" si="2"/>
        <v>6 meses</v>
      </c>
    </row>
    <row r="139" spans="1:4" x14ac:dyDescent="0.25">
      <c r="A139" s="13">
        <v>5</v>
      </c>
      <c r="B139" t="s">
        <v>102</v>
      </c>
      <c r="C139" t="s">
        <v>89</v>
      </c>
      <c r="D139" t="str">
        <f t="shared" si="2"/>
        <v>5 meses</v>
      </c>
    </row>
    <row r="140" spans="1:4" x14ac:dyDescent="0.25">
      <c r="A140" s="13">
        <v>6</v>
      </c>
      <c r="B140" t="s">
        <v>102</v>
      </c>
      <c r="C140" t="s">
        <v>89</v>
      </c>
      <c r="D140" t="str">
        <f t="shared" si="2"/>
        <v>6 meses</v>
      </c>
    </row>
    <row r="141" spans="1:4" x14ac:dyDescent="0.25">
      <c r="A141" s="13">
        <v>6</v>
      </c>
      <c r="B141" t="s">
        <v>102</v>
      </c>
      <c r="C141" t="s">
        <v>89</v>
      </c>
      <c r="D141" t="str">
        <f t="shared" si="2"/>
        <v>6 meses</v>
      </c>
    </row>
    <row r="142" spans="1:4" x14ac:dyDescent="0.25">
      <c r="A142" s="13">
        <v>3</v>
      </c>
      <c r="B142" t="s">
        <v>102</v>
      </c>
      <c r="C142" t="s">
        <v>89</v>
      </c>
      <c r="D142" t="str">
        <f t="shared" si="2"/>
        <v>3 meses</v>
      </c>
    </row>
    <row r="143" spans="1:4" x14ac:dyDescent="0.25">
      <c r="A143" s="13">
        <v>12</v>
      </c>
      <c r="B143" t="s">
        <v>102</v>
      </c>
      <c r="C143" t="s">
        <v>89</v>
      </c>
      <c r="D143" t="str">
        <f t="shared" si="2"/>
        <v>12 meses</v>
      </c>
    </row>
    <row r="144" spans="1:4" x14ac:dyDescent="0.25">
      <c r="A144" s="13">
        <v>12</v>
      </c>
      <c r="B144" t="s">
        <v>102</v>
      </c>
      <c r="C144" t="s">
        <v>89</v>
      </c>
      <c r="D144" t="str">
        <f t="shared" si="2"/>
        <v>12 meses</v>
      </c>
    </row>
    <row r="145" spans="1:4" x14ac:dyDescent="0.25">
      <c r="A145" s="13">
        <v>12</v>
      </c>
      <c r="B145" t="s">
        <v>102</v>
      </c>
      <c r="C145" t="s">
        <v>89</v>
      </c>
      <c r="D145" t="str">
        <f t="shared" si="2"/>
        <v>12 meses</v>
      </c>
    </row>
    <row r="146" spans="1:4" x14ac:dyDescent="0.25">
      <c r="A146" s="13">
        <v>5</v>
      </c>
      <c r="B146" t="s">
        <v>102</v>
      </c>
      <c r="C146" t="s">
        <v>89</v>
      </c>
      <c r="D146" t="str">
        <f t="shared" si="2"/>
        <v>5 meses</v>
      </c>
    </row>
    <row r="147" spans="1:4" x14ac:dyDescent="0.25">
      <c r="A147" s="13">
        <v>10</v>
      </c>
      <c r="B147" t="s">
        <v>102</v>
      </c>
      <c r="C147" t="s">
        <v>89</v>
      </c>
      <c r="D147" t="str">
        <f t="shared" si="2"/>
        <v>10 meses</v>
      </c>
    </row>
    <row r="148" spans="1:4" x14ac:dyDescent="0.25">
      <c r="A148" s="13">
        <v>6</v>
      </c>
      <c r="B148" t="s">
        <v>102</v>
      </c>
      <c r="C148" t="s">
        <v>89</v>
      </c>
      <c r="D148" t="str">
        <f t="shared" si="2"/>
        <v>6 meses</v>
      </c>
    </row>
    <row r="149" spans="1:4" x14ac:dyDescent="0.25">
      <c r="A149" s="13">
        <v>5</v>
      </c>
      <c r="B149" t="s">
        <v>102</v>
      </c>
      <c r="C149" t="s">
        <v>89</v>
      </c>
      <c r="D149" t="str">
        <f t="shared" si="2"/>
        <v>5 meses</v>
      </c>
    </row>
    <row r="150" spans="1:4" x14ac:dyDescent="0.25">
      <c r="A150" s="13">
        <v>5</v>
      </c>
      <c r="B150" t="s">
        <v>102</v>
      </c>
      <c r="C150" t="s">
        <v>89</v>
      </c>
      <c r="D150" t="str">
        <f t="shared" si="2"/>
        <v>5 meses</v>
      </c>
    </row>
    <row r="151" spans="1:4" x14ac:dyDescent="0.25">
      <c r="A151" s="13">
        <v>5</v>
      </c>
      <c r="B151" t="s">
        <v>102</v>
      </c>
      <c r="C151" t="s">
        <v>89</v>
      </c>
      <c r="D151" t="str">
        <f t="shared" si="2"/>
        <v>5 meses</v>
      </c>
    </row>
    <row r="152" spans="1:4" x14ac:dyDescent="0.25">
      <c r="A152" s="13">
        <v>5</v>
      </c>
      <c r="B152" t="s">
        <v>102</v>
      </c>
      <c r="C152" t="s">
        <v>89</v>
      </c>
      <c r="D152" t="str">
        <f t="shared" si="2"/>
        <v>5 meses</v>
      </c>
    </row>
    <row r="153" spans="1:4" x14ac:dyDescent="0.25">
      <c r="A153" s="13">
        <v>12</v>
      </c>
      <c r="B153" t="s">
        <v>102</v>
      </c>
      <c r="C153" t="s">
        <v>89</v>
      </c>
      <c r="D153" t="str">
        <f t="shared" si="2"/>
        <v>12 meses</v>
      </c>
    </row>
    <row r="154" spans="1:4" x14ac:dyDescent="0.25">
      <c r="A154" s="13">
        <v>10</v>
      </c>
      <c r="B154" t="s">
        <v>102</v>
      </c>
      <c r="C154" t="s">
        <v>89</v>
      </c>
      <c r="D154" t="str">
        <f t="shared" si="2"/>
        <v>10 meses</v>
      </c>
    </row>
    <row r="155" spans="1:4" x14ac:dyDescent="0.25">
      <c r="A155" s="13">
        <v>3</v>
      </c>
      <c r="B155" t="s">
        <v>102</v>
      </c>
      <c r="C155" t="s">
        <v>89</v>
      </c>
      <c r="D155" t="str">
        <f t="shared" si="2"/>
        <v>3 meses</v>
      </c>
    </row>
    <row r="156" spans="1:4" x14ac:dyDescent="0.25">
      <c r="A156" s="13">
        <v>10</v>
      </c>
      <c r="B156" t="s">
        <v>102</v>
      </c>
      <c r="C156" t="s">
        <v>89</v>
      </c>
      <c r="D156" t="str">
        <f t="shared" si="2"/>
        <v>10 meses</v>
      </c>
    </row>
    <row r="157" spans="1:4" x14ac:dyDescent="0.25">
      <c r="A157" s="13">
        <v>10</v>
      </c>
      <c r="B157" t="s">
        <v>102</v>
      </c>
      <c r="C157" t="s">
        <v>89</v>
      </c>
      <c r="D157" t="str">
        <f t="shared" si="2"/>
        <v>10 meses</v>
      </c>
    </row>
    <row r="158" spans="1:4" x14ac:dyDescent="0.25">
      <c r="A158" s="13">
        <v>10</v>
      </c>
      <c r="B158" t="s">
        <v>102</v>
      </c>
      <c r="C158" t="s">
        <v>89</v>
      </c>
      <c r="D158" t="str">
        <f t="shared" si="2"/>
        <v>10 meses</v>
      </c>
    </row>
    <row r="159" spans="1:4" x14ac:dyDescent="0.25">
      <c r="A159" s="13">
        <v>10</v>
      </c>
      <c r="B159" t="s">
        <v>102</v>
      </c>
      <c r="C159" t="s">
        <v>89</v>
      </c>
      <c r="D159" t="str">
        <f t="shared" si="2"/>
        <v>10 meses</v>
      </c>
    </row>
    <row r="160" spans="1:4" x14ac:dyDescent="0.25">
      <c r="A160" s="13">
        <v>10</v>
      </c>
      <c r="B160" t="s">
        <v>102</v>
      </c>
      <c r="C160" t="s">
        <v>89</v>
      </c>
      <c r="D160" t="str">
        <f t="shared" si="2"/>
        <v>10 meses</v>
      </c>
    </row>
    <row r="161" spans="1:4" x14ac:dyDescent="0.25">
      <c r="A161" s="13">
        <v>10</v>
      </c>
      <c r="B161" t="s">
        <v>102</v>
      </c>
      <c r="C161" t="s">
        <v>89</v>
      </c>
      <c r="D161" t="str">
        <f t="shared" si="2"/>
        <v>10 meses</v>
      </c>
    </row>
    <row r="162" spans="1:4" x14ac:dyDescent="0.25">
      <c r="A162" s="13">
        <v>7</v>
      </c>
      <c r="B162" t="s">
        <v>102</v>
      </c>
      <c r="C162" t="s">
        <v>89</v>
      </c>
      <c r="D162" t="str">
        <f t="shared" si="2"/>
        <v>7 meses</v>
      </c>
    </row>
    <row r="163" spans="1:4" x14ac:dyDescent="0.25">
      <c r="A163" s="13">
        <v>12</v>
      </c>
      <c r="B163" t="s">
        <v>102</v>
      </c>
      <c r="C163" t="s">
        <v>89</v>
      </c>
      <c r="D163" t="str">
        <f t="shared" si="2"/>
        <v>12 meses</v>
      </c>
    </row>
    <row r="164" spans="1:4" x14ac:dyDescent="0.25">
      <c r="A164" s="13">
        <v>12</v>
      </c>
      <c r="B164" t="s">
        <v>102</v>
      </c>
      <c r="C164" t="s">
        <v>89</v>
      </c>
      <c r="D164" t="str">
        <f t="shared" si="2"/>
        <v>12 meses</v>
      </c>
    </row>
    <row r="165" spans="1:4" x14ac:dyDescent="0.25">
      <c r="A165" s="13">
        <v>7</v>
      </c>
      <c r="B165" t="s">
        <v>102</v>
      </c>
      <c r="C165" t="s">
        <v>89</v>
      </c>
      <c r="D165" t="str">
        <f t="shared" si="2"/>
        <v>7 meses</v>
      </c>
    </row>
    <row r="166" spans="1:4" x14ac:dyDescent="0.25">
      <c r="A166" s="13">
        <v>7</v>
      </c>
      <c r="B166" t="s">
        <v>102</v>
      </c>
      <c r="C166" t="s">
        <v>89</v>
      </c>
      <c r="D166" t="str">
        <f t="shared" si="2"/>
        <v>7 meses</v>
      </c>
    </row>
    <row r="167" spans="1:4" x14ac:dyDescent="0.25">
      <c r="A167" s="13">
        <v>3</v>
      </c>
      <c r="B167" t="s">
        <v>102</v>
      </c>
      <c r="C167" t="s">
        <v>89</v>
      </c>
      <c r="D167" t="str">
        <f t="shared" si="2"/>
        <v>3 meses</v>
      </c>
    </row>
    <row r="168" spans="1:4" x14ac:dyDescent="0.25">
      <c r="A168" s="13">
        <v>6</v>
      </c>
      <c r="B168" t="s">
        <v>102</v>
      </c>
      <c r="C168" t="s">
        <v>89</v>
      </c>
      <c r="D168" t="str">
        <f t="shared" si="2"/>
        <v>6 meses</v>
      </c>
    </row>
    <row r="169" spans="1:4" x14ac:dyDescent="0.25">
      <c r="A169" s="13">
        <v>12</v>
      </c>
      <c r="B169" t="s">
        <v>102</v>
      </c>
      <c r="C169" t="s">
        <v>89</v>
      </c>
      <c r="D169" t="str">
        <f t="shared" si="2"/>
        <v>12 meses</v>
      </c>
    </row>
    <row r="170" spans="1:4" x14ac:dyDescent="0.25">
      <c r="A170" s="13">
        <v>12</v>
      </c>
      <c r="B170" t="s">
        <v>102</v>
      </c>
      <c r="C170" t="s">
        <v>89</v>
      </c>
      <c r="D170" t="str">
        <f t="shared" si="2"/>
        <v>12 meses</v>
      </c>
    </row>
    <row r="171" spans="1:4" x14ac:dyDescent="0.25">
      <c r="A171" s="13">
        <v>11</v>
      </c>
      <c r="B171" t="s">
        <v>102</v>
      </c>
      <c r="C171" t="s">
        <v>89</v>
      </c>
      <c r="D171" t="str">
        <f t="shared" si="2"/>
        <v>11 meses</v>
      </c>
    </row>
    <row r="172" spans="1:4" x14ac:dyDescent="0.25">
      <c r="A172" s="13">
        <v>11</v>
      </c>
      <c r="B172" t="s">
        <v>102</v>
      </c>
      <c r="C172" t="s">
        <v>89</v>
      </c>
      <c r="D172" t="str">
        <f t="shared" si="2"/>
        <v>11 meses</v>
      </c>
    </row>
    <row r="173" spans="1:4" x14ac:dyDescent="0.25">
      <c r="A173" s="13">
        <v>10</v>
      </c>
      <c r="B173" t="s">
        <v>102</v>
      </c>
      <c r="C173" t="s">
        <v>89</v>
      </c>
      <c r="D173" t="str">
        <f t="shared" si="2"/>
        <v>10 meses</v>
      </c>
    </row>
    <row r="174" spans="1:4" x14ac:dyDescent="0.25">
      <c r="A174" s="13">
        <v>6</v>
      </c>
      <c r="B174" t="s">
        <v>102</v>
      </c>
      <c r="C174" t="s">
        <v>89</v>
      </c>
      <c r="D174" t="str">
        <f t="shared" si="2"/>
        <v>6 meses</v>
      </c>
    </row>
    <row r="175" spans="1:4" x14ac:dyDescent="0.25">
      <c r="A175" s="13">
        <v>6</v>
      </c>
      <c r="B175" t="s">
        <v>102</v>
      </c>
      <c r="C175" t="s">
        <v>89</v>
      </c>
      <c r="D175" t="str">
        <f t="shared" si="2"/>
        <v>6 meses</v>
      </c>
    </row>
    <row r="176" spans="1:4" x14ac:dyDescent="0.25">
      <c r="A176" s="13">
        <v>6</v>
      </c>
      <c r="B176" t="s">
        <v>102</v>
      </c>
      <c r="C176" t="s">
        <v>89</v>
      </c>
      <c r="D176" t="str">
        <f t="shared" si="2"/>
        <v>6 meses</v>
      </c>
    </row>
    <row r="177" spans="1:4" x14ac:dyDescent="0.25">
      <c r="A177" s="13">
        <v>6</v>
      </c>
      <c r="B177" t="s">
        <v>102</v>
      </c>
      <c r="C177" t="s">
        <v>89</v>
      </c>
      <c r="D177" t="str">
        <f t="shared" si="2"/>
        <v>6 meses</v>
      </c>
    </row>
    <row r="178" spans="1:4" x14ac:dyDescent="0.25">
      <c r="A178" s="13">
        <v>9</v>
      </c>
      <c r="B178" t="s">
        <v>102</v>
      </c>
      <c r="C178" t="s">
        <v>89</v>
      </c>
      <c r="D178" t="str">
        <f t="shared" si="2"/>
        <v>9 meses</v>
      </c>
    </row>
    <row r="179" spans="1:4" x14ac:dyDescent="0.25">
      <c r="A179" s="13">
        <v>5</v>
      </c>
      <c r="B179" t="s">
        <v>102</v>
      </c>
      <c r="C179" t="s">
        <v>89</v>
      </c>
      <c r="D179" t="str">
        <f t="shared" si="2"/>
        <v>5 meses</v>
      </c>
    </row>
    <row r="180" spans="1:4" x14ac:dyDescent="0.25">
      <c r="A180" s="13">
        <v>6</v>
      </c>
      <c r="B180" t="s">
        <v>102</v>
      </c>
      <c r="C180" t="s">
        <v>89</v>
      </c>
      <c r="D180" t="str">
        <f t="shared" si="2"/>
        <v>6 meses</v>
      </c>
    </row>
    <row r="181" spans="1:4" x14ac:dyDescent="0.25">
      <c r="A181" s="13">
        <v>12</v>
      </c>
      <c r="B181" t="s">
        <v>102</v>
      </c>
      <c r="C181" t="s">
        <v>89</v>
      </c>
      <c r="D181" t="str">
        <f t="shared" si="2"/>
        <v>12 meses</v>
      </c>
    </row>
    <row r="182" spans="1:4" x14ac:dyDescent="0.25">
      <c r="A182" s="13">
        <v>5</v>
      </c>
      <c r="B182" t="s">
        <v>102</v>
      </c>
      <c r="C182" t="s">
        <v>89</v>
      </c>
      <c r="D182" t="str">
        <f t="shared" si="2"/>
        <v>5 meses</v>
      </c>
    </row>
    <row r="183" spans="1:4" x14ac:dyDescent="0.25">
      <c r="A183" s="13">
        <v>5</v>
      </c>
      <c r="B183" t="s">
        <v>102</v>
      </c>
      <c r="C183" t="s">
        <v>89</v>
      </c>
      <c r="D183" t="str">
        <f t="shared" si="2"/>
        <v>5 meses</v>
      </c>
    </row>
    <row r="184" spans="1:4" x14ac:dyDescent="0.25">
      <c r="A184" s="13">
        <v>5</v>
      </c>
      <c r="B184" t="s">
        <v>102</v>
      </c>
      <c r="C184" t="s">
        <v>89</v>
      </c>
      <c r="D184" t="str">
        <f t="shared" si="2"/>
        <v>5 meses</v>
      </c>
    </row>
    <row r="185" spans="1:4" x14ac:dyDescent="0.25">
      <c r="A185" s="13">
        <v>5</v>
      </c>
      <c r="B185" t="s">
        <v>102</v>
      </c>
      <c r="C185" t="s">
        <v>89</v>
      </c>
      <c r="D185" t="str">
        <f t="shared" si="2"/>
        <v>5 meses</v>
      </c>
    </row>
    <row r="186" spans="1:4" x14ac:dyDescent="0.25">
      <c r="A186" s="13">
        <v>5</v>
      </c>
      <c r="B186" t="s">
        <v>102</v>
      </c>
      <c r="C186" t="s">
        <v>89</v>
      </c>
      <c r="D186" t="str">
        <f t="shared" si="2"/>
        <v>5 meses</v>
      </c>
    </row>
    <row r="187" spans="1:4" x14ac:dyDescent="0.25">
      <c r="A187" s="13">
        <v>11</v>
      </c>
      <c r="B187" t="s">
        <v>102</v>
      </c>
      <c r="C187" t="s">
        <v>89</v>
      </c>
      <c r="D187" t="str">
        <f t="shared" si="2"/>
        <v>11 meses</v>
      </c>
    </row>
    <row r="188" spans="1:4" x14ac:dyDescent="0.25">
      <c r="A188" s="13">
        <v>11</v>
      </c>
      <c r="B188" t="s">
        <v>102</v>
      </c>
      <c r="C188" t="s">
        <v>89</v>
      </c>
      <c r="D188" t="str">
        <f t="shared" si="2"/>
        <v>11 meses</v>
      </c>
    </row>
    <row r="189" spans="1:4" x14ac:dyDescent="0.25">
      <c r="A189" s="13">
        <v>11</v>
      </c>
      <c r="B189" t="s">
        <v>102</v>
      </c>
      <c r="C189" t="s">
        <v>89</v>
      </c>
      <c r="D189" t="str">
        <f t="shared" si="2"/>
        <v>11 meses</v>
      </c>
    </row>
    <row r="190" spans="1:4" x14ac:dyDescent="0.25">
      <c r="A190" s="13">
        <v>11</v>
      </c>
      <c r="B190" t="s">
        <v>102</v>
      </c>
      <c r="C190" t="s">
        <v>89</v>
      </c>
      <c r="D190" t="str">
        <f t="shared" si="2"/>
        <v>11 meses</v>
      </c>
    </row>
    <row r="191" spans="1:4" x14ac:dyDescent="0.25">
      <c r="A191" s="13">
        <v>13</v>
      </c>
      <c r="B191" t="s">
        <v>102</v>
      </c>
      <c r="C191" t="s">
        <v>89</v>
      </c>
      <c r="D191" t="str">
        <f t="shared" si="2"/>
        <v>13 meses</v>
      </c>
    </row>
    <row r="192" spans="1:4" x14ac:dyDescent="0.25">
      <c r="A192" s="13">
        <v>5</v>
      </c>
      <c r="B192" t="s">
        <v>102</v>
      </c>
      <c r="C192" t="s">
        <v>89</v>
      </c>
      <c r="D192" t="str">
        <f t="shared" si="2"/>
        <v>5 meses</v>
      </c>
    </row>
    <row r="193" spans="1:4" x14ac:dyDescent="0.25">
      <c r="A193" s="13">
        <v>11</v>
      </c>
      <c r="B193" t="s">
        <v>102</v>
      </c>
      <c r="C193" t="s">
        <v>89</v>
      </c>
      <c r="D193" t="str">
        <f t="shared" si="2"/>
        <v>11 meses</v>
      </c>
    </row>
    <row r="194" spans="1:4" x14ac:dyDescent="0.25">
      <c r="A194" s="13">
        <v>11</v>
      </c>
      <c r="B194" t="s">
        <v>102</v>
      </c>
      <c r="C194" t="s">
        <v>89</v>
      </c>
      <c r="D194" t="str">
        <f t="shared" si="2"/>
        <v>11 meses</v>
      </c>
    </row>
    <row r="195" spans="1:4" x14ac:dyDescent="0.25">
      <c r="A195" s="13">
        <v>11</v>
      </c>
      <c r="B195" t="s">
        <v>102</v>
      </c>
      <c r="C195" t="s">
        <v>89</v>
      </c>
      <c r="D195" t="str">
        <f t="shared" ref="D195:D258" si="3">CONCATENATE(A195,C195,B195)</f>
        <v>11 meses</v>
      </c>
    </row>
    <row r="196" spans="1:4" x14ac:dyDescent="0.25">
      <c r="A196" s="13">
        <v>11</v>
      </c>
      <c r="B196" t="s">
        <v>102</v>
      </c>
      <c r="C196" t="s">
        <v>89</v>
      </c>
      <c r="D196" t="str">
        <f t="shared" si="3"/>
        <v>11 meses</v>
      </c>
    </row>
    <row r="197" spans="1:4" x14ac:dyDescent="0.25">
      <c r="A197" s="13">
        <v>6</v>
      </c>
      <c r="B197" t="s">
        <v>102</v>
      </c>
      <c r="C197" t="s">
        <v>89</v>
      </c>
      <c r="D197" t="str">
        <f t="shared" si="3"/>
        <v>6 meses</v>
      </c>
    </row>
    <row r="198" spans="1:4" x14ac:dyDescent="0.25">
      <c r="A198" s="13">
        <v>11</v>
      </c>
      <c r="B198" t="s">
        <v>102</v>
      </c>
      <c r="C198" t="s">
        <v>89</v>
      </c>
      <c r="D198" t="str">
        <f t="shared" si="3"/>
        <v>11 meses</v>
      </c>
    </row>
    <row r="199" spans="1:4" x14ac:dyDescent="0.25">
      <c r="A199" s="13">
        <v>11</v>
      </c>
      <c r="B199" t="s">
        <v>102</v>
      </c>
      <c r="C199" t="s">
        <v>89</v>
      </c>
      <c r="D199" t="str">
        <f t="shared" si="3"/>
        <v>11 meses</v>
      </c>
    </row>
    <row r="200" spans="1:4" x14ac:dyDescent="0.25">
      <c r="A200" s="13">
        <v>11</v>
      </c>
      <c r="B200" t="s">
        <v>102</v>
      </c>
      <c r="C200" t="s">
        <v>89</v>
      </c>
      <c r="D200" t="str">
        <f t="shared" si="3"/>
        <v>11 meses</v>
      </c>
    </row>
    <row r="201" spans="1:4" x14ac:dyDescent="0.25">
      <c r="A201" s="13">
        <v>6</v>
      </c>
      <c r="B201" t="s">
        <v>102</v>
      </c>
      <c r="C201" t="s">
        <v>89</v>
      </c>
      <c r="D201" t="str">
        <f t="shared" si="3"/>
        <v>6 meses</v>
      </c>
    </row>
    <row r="202" spans="1:4" x14ac:dyDescent="0.25">
      <c r="A202" s="14">
        <v>1</v>
      </c>
      <c r="B202" t="s">
        <v>103</v>
      </c>
      <c r="C202" t="s">
        <v>89</v>
      </c>
      <c r="D202" t="str">
        <f t="shared" si="3"/>
        <v>1 mes</v>
      </c>
    </row>
    <row r="203" spans="1:4" x14ac:dyDescent="0.25">
      <c r="A203" s="13">
        <v>6</v>
      </c>
      <c r="B203" t="s">
        <v>102</v>
      </c>
      <c r="C203" t="s">
        <v>89</v>
      </c>
      <c r="D203" t="str">
        <f t="shared" si="3"/>
        <v>6 meses</v>
      </c>
    </row>
    <row r="204" spans="1:4" x14ac:dyDescent="0.25">
      <c r="A204" s="13">
        <v>5</v>
      </c>
      <c r="B204" t="s">
        <v>102</v>
      </c>
      <c r="C204" t="s">
        <v>89</v>
      </c>
      <c r="D204" t="str">
        <f t="shared" si="3"/>
        <v>5 meses</v>
      </c>
    </row>
    <row r="205" spans="1:4" x14ac:dyDescent="0.25">
      <c r="A205" s="13">
        <v>6</v>
      </c>
      <c r="B205" t="s">
        <v>102</v>
      </c>
      <c r="C205" t="s">
        <v>89</v>
      </c>
      <c r="D205" t="str">
        <f t="shared" si="3"/>
        <v>6 meses</v>
      </c>
    </row>
    <row r="206" spans="1:4" x14ac:dyDescent="0.25">
      <c r="A206" s="13">
        <v>6</v>
      </c>
      <c r="B206" t="s">
        <v>102</v>
      </c>
      <c r="C206" t="s">
        <v>89</v>
      </c>
      <c r="D206" t="str">
        <f t="shared" si="3"/>
        <v>6 meses</v>
      </c>
    </row>
    <row r="207" spans="1:4" x14ac:dyDescent="0.25">
      <c r="A207" s="13">
        <v>6</v>
      </c>
      <c r="B207" t="s">
        <v>102</v>
      </c>
      <c r="C207" t="s">
        <v>89</v>
      </c>
      <c r="D207" t="str">
        <f t="shared" si="3"/>
        <v>6 meses</v>
      </c>
    </row>
    <row r="208" spans="1:4" x14ac:dyDescent="0.25">
      <c r="A208" s="14">
        <v>1</v>
      </c>
      <c r="B208" t="s">
        <v>103</v>
      </c>
      <c r="C208" t="s">
        <v>89</v>
      </c>
      <c r="D208" t="str">
        <f t="shared" si="3"/>
        <v>1 mes</v>
      </c>
    </row>
    <row r="209" spans="1:4" x14ac:dyDescent="0.25">
      <c r="A209" s="13">
        <v>6</v>
      </c>
      <c r="B209" t="s">
        <v>102</v>
      </c>
      <c r="C209" t="s">
        <v>89</v>
      </c>
      <c r="D209" t="str">
        <f t="shared" si="3"/>
        <v>6 meses</v>
      </c>
    </row>
    <row r="210" spans="1:4" x14ac:dyDescent="0.25">
      <c r="A210" s="13">
        <v>3</v>
      </c>
      <c r="B210" t="s">
        <v>102</v>
      </c>
      <c r="C210" t="s">
        <v>89</v>
      </c>
      <c r="D210" t="str">
        <f t="shared" si="3"/>
        <v>3 meses</v>
      </c>
    </row>
    <row r="211" spans="1:4" x14ac:dyDescent="0.25">
      <c r="A211" s="13">
        <v>6</v>
      </c>
      <c r="B211" t="s">
        <v>102</v>
      </c>
      <c r="C211" t="s">
        <v>89</v>
      </c>
      <c r="D211" t="str">
        <f t="shared" si="3"/>
        <v>6 meses</v>
      </c>
    </row>
    <row r="212" spans="1:4" x14ac:dyDescent="0.25">
      <c r="A212" s="13">
        <v>11</v>
      </c>
      <c r="B212" t="s">
        <v>102</v>
      </c>
      <c r="C212" t="s">
        <v>89</v>
      </c>
      <c r="D212" t="str">
        <f t="shared" si="3"/>
        <v>11 meses</v>
      </c>
    </row>
    <row r="213" spans="1:4" x14ac:dyDescent="0.25">
      <c r="A213" s="13">
        <v>1</v>
      </c>
      <c r="B213" t="s">
        <v>103</v>
      </c>
      <c r="C213" t="s">
        <v>89</v>
      </c>
      <c r="D213" t="str">
        <f t="shared" si="3"/>
        <v>1 mes</v>
      </c>
    </row>
    <row r="214" spans="1:4" x14ac:dyDescent="0.25">
      <c r="A214" s="13">
        <v>13</v>
      </c>
      <c r="B214" t="s">
        <v>102</v>
      </c>
      <c r="C214" t="s">
        <v>89</v>
      </c>
      <c r="D214" t="str">
        <f t="shared" si="3"/>
        <v>13 meses</v>
      </c>
    </row>
    <row r="215" spans="1:4" x14ac:dyDescent="0.25">
      <c r="A215" s="13">
        <v>11</v>
      </c>
      <c r="B215" t="s">
        <v>102</v>
      </c>
      <c r="C215" t="s">
        <v>89</v>
      </c>
      <c r="D215" t="str">
        <f t="shared" si="3"/>
        <v>11 meses</v>
      </c>
    </row>
    <row r="216" spans="1:4" x14ac:dyDescent="0.25">
      <c r="A216" s="13">
        <v>13</v>
      </c>
      <c r="B216" t="s">
        <v>102</v>
      </c>
      <c r="C216" t="s">
        <v>89</v>
      </c>
      <c r="D216" t="str">
        <f t="shared" si="3"/>
        <v>13 meses</v>
      </c>
    </row>
    <row r="217" spans="1:4" x14ac:dyDescent="0.25">
      <c r="A217" s="13">
        <v>4</v>
      </c>
      <c r="B217" t="s">
        <v>102</v>
      </c>
      <c r="C217" t="s">
        <v>89</v>
      </c>
      <c r="D217" t="str">
        <f t="shared" si="3"/>
        <v>4 meses</v>
      </c>
    </row>
    <row r="218" spans="1:4" x14ac:dyDescent="0.25">
      <c r="A218" s="13">
        <v>11</v>
      </c>
      <c r="B218" t="s">
        <v>102</v>
      </c>
      <c r="C218" t="s">
        <v>89</v>
      </c>
      <c r="D218" t="str">
        <f t="shared" si="3"/>
        <v>11 meses</v>
      </c>
    </row>
    <row r="219" spans="1:4" x14ac:dyDescent="0.25">
      <c r="A219" s="13">
        <v>11</v>
      </c>
      <c r="B219" t="s">
        <v>102</v>
      </c>
      <c r="C219" t="s">
        <v>89</v>
      </c>
      <c r="D219" t="str">
        <f t="shared" si="3"/>
        <v>11 meses</v>
      </c>
    </row>
    <row r="220" spans="1:4" x14ac:dyDescent="0.25">
      <c r="A220" s="13">
        <v>10</v>
      </c>
      <c r="B220" t="s">
        <v>102</v>
      </c>
      <c r="C220" t="s">
        <v>89</v>
      </c>
      <c r="D220" t="str">
        <f t="shared" si="3"/>
        <v>10 meses</v>
      </c>
    </row>
    <row r="221" spans="1:4" x14ac:dyDescent="0.25">
      <c r="A221" s="13">
        <v>5</v>
      </c>
      <c r="B221" t="s">
        <v>102</v>
      </c>
      <c r="C221" t="s">
        <v>89</v>
      </c>
      <c r="D221" t="str">
        <f t="shared" si="3"/>
        <v>5 meses</v>
      </c>
    </row>
    <row r="222" spans="1:4" x14ac:dyDescent="0.25">
      <c r="A222" s="13">
        <v>8</v>
      </c>
      <c r="B222" t="s">
        <v>102</v>
      </c>
      <c r="C222" t="s">
        <v>89</v>
      </c>
      <c r="D222" t="str">
        <f t="shared" si="3"/>
        <v>8 meses</v>
      </c>
    </row>
    <row r="223" spans="1:4" x14ac:dyDescent="0.25">
      <c r="A223" s="13">
        <v>9</v>
      </c>
      <c r="B223" t="s">
        <v>102</v>
      </c>
      <c r="C223" t="s">
        <v>89</v>
      </c>
      <c r="D223" t="str">
        <f t="shared" si="3"/>
        <v>9 meses</v>
      </c>
    </row>
    <row r="224" spans="1:4" x14ac:dyDescent="0.25">
      <c r="A224" s="13">
        <v>9</v>
      </c>
      <c r="B224" t="s">
        <v>102</v>
      </c>
      <c r="C224" t="s">
        <v>89</v>
      </c>
      <c r="D224" t="str">
        <f t="shared" si="3"/>
        <v>9 meses</v>
      </c>
    </row>
    <row r="225" spans="1:4" x14ac:dyDescent="0.25">
      <c r="A225" s="13">
        <v>2</v>
      </c>
      <c r="B225" t="s">
        <v>102</v>
      </c>
      <c r="C225" t="s">
        <v>89</v>
      </c>
      <c r="D225" t="str">
        <f t="shared" si="3"/>
        <v>2 meses</v>
      </c>
    </row>
    <row r="226" spans="1:4" x14ac:dyDescent="0.25">
      <c r="A226" s="13">
        <v>1</v>
      </c>
      <c r="B226" t="s">
        <v>103</v>
      </c>
      <c r="C226" t="s">
        <v>89</v>
      </c>
      <c r="D226" t="str">
        <f t="shared" si="3"/>
        <v>1 mes</v>
      </c>
    </row>
    <row r="227" spans="1:4" x14ac:dyDescent="0.25">
      <c r="A227" s="13">
        <v>2</v>
      </c>
      <c r="B227" t="s">
        <v>102</v>
      </c>
      <c r="C227" t="s">
        <v>89</v>
      </c>
      <c r="D227" t="str">
        <f t="shared" si="3"/>
        <v>2 meses</v>
      </c>
    </row>
    <row r="228" spans="1:4" x14ac:dyDescent="0.25">
      <c r="A228" s="13">
        <v>13</v>
      </c>
      <c r="B228" t="s">
        <v>102</v>
      </c>
      <c r="C228" t="s">
        <v>89</v>
      </c>
      <c r="D228" t="str">
        <f t="shared" si="3"/>
        <v>13 meses</v>
      </c>
    </row>
    <row r="229" spans="1:4" x14ac:dyDescent="0.25">
      <c r="A229" s="13">
        <v>1</v>
      </c>
      <c r="B229" t="s">
        <v>103</v>
      </c>
      <c r="C229" t="s">
        <v>89</v>
      </c>
      <c r="D229" t="str">
        <f t="shared" si="3"/>
        <v>1 mes</v>
      </c>
    </row>
    <row r="230" spans="1:4" x14ac:dyDescent="0.25">
      <c r="A230" s="13">
        <v>9</v>
      </c>
      <c r="B230" t="s">
        <v>102</v>
      </c>
      <c r="C230" t="s">
        <v>89</v>
      </c>
      <c r="D230" t="str">
        <f t="shared" si="3"/>
        <v>9 meses</v>
      </c>
    </row>
    <row r="231" spans="1:4" x14ac:dyDescent="0.25">
      <c r="A231" s="13">
        <v>9</v>
      </c>
      <c r="B231" t="s">
        <v>102</v>
      </c>
      <c r="C231" t="s">
        <v>89</v>
      </c>
      <c r="D231" t="str">
        <f t="shared" si="3"/>
        <v>9 meses</v>
      </c>
    </row>
    <row r="232" spans="1:4" x14ac:dyDescent="0.25">
      <c r="A232" s="13">
        <v>9</v>
      </c>
      <c r="B232" t="s">
        <v>102</v>
      </c>
      <c r="C232" t="s">
        <v>89</v>
      </c>
      <c r="D232" t="str">
        <f t="shared" si="3"/>
        <v>9 meses</v>
      </c>
    </row>
    <row r="233" spans="1:4" x14ac:dyDescent="0.25">
      <c r="A233" s="13">
        <v>9</v>
      </c>
      <c r="B233" t="s">
        <v>102</v>
      </c>
      <c r="C233" t="s">
        <v>89</v>
      </c>
      <c r="D233" t="str">
        <f t="shared" si="3"/>
        <v>9 meses</v>
      </c>
    </row>
    <row r="234" spans="1:4" x14ac:dyDescent="0.25">
      <c r="A234" s="13">
        <v>13</v>
      </c>
      <c r="B234" t="s">
        <v>102</v>
      </c>
      <c r="C234" t="s">
        <v>89</v>
      </c>
      <c r="D234" t="str">
        <f t="shared" si="3"/>
        <v>13 meses</v>
      </c>
    </row>
    <row r="235" spans="1:4" x14ac:dyDescent="0.25">
      <c r="A235" s="13">
        <v>10</v>
      </c>
      <c r="B235" t="s">
        <v>102</v>
      </c>
      <c r="C235" t="s">
        <v>89</v>
      </c>
      <c r="D235" t="str">
        <f t="shared" si="3"/>
        <v>10 meses</v>
      </c>
    </row>
    <row r="236" spans="1:4" x14ac:dyDescent="0.25">
      <c r="A236" s="13">
        <v>14</v>
      </c>
      <c r="B236" t="s">
        <v>102</v>
      </c>
      <c r="C236" t="s">
        <v>89</v>
      </c>
      <c r="D236" t="str">
        <f t="shared" si="3"/>
        <v>14 meses</v>
      </c>
    </row>
    <row r="237" spans="1:4" x14ac:dyDescent="0.25">
      <c r="A237" s="13">
        <v>11</v>
      </c>
      <c r="B237" t="s">
        <v>102</v>
      </c>
      <c r="C237" t="s">
        <v>89</v>
      </c>
      <c r="D237" t="str">
        <f t="shared" si="3"/>
        <v>11 meses</v>
      </c>
    </row>
    <row r="238" spans="1:4" x14ac:dyDescent="0.25">
      <c r="A238" s="13">
        <v>11</v>
      </c>
      <c r="B238" t="s">
        <v>102</v>
      </c>
      <c r="C238" t="s">
        <v>89</v>
      </c>
      <c r="D238" t="str">
        <f t="shared" si="3"/>
        <v>11 meses</v>
      </c>
    </row>
    <row r="239" spans="1:4" x14ac:dyDescent="0.25">
      <c r="A239" s="13">
        <v>10</v>
      </c>
      <c r="B239" t="s">
        <v>102</v>
      </c>
      <c r="C239" t="s">
        <v>89</v>
      </c>
      <c r="D239" t="str">
        <f t="shared" si="3"/>
        <v>10 meses</v>
      </c>
    </row>
    <row r="240" spans="1:4" x14ac:dyDescent="0.25">
      <c r="A240" s="13">
        <v>9</v>
      </c>
      <c r="B240" t="s">
        <v>102</v>
      </c>
      <c r="C240" t="s">
        <v>89</v>
      </c>
      <c r="D240" t="str">
        <f t="shared" si="3"/>
        <v>9 meses</v>
      </c>
    </row>
    <row r="241" spans="1:4" x14ac:dyDescent="0.25">
      <c r="A241" s="13">
        <v>2</v>
      </c>
      <c r="B241" t="s">
        <v>102</v>
      </c>
      <c r="C241" t="s">
        <v>89</v>
      </c>
      <c r="D241" t="str">
        <f t="shared" si="3"/>
        <v>2 meses</v>
      </c>
    </row>
    <row r="242" spans="1:4" x14ac:dyDescent="0.25">
      <c r="A242" s="13">
        <v>5</v>
      </c>
      <c r="B242" t="s">
        <v>102</v>
      </c>
      <c r="C242" t="s">
        <v>89</v>
      </c>
      <c r="D242" t="str">
        <f t="shared" si="3"/>
        <v>5 meses</v>
      </c>
    </row>
    <row r="243" spans="1:4" x14ac:dyDescent="0.25">
      <c r="A243" s="13">
        <v>3</v>
      </c>
      <c r="B243" t="s">
        <v>102</v>
      </c>
      <c r="C243" t="s">
        <v>89</v>
      </c>
      <c r="D243" t="str">
        <f t="shared" si="3"/>
        <v>3 meses</v>
      </c>
    </row>
    <row r="244" spans="1:4" x14ac:dyDescent="0.25">
      <c r="A244" s="13">
        <v>4</v>
      </c>
      <c r="B244" t="s">
        <v>102</v>
      </c>
      <c r="C244" t="s">
        <v>89</v>
      </c>
      <c r="D244" t="str">
        <f t="shared" si="3"/>
        <v>4 meses</v>
      </c>
    </row>
    <row r="245" spans="1:4" x14ac:dyDescent="0.25">
      <c r="A245" s="13">
        <v>1</v>
      </c>
      <c r="B245" t="s">
        <v>103</v>
      </c>
      <c r="C245" t="s">
        <v>89</v>
      </c>
      <c r="D245" t="str">
        <f t="shared" si="3"/>
        <v>1 mes</v>
      </c>
    </row>
    <row r="246" spans="1:4" x14ac:dyDescent="0.25">
      <c r="A246" s="13">
        <v>1</v>
      </c>
      <c r="B246" t="s">
        <v>103</v>
      </c>
      <c r="C246" t="s">
        <v>89</v>
      </c>
      <c r="D246" t="str">
        <f t="shared" si="3"/>
        <v>1 mes</v>
      </c>
    </row>
    <row r="247" spans="1:4" x14ac:dyDescent="0.25">
      <c r="A247" s="13">
        <v>10</v>
      </c>
      <c r="B247" t="s">
        <v>102</v>
      </c>
      <c r="C247" t="s">
        <v>89</v>
      </c>
      <c r="D247" t="str">
        <f t="shared" si="3"/>
        <v>10 meses</v>
      </c>
    </row>
    <row r="248" spans="1:4" x14ac:dyDescent="0.25">
      <c r="A248" s="13">
        <v>1</v>
      </c>
      <c r="B248" t="s">
        <v>103</v>
      </c>
      <c r="C248" t="s">
        <v>89</v>
      </c>
      <c r="D248" t="str">
        <f t="shared" si="3"/>
        <v>1 mes</v>
      </c>
    </row>
    <row r="249" spans="1:4" x14ac:dyDescent="0.25">
      <c r="A249" s="13">
        <v>3</v>
      </c>
      <c r="B249" t="s">
        <v>102</v>
      </c>
      <c r="C249" t="s">
        <v>89</v>
      </c>
      <c r="D249" t="str">
        <f t="shared" si="3"/>
        <v>3 meses</v>
      </c>
    </row>
    <row r="250" spans="1:4" x14ac:dyDescent="0.25">
      <c r="A250" s="13">
        <v>1</v>
      </c>
      <c r="B250" t="s">
        <v>103</v>
      </c>
      <c r="C250" t="s">
        <v>89</v>
      </c>
      <c r="D250" t="str">
        <f t="shared" si="3"/>
        <v>1 mes</v>
      </c>
    </row>
    <row r="251" spans="1:4" x14ac:dyDescent="0.25">
      <c r="A251" s="13">
        <v>2</v>
      </c>
      <c r="B251" t="s">
        <v>102</v>
      </c>
      <c r="C251" t="s">
        <v>89</v>
      </c>
      <c r="D251" t="str">
        <f t="shared" si="3"/>
        <v>2 meses</v>
      </c>
    </row>
    <row r="252" spans="1:4" x14ac:dyDescent="0.25">
      <c r="A252" s="13">
        <v>11</v>
      </c>
      <c r="B252" t="s">
        <v>102</v>
      </c>
      <c r="C252" t="s">
        <v>89</v>
      </c>
      <c r="D252" t="str">
        <f t="shared" si="3"/>
        <v>11 meses</v>
      </c>
    </row>
    <row r="253" spans="1:4" x14ac:dyDescent="0.25">
      <c r="A253" s="13">
        <v>11</v>
      </c>
      <c r="B253" t="s">
        <v>102</v>
      </c>
      <c r="C253" t="s">
        <v>89</v>
      </c>
      <c r="D253" t="str">
        <f t="shared" si="3"/>
        <v>11 meses</v>
      </c>
    </row>
    <row r="254" spans="1:4" x14ac:dyDescent="0.25">
      <c r="A254" s="13">
        <v>9</v>
      </c>
      <c r="B254" t="s">
        <v>102</v>
      </c>
      <c r="C254" t="s">
        <v>89</v>
      </c>
      <c r="D254" t="str">
        <f t="shared" si="3"/>
        <v>9 meses</v>
      </c>
    </row>
    <row r="255" spans="1:4" x14ac:dyDescent="0.25">
      <c r="A255" s="13">
        <v>14</v>
      </c>
      <c r="B255" t="s">
        <v>102</v>
      </c>
      <c r="C255" t="s">
        <v>89</v>
      </c>
      <c r="D255" t="str">
        <f t="shared" si="3"/>
        <v>14 meses</v>
      </c>
    </row>
    <row r="256" spans="1:4" x14ac:dyDescent="0.25">
      <c r="A256" s="13">
        <v>10</v>
      </c>
      <c r="B256" t="s">
        <v>102</v>
      </c>
      <c r="C256" t="s">
        <v>89</v>
      </c>
      <c r="D256" t="str">
        <f t="shared" si="3"/>
        <v>10 meses</v>
      </c>
    </row>
    <row r="257" spans="1:4" x14ac:dyDescent="0.25">
      <c r="A257" s="13">
        <v>9</v>
      </c>
      <c r="B257" t="s">
        <v>102</v>
      </c>
      <c r="C257" t="s">
        <v>89</v>
      </c>
      <c r="D257" t="str">
        <f t="shared" si="3"/>
        <v>9 meses</v>
      </c>
    </row>
    <row r="258" spans="1:4" x14ac:dyDescent="0.25">
      <c r="A258" s="13">
        <v>9</v>
      </c>
      <c r="B258" t="s">
        <v>102</v>
      </c>
      <c r="C258" t="s">
        <v>89</v>
      </c>
      <c r="D258" t="str">
        <f t="shared" si="3"/>
        <v>9 meses</v>
      </c>
    </row>
    <row r="259" spans="1:4" x14ac:dyDescent="0.25">
      <c r="A259" s="13">
        <v>11</v>
      </c>
      <c r="B259" t="s">
        <v>102</v>
      </c>
      <c r="C259" t="s">
        <v>89</v>
      </c>
      <c r="D259" t="str">
        <f t="shared" ref="D259:D322" si="4">CONCATENATE(A259,C259,B259)</f>
        <v>11 meses</v>
      </c>
    </row>
    <row r="260" spans="1:4" x14ac:dyDescent="0.25">
      <c r="A260" s="13">
        <v>11</v>
      </c>
      <c r="B260" t="s">
        <v>102</v>
      </c>
      <c r="C260" t="s">
        <v>89</v>
      </c>
      <c r="D260" t="str">
        <f t="shared" si="4"/>
        <v>11 meses</v>
      </c>
    </row>
    <row r="261" spans="1:4" x14ac:dyDescent="0.25">
      <c r="A261" s="13">
        <v>5</v>
      </c>
      <c r="B261" t="s">
        <v>102</v>
      </c>
      <c r="C261" t="s">
        <v>89</v>
      </c>
      <c r="D261" t="str">
        <f t="shared" si="4"/>
        <v>5 meses</v>
      </c>
    </row>
    <row r="262" spans="1:4" x14ac:dyDescent="0.25">
      <c r="A262" s="13">
        <v>9</v>
      </c>
      <c r="B262" t="s">
        <v>102</v>
      </c>
      <c r="C262" t="s">
        <v>89</v>
      </c>
      <c r="D262" t="str">
        <f t="shared" si="4"/>
        <v>9 meses</v>
      </c>
    </row>
    <row r="263" spans="1:4" x14ac:dyDescent="0.25">
      <c r="A263" s="13">
        <v>5</v>
      </c>
      <c r="B263" t="s">
        <v>102</v>
      </c>
      <c r="C263" t="s">
        <v>89</v>
      </c>
      <c r="D263" t="str">
        <f t="shared" si="4"/>
        <v>5 meses</v>
      </c>
    </row>
    <row r="264" spans="1:4" x14ac:dyDescent="0.25">
      <c r="A264" s="13">
        <v>11</v>
      </c>
      <c r="B264" t="s">
        <v>102</v>
      </c>
      <c r="C264" t="s">
        <v>89</v>
      </c>
      <c r="D264" t="str">
        <f t="shared" si="4"/>
        <v>11 meses</v>
      </c>
    </row>
    <row r="265" spans="1:4" x14ac:dyDescent="0.25">
      <c r="A265" s="13">
        <v>11</v>
      </c>
      <c r="B265" t="s">
        <v>102</v>
      </c>
      <c r="C265" t="s">
        <v>89</v>
      </c>
      <c r="D265" t="str">
        <f t="shared" si="4"/>
        <v>11 meses</v>
      </c>
    </row>
    <row r="266" spans="1:4" x14ac:dyDescent="0.25">
      <c r="A266" s="13">
        <v>10</v>
      </c>
      <c r="B266" t="s">
        <v>102</v>
      </c>
      <c r="C266" t="s">
        <v>89</v>
      </c>
      <c r="D266" t="str">
        <f t="shared" si="4"/>
        <v>10 meses</v>
      </c>
    </row>
    <row r="267" spans="1:4" x14ac:dyDescent="0.25">
      <c r="A267" s="13">
        <v>15</v>
      </c>
      <c r="B267" t="s">
        <v>102</v>
      </c>
      <c r="C267" t="s">
        <v>89</v>
      </c>
      <c r="D267" t="str">
        <f t="shared" si="4"/>
        <v>15 meses</v>
      </c>
    </row>
    <row r="268" spans="1:4" x14ac:dyDescent="0.25">
      <c r="A268" s="13">
        <v>8</v>
      </c>
      <c r="B268" t="s">
        <v>102</v>
      </c>
      <c r="C268" t="s">
        <v>89</v>
      </c>
      <c r="D268" t="str">
        <f t="shared" si="4"/>
        <v>8 meses</v>
      </c>
    </row>
    <row r="269" spans="1:4" x14ac:dyDescent="0.25">
      <c r="A269" s="13">
        <v>11</v>
      </c>
      <c r="B269" t="s">
        <v>102</v>
      </c>
      <c r="C269" t="s">
        <v>89</v>
      </c>
      <c r="D269" t="str">
        <f t="shared" si="4"/>
        <v>11 meses</v>
      </c>
    </row>
    <row r="270" spans="1:4" x14ac:dyDescent="0.25">
      <c r="A270" s="13">
        <v>11</v>
      </c>
      <c r="B270" t="s">
        <v>102</v>
      </c>
      <c r="C270" t="s">
        <v>89</v>
      </c>
      <c r="D270" t="str">
        <f t="shared" si="4"/>
        <v>11 meses</v>
      </c>
    </row>
    <row r="271" spans="1:4" x14ac:dyDescent="0.25">
      <c r="A271" s="13">
        <v>11</v>
      </c>
      <c r="B271" t="s">
        <v>102</v>
      </c>
      <c r="C271" t="s">
        <v>89</v>
      </c>
      <c r="D271" t="str">
        <f t="shared" si="4"/>
        <v>11 meses</v>
      </c>
    </row>
    <row r="272" spans="1:4" x14ac:dyDescent="0.25">
      <c r="A272" s="13">
        <v>10</v>
      </c>
      <c r="B272" t="s">
        <v>102</v>
      </c>
      <c r="C272" t="s">
        <v>89</v>
      </c>
      <c r="D272" t="str">
        <f t="shared" si="4"/>
        <v>10 meses</v>
      </c>
    </row>
    <row r="273" spans="1:4" x14ac:dyDescent="0.25">
      <c r="A273" s="13">
        <v>2</v>
      </c>
      <c r="B273" t="s">
        <v>102</v>
      </c>
      <c r="C273" t="s">
        <v>89</v>
      </c>
      <c r="D273" t="str">
        <f t="shared" si="4"/>
        <v>2 meses</v>
      </c>
    </row>
    <row r="274" spans="1:4" x14ac:dyDescent="0.25">
      <c r="A274" s="13">
        <v>12</v>
      </c>
      <c r="B274" t="s">
        <v>102</v>
      </c>
      <c r="C274" t="s">
        <v>89</v>
      </c>
      <c r="D274" t="str">
        <f t="shared" si="4"/>
        <v>12 meses</v>
      </c>
    </row>
    <row r="275" spans="1:4" x14ac:dyDescent="0.25">
      <c r="A275" s="13">
        <v>15</v>
      </c>
      <c r="B275" t="s">
        <v>102</v>
      </c>
      <c r="C275" t="s">
        <v>89</v>
      </c>
      <c r="D275" t="str">
        <f t="shared" si="4"/>
        <v>15 meses</v>
      </c>
    </row>
    <row r="276" spans="1:4" x14ac:dyDescent="0.25">
      <c r="A276" s="13">
        <v>4</v>
      </c>
      <c r="B276" t="s">
        <v>102</v>
      </c>
      <c r="C276" t="s">
        <v>89</v>
      </c>
      <c r="D276" t="str">
        <f t="shared" si="4"/>
        <v>4 meses</v>
      </c>
    </row>
    <row r="277" spans="1:4" x14ac:dyDescent="0.25">
      <c r="A277" s="13">
        <v>4</v>
      </c>
      <c r="B277" t="s">
        <v>102</v>
      </c>
      <c r="C277" t="s">
        <v>89</v>
      </c>
      <c r="D277" t="str">
        <f t="shared" si="4"/>
        <v>4 meses</v>
      </c>
    </row>
    <row r="278" spans="1:4" x14ac:dyDescent="0.25">
      <c r="A278" s="13">
        <v>11</v>
      </c>
      <c r="B278" t="s">
        <v>102</v>
      </c>
      <c r="C278" t="s">
        <v>89</v>
      </c>
      <c r="D278" t="str">
        <f t="shared" si="4"/>
        <v>11 meses</v>
      </c>
    </row>
    <row r="279" spans="1:4" x14ac:dyDescent="0.25">
      <c r="A279" s="13">
        <v>11</v>
      </c>
      <c r="B279" t="s">
        <v>102</v>
      </c>
      <c r="C279" t="s">
        <v>89</v>
      </c>
      <c r="D279" t="str">
        <f t="shared" si="4"/>
        <v>11 meses</v>
      </c>
    </row>
    <row r="280" spans="1:4" x14ac:dyDescent="0.25">
      <c r="A280" s="13">
        <v>16</v>
      </c>
      <c r="B280" t="s">
        <v>102</v>
      </c>
      <c r="C280" t="s">
        <v>89</v>
      </c>
      <c r="D280" t="str">
        <f t="shared" si="4"/>
        <v>16 meses</v>
      </c>
    </row>
    <row r="281" spans="1:4" x14ac:dyDescent="0.25">
      <c r="A281" s="13">
        <v>5</v>
      </c>
      <c r="B281" t="s">
        <v>102</v>
      </c>
      <c r="C281" t="s">
        <v>89</v>
      </c>
      <c r="D281" t="str">
        <f t="shared" si="4"/>
        <v>5 meses</v>
      </c>
    </row>
    <row r="282" spans="1:4" x14ac:dyDescent="0.25">
      <c r="A282" s="13">
        <v>3</v>
      </c>
      <c r="B282" t="s">
        <v>102</v>
      </c>
      <c r="C282" t="s">
        <v>89</v>
      </c>
      <c r="D282" t="str">
        <f t="shared" si="4"/>
        <v>3 meses</v>
      </c>
    </row>
    <row r="283" spans="1:4" x14ac:dyDescent="0.25">
      <c r="A283" s="13">
        <v>3</v>
      </c>
      <c r="B283" t="s">
        <v>102</v>
      </c>
      <c r="C283" t="s">
        <v>89</v>
      </c>
      <c r="D283" t="str">
        <f t="shared" si="4"/>
        <v>3 meses</v>
      </c>
    </row>
    <row r="284" spans="1:4" x14ac:dyDescent="0.25">
      <c r="A284" s="13">
        <v>9</v>
      </c>
      <c r="B284" t="s">
        <v>102</v>
      </c>
      <c r="C284" t="s">
        <v>89</v>
      </c>
      <c r="D284" t="str">
        <f t="shared" si="4"/>
        <v>9 meses</v>
      </c>
    </row>
    <row r="285" spans="1:4" x14ac:dyDescent="0.25">
      <c r="A285" s="13">
        <v>7</v>
      </c>
      <c r="B285" t="s">
        <v>102</v>
      </c>
      <c r="C285" t="s">
        <v>89</v>
      </c>
      <c r="D285" t="str">
        <f t="shared" si="4"/>
        <v>7 meses</v>
      </c>
    </row>
    <row r="286" spans="1:4" x14ac:dyDescent="0.25">
      <c r="A286" s="13">
        <v>11</v>
      </c>
      <c r="B286" t="s">
        <v>102</v>
      </c>
      <c r="C286" t="s">
        <v>89</v>
      </c>
      <c r="D286" t="str">
        <f t="shared" si="4"/>
        <v>11 meses</v>
      </c>
    </row>
    <row r="287" spans="1:4" x14ac:dyDescent="0.25">
      <c r="A287" s="13">
        <v>9</v>
      </c>
      <c r="B287" t="s">
        <v>102</v>
      </c>
      <c r="C287" t="s">
        <v>89</v>
      </c>
      <c r="D287" t="str">
        <f t="shared" si="4"/>
        <v>9 meses</v>
      </c>
    </row>
    <row r="288" spans="1:4" x14ac:dyDescent="0.25">
      <c r="A288" s="13">
        <v>7</v>
      </c>
      <c r="B288" t="s">
        <v>102</v>
      </c>
      <c r="C288" t="s">
        <v>89</v>
      </c>
      <c r="D288" t="str">
        <f t="shared" si="4"/>
        <v>7 meses</v>
      </c>
    </row>
    <row r="289" spans="1:4" x14ac:dyDescent="0.25">
      <c r="A289" s="13">
        <v>10</v>
      </c>
      <c r="B289" t="s">
        <v>102</v>
      </c>
      <c r="C289" t="s">
        <v>89</v>
      </c>
      <c r="D289" t="str">
        <f t="shared" si="4"/>
        <v>10 meses</v>
      </c>
    </row>
    <row r="290" spans="1:4" x14ac:dyDescent="0.25">
      <c r="A290" s="13">
        <v>6</v>
      </c>
      <c r="B290" t="s">
        <v>102</v>
      </c>
      <c r="C290" t="s">
        <v>89</v>
      </c>
      <c r="D290" t="str">
        <f t="shared" si="4"/>
        <v>6 meses</v>
      </c>
    </row>
    <row r="291" spans="1:4" x14ac:dyDescent="0.25">
      <c r="A291" s="13">
        <v>8</v>
      </c>
      <c r="B291" t="s">
        <v>102</v>
      </c>
      <c r="C291" t="s">
        <v>89</v>
      </c>
      <c r="D291" t="str">
        <f t="shared" si="4"/>
        <v>8 meses</v>
      </c>
    </row>
    <row r="292" spans="1:4" x14ac:dyDescent="0.25">
      <c r="A292" s="13">
        <v>4</v>
      </c>
      <c r="B292" t="s">
        <v>102</v>
      </c>
      <c r="C292" t="s">
        <v>89</v>
      </c>
      <c r="D292" t="str">
        <f t="shared" si="4"/>
        <v>4 meses</v>
      </c>
    </row>
    <row r="293" spans="1:4" x14ac:dyDescent="0.25">
      <c r="A293" s="13">
        <v>11</v>
      </c>
      <c r="B293" t="s">
        <v>102</v>
      </c>
      <c r="C293" t="s">
        <v>89</v>
      </c>
      <c r="D293" t="str">
        <f t="shared" si="4"/>
        <v>11 meses</v>
      </c>
    </row>
    <row r="294" spans="1:4" x14ac:dyDescent="0.25">
      <c r="A294" s="13">
        <v>3</v>
      </c>
      <c r="B294" t="s">
        <v>102</v>
      </c>
      <c r="C294" t="s">
        <v>89</v>
      </c>
      <c r="D294" t="str">
        <f t="shared" si="4"/>
        <v>3 meses</v>
      </c>
    </row>
    <row r="295" spans="1:4" x14ac:dyDescent="0.25">
      <c r="A295" s="13">
        <v>3</v>
      </c>
      <c r="B295" t="s">
        <v>102</v>
      </c>
      <c r="C295" t="s">
        <v>89</v>
      </c>
      <c r="D295" t="str">
        <f t="shared" si="4"/>
        <v>3 meses</v>
      </c>
    </row>
    <row r="296" spans="1:4" x14ac:dyDescent="0.25">
      <c r="A296" s="13">
        <v>5</v>
      </c>
      <c r="B296" t="s">
        <v>102</v>
      </c>
      <c r="C296" t="s">
        <v>89</v>
      </c>
      <c r="D296" t="str">
        <f t="shared" si="4"/>
        <v>5 meses</v>
      </c>
    </row>
    <row r="297" spans="1:4" x14ac:dyDescent="0.25">
      <c r="A297" s="13">
        <v>10</v>
      </c>
      <c r="B297" t="s">
        <v>102</v>
      </c>
      <c r="C297" t="s">
        <v>89</v>
      </c>
      <c r="D297" t="str">
        <f t="shared" si="4"/>
        <v>10 meses</v>
      </c>
    </row>
    <row r="298" spans="1:4" x14ac:dyDescent="0.25">
      <c r="A298" s="13">
        <v>12</v>
      </c>
      <c r="B298" t="s">
        <v>102</v>
      </c>
      <c r="C298" t="s">
        <v>89</v>
      </c>
      <c r="D298" t="str">
        <f t="shared" si="4"/>
        <v>12 meses</v>
      </c>
    </row>
    <row r="299" spans="1:4" x14ac:dyDescent="0.25">
      <c r="A299" s="13">
        <v>11</v>
      </c>
      <c r="B299" t="s">
        <v>102</v>
      </c>
      <c r="C299" t="s">
        <v>89</v>
      </c>
      <c r="D299" t="str">
        <f t="shared" si="4"/>
        <v>11 meses</v>
      </c>
    </row>
    <row r="300" spans="1:4" x14ac:dyDescent="0.25">
      <c r="A300" s="13">
        <v>11</v>
      </c>
      <c r="B300" t="s">
        <v>102</v>
      </c>
      <c r="C300" t="s">
        <v>89</v>
      </c>
      <c r="D300" t="str">
        <f t="shared" si="4"/>
        <v>11 meses</v>
      </c>
    </row>
    <row r="301" spans="1:4" x14ac:dyDescent="0.25">
      <c r="A301" s="13">
        <v>1</v>
      </c>
      <c r="B301" t="s">
        <v>103</v>
      </c>
      <c r="C301" t="s">
        <v>89</v>
      </c>
      <c r="D301" t="str">
        <f t="shared" si="4"/>
        <v>1 mes</v>
      </c>
    </row>
    <row r="302" spans="1:4" x14ac:dyDescent="0.25">
      <c r="A302" s="13">
        <v>9</v>
      </c>
      <c r="B302" t="s">
        <v>102</v>
      </c>
      <c r="C302" t="s">
        <v>89</v>
      </c>
      <c r="D302" t="str">
        <f t="shared" si="4"/>
        <v>9 meses</v>
      </c>
    </row>
    <row r="303" spans="1:4" x14ac:dyDescent="0.25">
      <c r="A303" s="13">
        <v>10</v>
      </c>
      <c r="B303" t="s">
        <v>102</v>
      </c>
      <c r="C303" t="s">
        <v>89</v>
      </c>
      <c r="D303" t="str">
        <f t="shared" si="4"/>
        <v>10 meses</v>
      </c>
    </row>
    <row r="304" spans="1:4" x14ac:dyDescent="0.25">
      <c r="A304" s="13">
        <v>8</v>
      </c>
      <c r="B304" t="s">
        <v>102</v>
      </c>
      <c r="C304" t="s">
        <v>89</v>
      </c>
      <c r="D304" t="str">
        <f t="shared" si="4"/>
        <v>8 meses</v>
      </c>
    </row>
    <row r="305" spans="1:4" x14ac:dyDescent="0.25">
      <c r="A305" s="13">
        <v>3</v>
      </c>
      <c r="B305" t="s">
        <v>102</v>
      </c>
      <c r="C305" t="s">
        <v>89</v>
      </c>
      <c r="D305" t="str">
        <f t="shared" si="4"/>
        <v>3 meses</v>
      </c>
    </row>
    <row r="306" spans="1:4" x14ac:dyDescent="0.25">
      <c r="A306" s="13">
        <v>1</v>
      </c>
      <c r="B306" t="s">
        <v>103</v>
      </c>
      <c r="C306" t="s">
        <v>89</v>
      </c>
      <c r="D306" t="str">
        <f t="shared" si="4"/>
        <v>1 mes</v>
      </c>
    </row>
    <row r="307" spans="1:4" x14ac:dyDescent="0.25">
      <c r="A307" s="13">
        <v>12</v>
      </c>
      <c r="B307" t="s">
        <v>102</v>
      </c>
      <c r="C307" t="s">
        <v>89</v>
      </c>
      <c r="D307" t="str">
        <f t="shared" si="4"/>
        <v>12 meses</v>
      </c>
    </row>
    <row r="308" spans="1:4" x14ac:dyDescent="0.25">
      <c r="A308" s="13">
        <v>12</v>
      </c>
      <c r="B308" t="s">
        <v>102</v>
      </c>
      <c r="C308" t="s">
        <v>89</v>
      </c>
      <c r="D308" t="str">
        <f t="shared" si="4"/>
        <v>12 meses</v>
      </c>
    </row>
    <row r="309" spans="1:4" x14ac:dyDescent="0.25">
      <c r="A309" s="13">
        <v>11</v>
      </c>
      <c r="B309" t="s">
        <v>102</v>
      </c>
      <c r="C309" t="s">
        <v>89</v>
      </c>
      <c r="D309" t="str">
        <f t="shared" si="4"/>
        <v>11 meses</v>
      </c>
    </row>
    <row r="310" spans="1:4" x14ac:dyDescent="0.25">
      <c r="A310" s="13">
        <v>11</v>
      </c>
      <c r="B310" t="s">
        <v>102</v>
      </c>
      <c r="C310" t="s">
        <v>89</v>
      </c>
      <c r="D310" t="str">
        <f t="shared" si="4"/>
        <v>11 meses</v>
      </c>
    </row>
    <row r="311" spans="1:4" x14ac:dyDescent="0.25">
      <c r="A311" s="13">
        <v>13</v>
      </c>
      <c r="B311" t="s">
        <v>102</v>
      </c>
      <c r="C311" t="s">
        <v>89</v>
      </c>
      <c r="D311" t="str">
        <f t="shared" si="4"/>
        <v>13 meses</v>
      </c>
    </row>
    <row r="312" spans="1:4" x14ac:dyDescent="0.25">
      <c r="A312" s="13">
        <v>6</v>
      </c>
      <c r="B312" t="s">
        <v>102</v>
      </c>
      <c r="C312" t="s">
        <v>89</v>
      </c>
      <c r="D312" t="str">
        <f t="shared" si="4"/>
        <v>6 meses</v>
      </c>
    </row>
    <row r="313" spans="1:4" x14ac:dyDescent="0.25">
      <c r="A313" s="13">
        <v>11</v>
      </c>
      <c r="B313" t="s">
        <v>102</v>
      </c>
      <c r="C313" t="s">
        <v>89</v>
      </c>
      <c r="D313" t="str">
        <f t="shared" si="4"/>
        <v>11 meses</v>
      </c>
    </row>
    <row r="314" spans="1:4" x14ac:dyDescent="0.25">
      <c r="A314" s="13">
        <v>6</v>
      </c>
      <c r="B314" t="s">
        <v>102</v>
      </c>
      <c r="C314" t="s">
        <v>89</v>
      </c>
      <c r="D314" t="str">
        <f t="shared" si="4"/>
        <v>6 meses</v>
      </c>
    </row>
    <row r="315" spans="1:4" x14ac:dyDescent="0.25">
      <c r="A315" s="13">
        <v>6</v>
      </c>
      <c r="B315" t="s">
        <v>102</v>
      </c>
      <c r="C315" t="s">
        <v>89</v>
      </c>
      <c r="D315" t="str">
        <f t="shared" si="4"/>
        <v>6 meses</v>
      </c>
    </row>
    <row r="316" spans="1:4" x14ac:dyDescent="0.25">
      <c r="A316" s="13">
        <v>5</v>
      </c>
      <c r="B316" t="s">
        <v>102</v>
      </c>
      <c r="C316" t="s">
        <v>89</v>
      </c>
      <c r="D316" t="str">
        <f t="shared" si="4"/>
        <v>5 meses</v>
      </c>
    </row>
    <row r="317" spans="1:4" x14ac:dyDescent="0.25">
      <c r="A317" s="13">
        <v>3</v>
      </c>
      <c r="B317" t="s">
        <v>102</v>
      </c>
      <c r="C317" t="s">
        <v>89</v>
      </c>
      <c r="D317" t="str">
        <f t="shared" si="4"/>
        <v>3 meses</v>
      </c>
    </row>
    <row r="318" spans="1:4" x14ac:dyDescent="0.25">
      <c r="A318" s="13">
        <v>3</v>
      </c>
      <c r="B318" t="s">
        <v>102</v>
      </c>
      <c r="C318" t="s">
        <v>89</v>
      </c>
      <c r="D318" t="str">
        <f t="shared" si="4"/>
        <v>3 meses</v>
      </c>
    </row>
    <row r="319" spans="1:4" x14ac:dyDescent="0.25">
      <c r="A319" s="13">
        <v>2</v>
      </c>
      <c r="B319" t="s">
        <v>102</v>
      </c>
      <c r="C319" t="s">
        <v>89</v>
      </c>
      <c r="D319" t="str">
        <f t="shared" si="4"/>
        <v>2 meses</v>
      </c>
    </row>
    <row r="320" spans="1:4" x14ac:dyDescent="0.25">
      <c r="A320" s="13">
        <v>5</v>
      </c>
      <c r="B320" t="s">
        <v>102</v>
      </c>
      <c r="C320" t="s">
        <v>89</v>
      </c>
      <c r="D320" t="str">
        <f t="shared" si="4"/>
        <v>5 meses</v>
      </c>
    </row>
    <row r="321" spans="1:4" x14ac:dyDescent="0.25">
      <c r="A321" s="13">
        <v>3</v>
      </c>
      <c r="B321" t="s">
        <v>102</v>
      </c>
      <c r="C321" t="s">
        <v>89</v>
      </c>
      <c r="D321" t="str">
        <f t="shared" si="4"/>
        <v>3 meses</v>
      </c>
    </row>
    <row r="322" spans="1:4" x14ac:dyDescent="0.25">
      <c r="A322" s="13">
        <v>5</v>
      </c>
      <c r="B322" t="s">
        <v>102</v>
      </c>
      <c r="C322" t="s">
        <v>89</v>
      </c>
      <c r="D322" t="str">
        <f t="shared" si="4"/>
        <v>5 meses</v>
      </c>
    </row>
    <row r="323" spans="1:4" x14ac:dyDescent="0.25">
      <c r="A323" s="13">
        <v>4</v>
      </c>
      <c r="B323" t="s">
        <v>102</v>
      </c>
      <c r="C323" t="s">
        <v>89</v>
      </c>
      <c r="D323" t="str">
        <f t="shared" ref="D323:D386" si="5">CONCATENATE(A323,C323,B323)</f>
        <v>4 meses</v>
      </c>
    </row>
    <row r="324" spans="1:4" x14ac:dyDescent="0.25">
      <c r="A324" s="13">
        <v>4</v>
      </c>
      <c r="B324" t="s">
        <v>102</v>
      </c>
      <c r="C324" t="s">
        <v>89</v>
      </c>
      <c r="D324" t="str">
        <f t="shared" si="5"/>
        <v>4 meses</v>
      </c>
    </row>
    <row r="325" spans="1:4" x14ac:dyDescent="0.25">
      <c r="A325" s="13">
        <v>3</v>
      </c>
      <c r="B325" t="s">
        <v>102</v>
      </c>
      <c r="C325" t="s">
        <v>89</v>
      </c>
      <c r="D325" t="str">
        <f t="shared" si="5"/>
        <v>3 meses</v>
      </c>
    </row>
    <row r="326" spans="1:4" x14ac:dyDescent="0.25">
      <c r="A326" s="13">
        <v>6</v>
      </c>
      <c r="B326" t="s">
        <v>102</v>
      </c>
      <c r="C326" t="s">
        <v>89</v>
      </c>
      <c r="D326" t="str">
        <f t="shared" si="5"/>
        <v>6 meses</v>
      </c>
    </row>
    <row r="327" spans="1:4" x14ac:dyDescent="0.25">
      <c r="A327" s="13">
        <v>4</v>
      </c>
      <c r="B327" t="s">
        <v>102</v>
      </c>
      <c r="C327" t="s">
        <v>89</v>
      </c>
      <c r="D327" t="str">
        <f t="shared" si="5"/>
        <v>4 meses</v>
      </c>
    </row>
    <row r="328" spans="1:4" x14ac:dyDescent="0.25">
      <c r="A328" s="13">
        <v>11</v>
      </c>
      <c r="B328" t="s">
        <v>102</v>
      </c>
      <c r="C328" t="s">
        <v>89</v>
      </c>
      <c r="D328" t="str">
        <f t="shared" si="5"/>
        <v>11 meses</v>
      </c>
    </row>
    <row r="329" spans="1:4" x14ac:dyDescent="0.25">
      <c r="A329" s="13">
        <v>4</v>
      </c>
      <c r="B329" t="s">
        <v>102</v>
      </c>
      <c r="C329" t="s">
        <v>89</v>
      </c>
      <c r="D329" t="str">
        <f t="shared" si="5"/>
        <v>4 meses</v>
      </c>
    </row>
    <row r="330" spans="1:4" x14ac:dyDescent="0.25">
      <c r="A330" s="13">
        <v>8</v>
      </c>
      <c r="B330" t="s">
        <v>102</v>
      </c>
      <c r="C330" t="s">
        <v>89</v>
      </c>
      <c r="D330" t="str">
        <f t="shared" si="5"/>
        <v>8 meses</v>
      </c>
    </row>
    <row r="331" spans="1:4" x14ac:dyDescent="0.25">
      <c r="A331" s="13">
        <v>9</v>
      </c>
      <c r="B331" t="s">
        <v>102</v>
      </c>
      <c r="C331" t="s">
        <v>89</v>
      </c>
      <c r="D331" t="str">
        <f t="shared" si="5"/>
        <v>9 meses</v>
      </c>
    </row>
    <row r="332" spans="1:4" x14ac:dyDescent="0.25">
      <c r="A332" s="13">
        <v>3</v>
      </c>
      <c r="B332" t="s">
        <v>102</v>
      </c>
      <c r="C332" t="s">
        <v>89</v>
      </c>
      <c r="D332" t="str">
        <f t="shared" si="5"/>
        <v>3 meses</v>
      </c>
    </row>
    <row r="333" spans="1:4" x14ac:dyDescent="0.25">
      <c r="A333" s="13">
        <v>2</v>
      </c>
      <c r="B333" t="s">
        <v>102</v>
      </c>
      <c r="C333" t="s">
        <v>89</v>
      </c>
      <c r="D333" t="str">
        <f t="shared" si="5"/>
        <v>2 meses</v>
      </c>
    </row>
    <row r="334" spans="1:4" x14ac:dyDescent="0.25">
      <c r="A334" s="13">
        <v>2</v>
      </c>
      <c r="B334" t="s">
        <v>102</v>
      </c>
      <c r="C334" t="s">
        <v>89</v>
      </c>
      <c r="D334" t="str">
        <f t="shared" si="5"/>
        <v>2 meses</v>
      </c>
    </row>
    <row r="335" spans="1:4" x14ac:dyDescent="0.25">
      <c r="A335" s="13">
        <v>2</v>
      </c>
      <c r="B335" t="s">
        <v>102</v>
      </c>
      <c r="C335" t="s">
        <v>89</v>
      </c>
      <c r="D335" t="str">
        <f t="shared" si="5"/>
        <v>2 meses</v>
      </c>
    </row>
    <row r="336" spans="1:4" x14ac:dyDescent="0.25">
      <c r="A336" s="13">
        <v>11</v>
      </c>
      <c r="B336" t="s">
        <v>102</v>
      </c>
      <c r="C336" t="s">
        <v>89</v>
      </c>
      <c r="D336" t="str">
        <f t="shared" si="5"/>
        <v>11 meses</v>
      </c>
    </row>
    <row r="337" spans="1:4" x14ac:dyDescent="0.25">
      <c r="A337" s="13">
        <v>1</v>
      </c>
      <c r="B337" t="s">
        <v>103</v>
      </c>
      <c r="C337" t="s">
        <v>89</v>
      </c>
      <c r="D337" t="str">
        <f t="shared" si="5"/>
        <v>1 mes</v>
      </c>
    </row>
    <row r="338" spans="1:4" x14ac:dyDescent="0.25">
      <c r="A338" s="13">
        <v>1</v>
      </c>
      <c r="B338" t="s">
        <v>103</v>
      </c>
      <c r="C338" t="s">
        <v>89</v>
      </c>
      <c r="D338" t="str">
        <f t="shared" si="5"/>
        <v>1 mes</v>
      </c>
    </row>
    <row r="339" spans="1:4" x14ac:dyDescent="0.25">
      <c r="A339" s="13">
        <v>3</v>
      </c>
      <c r="B339" t="s">
        <v>102</v>
      </c>
      <c r="C339" t="s">
        <v>89</v>
      </c>
      <c r="D339" t="str">
        <f t="shared" si="5"/>
        <v>3 meses</v>
      </c>
    </row>
    <row r="340" spans="1:4" x14ac:dyDescent="0.25">
      <c r="A340" s="13">
        <v>1</v>
      </c>
      <c r="B340" t="s">
        <v>103</v>
      </c>
      <c r="C340" t="s">
        <v>89</v>
      </c>
      <c r="D340" t="str">
        <f t="shared" si="5"/>
        <v>1 mes</v>
      </c>
    </row>
    <row r="341" spans="1:4" x14ac:dyDescent="0.25">
      <c r="A341" s="13">
        <v>1</v>
      </c>
      <c r="B341" t="s">
        <v>103</v>
      </c>
      <c r="C341" t="s">
        <v>89</v>
      </c>
      <c r="D341" t="str">
        <f t="shared" si="5"/>
        <v>1 mes</v>
      </c>
    </row>
    <row r="342" spans="1:4" x14ac:dyDescent="0.25">
      <c r="A342" s="13">
        <v>2</v>
      </c>
      <c r="B342" t="s">
        <v>102</v>
      </c>
      <c r="C342" t="s">
        <v>89</v>
      </c>
      <c r="D342" t="str">
        <f t="shared" si="5"/>
        <v>2 meses</v>
      </c>
    </row>
    <row r="343" spans="1:4" x14ac:dyDescent="0.25">
      <c r="A343" s="13">
        <v>11</v>
      </c>
      <c r="B343" t="s">
        <v>102</v>
      </c>
      <c r="C343" t="s">
        <v>89</v>
      </c>
      <c r="D343" t="str">
        <f t="shared" si="5"/>
        <v>11 meses</v>
      </c>
    </row>
    <row r="344" spans="1:4" x14ac:dyDescent="0.25">
      <c r="A344" s="13">
        <v>11</v>
      </c>
      <c r="B344" t="s">
        <v>102</v>
      </c>
      <c r="C344" t="s">
        <v>89</v>
      </c>
      <c r="D344" t="str">
        <f t="shared" si="5"/>
        <v>11 meses</v>
      </c>
    </row>
    <row r="345" spans="1:4" x14ac:dyDescent="0.25">
      <c r="A345" s="13">
        <v>11</v>
      </c>
      <c r="B345" t="s">
        <v>102</v>
      </c>
      <c r="C345" t="s">
        <v>89</v>
      </c>
      <c r="D345" t="str">
        <f t="shared" si="5"/>
        <v>11 meses</v>
      </c>
    </row>
    <row r="346" spans="1:4" x14ac:dyDescent="0.25">
      <c r="A346" s="13">
        <v>11</v>
      </c>
      <c r="B346" t="s">
        <v>102</v>
      </c>
      <c r="C346" t="s">
        <v>89</v>
      </c>
      <c r="D346" t="str">
        <f t="shared" si="5"/>
        <v>11 meses</v>
      </c>
    </row>
    <row r="347" spans="1:4" x14ac:dyDescent="0.25">
      <c r="A347" s="13">
        <v>6</v>
      </c>
      <c r="B347" t="s">
        <v>102</v>
      </c>
      <c r="C347" t="s">
        <v>89</v>
      </c>
      <c r="D347" t="str">
        <f t="shared" si="5"/>
        <v>6 meses</v>
      </c>
    </row>
    <row r="348" spans="1:4" x14ac:dyDescent="0.25">
      <c r="A348" s="13">
        <v>5</v>
      </c>
      <c r="B348" t="s">
        <v>102</v>
      </c>
      <c r="C348" t="s">
        <v>89</v>
      </c>
      <c r="D348" t="str">
        <f t="shared" si="5"/>
        <v>5 meses</v>
      </c>
    </row>
    <row r="349" spans="1:4" x14ac:dyDescent="0.25">
      <c r="A349" s="13">
        <v>5</v>
      </c>
      <c r="B349" t="s">
        <v>102</v>
      </c>
      <c r="C349" t="s">
        <v>89</v>
      </c>
      <c r="D349" t="str">
        <f t="shared" si="5"/>
        <v>5 meses</v>
      </c>
    </row>
    <row r="350" spans="1:4" x14ac:dyDescent="0.25">
      <c r="A350" s="13">
        <v>10</v>
      </c>
      <c r="B350" t="s">
        <v>102</v>
      </c>
      <c r="C350" t="s">
        <v>89</v>
      </c>
      <c r="D350" t="str">
        <f t="shared" si="5"/>
        <v>10 meses</v>
      </c>
    </row>
    <row r="351" spans="1:4" x14ac:dyDescent="0.25">
      <c r="A351" s="13">
        <v>10</v>
      </c>
      <c r="B351" t="s">
        <v>102</v>
      </c>
      <c r="C351" t="s">
        <v>89</v>
      </c>
      <c r="D351" t="str">
        <f t="shared" si="5"/>
        <v>10 meses</v>
      </c>
    </row>
    <row r="352" spans="1:4" x14ac:dyDescent="0.25">
      <c r="A352" s="13">
        <v>11</v>
      </c>
      <c r="B352" t="s">
        <v>102</v>
      </c>
      <c r="C352" t="s">
        <v>89</v>
      </c>
      <c r="D352" t="str">
        <f t="shared" si="5"/>
        <v>11 meses</v>
      </c>
    </row>
    <row r="353" spans="1:4" x14ac:dyDescent="0.25">
      <c r="A353" s="13">
        <v>11</v>
      </c>
      <c r="B353" t="s">
        <v>102</v>
      </c>
      <c r="C353" t="s">
        <v>89</v>
      </c>
      <c r="D353" t="str">
        <f t="shared" si="5"/>
        <v>11 meses</v>
      </c>
    </row>
    <row r="354" spans="1:4" x14ac:dyDescent="0.25">
      <c r="A354" s="13">
        <v>1</v>
      </c>
      <c r="B354" t="s">
        <v>103</v>
      </c>
      <c r="C354" t="s">
        <v>89</v>
      </c>
      <c r="D354" t="str">
        <f t="shared" si="5"/>
        <v>1 mes</v>
      </c>
    </row>
    <row r="355" spans="1:4" x14ac:dyDescent="0.25">
      <c r="A355" s="13">
        <v>8</v>
      </c>
      <c r="B355" t="s">
        <v>102</v>
      </c>
      <c r="C355" t="s">
        <v>89</v>
      </c>
      <c r="D355" t="str">
        <f t="shared" si="5"/>
        <v>8 meses</v>
      </c>
    </row>
    <row r="356" spans="1:4" x14ac:dyDescent="0.25">
      <c r="A356" s="13">
        <v>5</v>
      </c>
      <c r="B356" t="s">
        <v>102</v>
      </c>
      <c r="C356" t="s">
        <v>89</v>
      </c>
      <c r="D356" t="str">
        <f t="shared" si="5"/>
        <v>5 meses</v>
      </c>
    </row>
    <row r="357" spans="1:4" x14ac:dyDescent="0.25">
      <c r="A357" s="13">
        <v>12</v>
      </c>
      <c r="B357" t="s">
        <v>102</v>
      </c>
      <c r="C357" t="s">
        <v>89</v>
      </c>
      <c r="D357" t="str">
        <f t="shared" si="5"/>
        <v>12 meses</v>
      </c>
    </row>
    <row r="358" spans="1:4" x14ac:dyDescent="0.25">
      <c r="A358" s="13">
        <v>5</v>
      </c>
      <c r="B358" t="s">
        <v>102</v>
      </c>
      <c r="C358" t="s">
        <v>89</v>
      </c>
      <c r="D358" t="str">
        <f t="shared" si="5"/>
        <v>5 meses</v>
      </c>
    </row>
    <row r="359" spans="1:4" x14ac:dyDescent="0.25">
      <c r="A359" s="13">
        <v>3</v>
      </c>
      <c r="B359" t="s">
        <v>102</v>
      </c>
      <c r="C359" t="s">
        <v>89</v>
      </c>
      <c r="D359" t="str">
        <f t="shared" si="5"/>
        <v>3 meses</v>
      </c>
    </row>
    <row r="360" spans="1:4" x14ac:dyDescent="0.25">
      <c r="A360" s="13">
        <v>3</v>
      </c>
      <c r="B360" t="s">
        <v>102</v>
      </c>
      <c r="C360" t="s">
        <v>89</v>
      </c>
      <c r="D360" t="str">
        <f t="shared" si="5"/>
        <v>3 meses</v>
      </c>
    </row>
    <row r="361" spans="1:4" x14ac:dyDescent="0.25">
      <c r="A361" s="13">
        <v>5</v>
      </c>
      <c r="B361" t="s">
        <v>102</v>
      </c>
      <c r="C361" t="s">
        <v>89</v>
      </c>
      <c r="D361" t="str">
        <f t="shared" si="5"/>
        <v>5 meses</v>
      </c>
    </row>
    <row r="362" spans="1:4" x14ac:dyDescent="0.25">
      <c r="A362" s="13">
        <v>5</v>
      </c>
      <c r="B362" t="s">
        <v>102</v>
      </c>
      <c r="C362" t="s">
        <v>89</v>
      </c>
      <c r="D362" t="str">
        <f t="shared" si="5"/>
        <v>5 meses</v>
      </c>
    </row>
    <row r="363" spans="1:4" x14ac:dyDescent="0.25">
      <c r="A363" s="13">
        <v>5</v>
      </c>
      <c r="B363" t="s">
        <v>102</v>
      </c>
      <c r="C363" t="s">
        <v>89</v>
      </c>
      <c r="D363" t="str">
        <f t="shared" si="5"/>
        <v>5 meses</v>
      </c>
    </row>
    <row r="364" spans="1:4" x14ac:dyDescent="0.25">
      <c r="A364" s="13">
        <v>5</v>
      </c>
      <c r="B364" t="s">
        <v>102</v>
      </c>
      <c r="C364" t="s">
        <v>89</v>
      </c>
      <c r="D364" t="str">
        <f t="shared" si="5"/>
        <v>5 meses</v>
      </c>
    </row>
    <row r="365" spans="1:4" x14ac:dyDescent="0.25">
      <c r="A365" s="13">
        <v>5</v>
      </c>
      <c r="B365" t="s">
        <v>102</v>
      </c>
      <c r="C365" t="s">
        <v>89</v>
      </c>
      <c r="D365" t="str">
        <f t="shared" si="5"/>
        <v>5 meses</v>
      </c>
    </row>
    <row r="366" spans="1:4" x14ac:dyDescent="0.25">
      <c r="A366" s="13">
        <v>15</v>
      </c>
      <c r="B366" t="s">
        <v>102</v>
      </c>
      <c r="C366" t="s">
        <v>89</v>
      </c>
      <c r="D366" t="str">
        <f t="shared" si="5"/>
        <v>15 meses</v>
      </c>
    </row>
    <row r="367" spans="1:4" x14ac:dyDescent="0.25">
      <c r="A367" s="13">
        <v>11</v>
      </c>
      <c r="B367" t="s">
        <v>102</v>
      </c>
      <c r="C367" t="s">
        <v>89</v>
      </c>
      <c r="D367" t="str">
        <f t="shared" si="5"/>
        <v>11 meses</v>
      </c>
    </row>
    <row r="368" spans="1:4" x14ac:dyDescent="0.25">
      <c r="A368" s="13">
        <v>6</v>
      </c>
      <c r="B368" t="s">
        <v>102</v>
      </c>
      <c r="C368" t="s">
        <v>89</v>
      </c>
      <c r="D368" t="str">
        <f t="shared" si="5"/>
        <v>6 meses</v>
      </c>
    </row>
    <row r="369" spans="1:4" x14ac:dyDescent="0.25">
      <c r="A369" s="13">
        <v>12</v>
      </c>
      <c r="B369" t="s">
        <v>102</v>
      </c>
      <c r="C369" t="s">
        <v>89</v>
      </c>
      <c r="D369" t="str">
        <f t="shared" si="5"/>
        <v>12 meses</v>
      </c>
    </row>
    <row r="370" spans="1:4" x14ac:dyDescent="0.25">
      <c r="A370" s="13">
        <v>12</v>
      </c>
      <c r="B370" t="s">
        <v>102</v>
      </c>
      <c r="C370" t="s">
        <v>89</v>
      </c>
      <c r="D370" t="str">
        <f t="shared" si="5"/>
        <v>12 meses</v>
      </c>
    </row>
    <row r="371" spans="1:4" x14ac:dyDescent="0.25">
      <c r="A371" s="13">
        <v>12</v>
      </c>
      <c r="B371" t="s">
        <v>102</v>
      </c>
      <c r="C371" t="s">
        <v>89</v>
      </c>
      <c r="D371" t="str">
        <f t="shared" si="5"/>
        <v>12 meses</v>
      </c>
    </row>
    <row r="372" spans="1:4" x14ac:dyDescent="0.25">
      <c r="A372" s="13">
        <v>12</v>
      </c>
      <c r="B372" t="s">
        <v>102</v>
      </c>
      <c r="C372" t="s">
        <v>89</v>
      </c>
      <c r="D372" t="str">
        <f t="shared" si="5"/>
        <v>12 meses</v>
      </c>
    </row>
    <row r="373" spans="1:4" x14ac:dyDescent="0.25">
      <c r="A373" s="13">
        <v>12</v>
      </c>
      <c r="B373" t="s">
        <v>102</v>
      </c>
      <c r="C373" t="s">
        <v>89</v>
      </c>
      <c r="D373" t="str">
        <f t="shared" si="5"/>
        <v>12 meses</v>
      </c>
    </row>
    <row r="374" spans="1:4" x14ac:dyDescent="0.25">
      <c r="A374" s="13">
        <v>12</v>
      </c>
      <c r="B374" t="s">
        <v>102</v>
      </c>
      <c r="C374" t="s">
        <v>89</v>
      </c>
      <c r="D374" t="str">
        <f t="shared" si="5"/>
        <v>12 meses</v>
      </c>
    </row>
    <row r="375" spans="1:4" x14ac:dyDescent="0.25">
      <c r="A375" s="13">
        <v>12</v>
      </c>
      <c r="B375" t="s">
        <v>102</v>
      </c>
      <c r="C375" t="s">
        <v>89</v>
      </c>
      <c r="D375" t="str">
        <f t="shared" si="5"/>
        <v>12 meses</v>
      </c>
    </row>
    <row r="376" spans="1:4" x14ac:dyDescent="0.25">
      <c r="A376" s="13">
        <v>12</v>
      </c>
      <c r="B376" t="s">
        <v>102</v>
      </c>
      <c r="C376" t="s">
        <v>89</v>
      </c>
      <c r="D376" t="str">
        <f t="shared" si="5"/>
        <v>12 meses</v>
      </c>
    </row>
    <row r="377" spans="1:4" x14ac:dyDescent="0.25">
      <c r="A377" s="13">
        <v>12</v>
      </c>
      <c r="B377" t="s">
        <v>102</v>
      </c>
      <c r="C377" t="s">
        <v>89</v>
      </c>
      <c r="D377" t="str">
        <f t="shared" si="5"/>
        <v>12 meses</v>
      </c>
    </row>
    <row r="378" spans="1:4" x14ac:dyDescent="0.25">
      <c r="A378" s="13">
        <v>12</v>
      </c>
      <c r="B378" t="s">
        <v>102</v>
      </c>
      <c r="C378" t="s">
        <v>89</v>
      </c>
      <c r="D378" t="str">
        <f t="shared" si="5"/>
        <v>12 meses</v>
      </c>
    </row>
    <row r="379" spans="1:4" x14ac:dyDescent="0.25">
      <c r="A379" s="13">
        <v>12</v>
      </c>
      <c r="B379" t="s">
        <v>102</v>
      </c>
      <c r="C379" t="s">
        <v>89</v>
      </c>
      <c r="D379" t="str">
        <f t="shared" si="5"/>
        <v>12 meses</v>
      </c>
    </row>
    <row r="380" spans="1:4" x14ac:dyDescent="0.25">
      <c r="A380" s="13">
        <v>7</v>
      </c>
      <c r="B380" t="s">
        <v>102</v>
      </c>
      <c r="C380" t="s">
        <v>89</v>
      </c>
      <c r="D380" t="str">
        <f t="shared" si="5"/>
        <v>7 meses</v>
      </c>
    </row>
    <row r="381" spans="1:4" x14ac:dyDescent="0.25">
      <c r="A381" s="13">
        <v>1</v>
      </c>
      <c r="B381" t="s">
        <v>103</v>
      </c>
      <c r="C381" t="s">
        <v>89</v>
      </c>
      <c r="D381" t="str">
        <f t="shared" si="5"/>
        <v>1 mes</v>
      </c>
    </row>
    <row r="382" spans="1:4" x14ac:dyDescent="0.25">
      <c r="A382" s="13">
        <v>10</v>
      </c>
      <c r="B382" t="s">
        <v>102</v>
      </c>
      <c r="C382" t="s">
        <v>89</v>
      </c>
      <c r="D382" t="str">
        <f t="shared" si="5"/>
        <v>10 meses</v>
      </c>
    </row>
    <row r="383" spans="1:4" x14ac:dyDescent="0.25">
      <c r="A383" s="13">
        <v>12</v>
      </c>
      <c r="B383" t="s">
        <v>102</v>
      </c>
      <c r="C383" t="s">
        <v>89</v>
      </c>
      <c r="D383" t="str">
        <f t="shared" si="5"/>
        <v>12 meses</v>
      </c>
    </row>
    <row r="384" spans="1:4" x14ac:dyDescent="0.25">
      <c r="A384" s="13">
        <v>12</v>
      </c>
      <c r="B384" t="s">
        <v>102</v>
      </c>
      <c r="C384" t="s">
        <v>89</v>
      </c>
      <c r="D384" t="str">
        <f t="shared" si="5"/>
        <v>12 meses</v>
      </c>
    </row>
    <row r="385" spans="1:4" x14ac:dyDescent="0.25">
      <c r="A385" s="13">
        <v>6</v>
      </c>
      <c r="B385" t="s">
        <v>102</v>
      </c>
      <c r="C385" t="s">
        <v>89</v>
      </c>
      <c r="D385" t="str">
        <f t="shared" si="5"/>
        <v>6 meses</v>
      </c>
    </row>
    <row r="386" spans="1:4" x14ac:dyDescent="0.25">
      <c r="A386" s="13">
        <v>6</v>
      </c>
      <c r="B386" t="s">
        <v>102</v>
      </c>
      <c r="C386" t="s">
        <v>89</v>
      </c>
      <c r="D386" t="str">
        <f t="shared" si="5"/>
        <v>6 meses</v>
      </c>
    </row>
    <row r="387" spans="1:4" x14ac:dyDescent="0.25">
      <c r="A387" s="13">
        <v>5</v>
      </c>
      <c r="B387" t="s">
        <v>102</v>
      </c>
      <c r="C387" t="s">
        <v>89</v>
      </c>
      <c r="D387" t="str">
        <f t="shared" ref="D387:D450" si="6">CONCATENATE(A387,C387,B387)</f>
        <v>5 meses</v>
      </c>
    </row>
    <row r="388" spans="1:4" x14ac:dyDescent="0.25">
      <c r="A388" s="13">
        <v>5</v>
      </c>
      <c r="B388" t="s">
        <v>102</v>
      </c>
      <c r="C388" t="s">
        <v>89</v>
      </c>
      <c r="D388" t="str">
        <f t="shared" si="6"/>
        <v>5 meses</v>
      </c>
    </row>
    <row r="389" spans="1:4" x14ac:dyDescent="0.25">
      <c r="A389" s="13">
        <v>10</v>
      </c>
      <c r="B389" t="s">
        <v>102</v>
      </c>
      <c r="C389" t="s">
        <v>89</v>
      </c>
      <c r="D389" t="str">
        <f t="shared" si="6"/>
        <v>10 meses</v>
      </c>
    </row>
    <row r="390" spans="1:4" x14ac:dyDescent="0.25">
      <c r="A390" s="13">
        <v>11</v>
      </c>
      <c r="B390" t="s">
        <v>102</v>
      </c>
      <c r="C390" t="s">
        <v>89</v>
      </c>
      <c r="D390" t="str">
        <f t="shared" si="6"/>
        <v>11 meses</v>
      </c>
    </row>
    <row r="391" spans="1:4" x14ac:dyDescent="0.25">
      <c r="A391" s="13">
        <v>13</v>
      </c>
      <c r="B391" t="s">
        <v>102</v>
      </c>
      <c r="C391" t="s">
        <v>89</v>
      </c>
      <c r="D391" t="str">
        <f t="shared" si="6"/>
        <v>13 meses</v>
      </c>
    </row>
    <row r="392" spans="1:4" x14ac:dyDescent="0.25">
      <c r="A392" s="13">
        <v>13</v>
      </c>
      <c r="B392" t="s">
        <v>102</v>
      </c>
      <c r="C392" t="s">
        <v>89</v>
      </c>
      <c r="D392" t="str">
        <f t="shared" si="6"/>
        <v>13 meses</v>
      </c>
    </row>
    <row r="393" spans="1:4" x14ac:dyDescent="0.25">
      <c r="A393" s="13">
        <v>12</v>
      </c>
      <c r="B393" t="s">
        <v>102</v>
      </c>
      <c r="C393" t="s">
        <v>89</v>
      </c>
      <c r="D393" t="str">
        <f t="shared" si="6"/>
        <v>12 meses</v>
      </c>
    </row>
    <row r="394" spans="1:4" x14ac:dyDescent="0.25">
      <c r="A394" s="13">
        <v>12</v>
      </c>
      <c r="B394" t="s">
        <v>102</v>
      </c>
      <c r="C394" t="s">
        <v>89</v>
      </c>
      <c r="D394" t="str">
        <f t="shared" si="6"/>
        <v>12 meses</v>
      </c>
    </row>
    <row r="395" spans="1:4" x14ac:dyDescent="0.25">
      <c r="A395" s="13">
        <v>9</v>
      </c>
      <c r="B395" t="s">
        <v>102</v>
      </c>
      <c r="C395" t="s">
        <v>89</v>
      </c>
      <c r="D395" t="str">
        <f t="shared" si="6"/>
        <v>9 meses</v>
      </c>
    </row>
    <row r="396" spans="1:4" x14ac:dyDescent="0.25">
      <c r="A396" s="13">
        <v>6</v>
      </c>
      <c r="B396" t="s">
        <v>102</v>
      </c>
      <c r="C396" t="s">
        <v>89</v>
      </c>
      <c r="D396" t="str">
        <f t="shared" si="6"/>
        <v>6 meses</v>
      </c>
    </row>
    <row r="397" spans="1:4" x14ac:dyDescent="0.25">
      <c r="A397" s="13">
        <v>12</v>
      </c>
      <c r="B397" t="s">
        <v>102</v>
      </c>
      <c r="C397" t="s">
        <v>89</v>
      </c>
      <c r="D397" t="str">
        <f t="shared" si="6"/>
        <v>12 meses</v>
      </c>
    </row>
    <row r="398" spans="1:4" x14ac:dyDescent="0.25">
      <c r="A398" s="13">
        <v>10</v>
      </c>
      <c r="B398" t="s">
        <v>102</v>
      </c>
      <c r="C398" t="s">
        <v>89</v>
      </c>
      <c r="D398" t="str">
        <f t="shared" si="6"/>
        <v>10 meses</v>
      </c>
    </row>
    <row r="399" spans="1:4" x14ac:dyDescent="0.25">
      <c r="A399" s="13">
        <v>10</v>
      </c>
      <c r="B399" t="s">
        <v>102</v>
      </c>
      <c r="C399" t="s">
        <v>89</v>
      </c>
      <c r="D399" t="str">
        <f t="shared" si="6"/>
        <v>10 meses</v>
      </c>
    </row>
    <row r="400" spans="1:4" x14ac:dyDescent="0.25">
      <c r="A400" s="13">
        <v>6</v>
      </c>
      <c r="B400" t="s">
        <v>102</v>
      </c>
      <c r="C400" t="s">
        <v>89</v>
      </c>
      <c r="D400" t="str">
        <f t="shared" si="6"/>
        <v>6 meses</v>
      </c>
    </row>
    <row r="401" spans="1:4" x14ac:dyDescent="0.25">
      <c r="A401" s="13">
        <v>5</v>
      </c>
      <c r="B401" t="s">
        <v>102</v>
      </c>
      <c r="C401" t="s">
        <v>89</v>
      </c>
      <c r="D401" t="str">
        <f t="shared" si="6"/>
        <v>5 meses</v>
      </c>
    </row>
    <row r="402" spans="1:4" x14ac:dyDescent="0.25">
      <c r="A402" s="13">
        <v>12</v>
      </c>
      <c r="B402" t="s">
        <v>102</v>
      </c>
      <c r="C402" t="s">
        <v>89</v>
      </c>
      <c r="D402" t="str">
        <f t="shared" si="6"/>
        <v>12 meses</v>
      </c>
    </row>
    <row r="403" spans="1:4" x14ac:dyDescent="0.25">
      <c r="A403" s="13">
        <v>8</v>
      </c>
      <c r="B403" t="s">
        <v>102</v>
      </c>
      <c r="C403" t="s">
        <v>89</v>
      </c>
      <c r="D403" t="str">
        <f t="shared" si="6"/>
        <v>8 meses</v>
      </c>
    </row>
    <row r="404" spans="1:4" x14ac:dyDescent="0.25">
      <c r="A404" s="13">
        <v>12</v>
      </c>
      <c r="B404" t="s">
        <v>102</v>
      </c>
      <c r="C404" t="s">
        <v>89</v>
      </c>
      <c r="D404" t="str">
        <f t="shared" si="6"/>
        <v>12 meses</v>
      </c>
    </row>
    <row r="405" spans="1:4" x14ac:dyDescent="0.25">
      <c r="A405" s="13">
        <v>10</v>
      </c>
      <c r="B405" t="s">
        <v>102</v>
      </c>
      <c r="C405" t="s">
        <v>89</v>
      </c>
      <c r="D405" t="str">
        <f t="shared" si="6"/>
        <v>10 meses</v>
      </c>
    </row>
    <row r="406" spans="1:4" x14ac:dyDescent="0.25">
      <c r="A406" s="13">
        <v>6</v>
      </c>
      <c r="B406" t="s">
        <v>102</v>
      </c>
      <c r="C406" t="s">
        <v>89</v>
      </c>
      <c r="D406" t="str">
        <f t="shared" si="6"/>
        <v>6 meses</v>
      </c>
    </row>
    <row r="407" spans="1:4" x14ac:dyDescent="0.25">
      <c r="A407" s="13">
        <v>10</v>
      </c>
      <c r="B407" t="s">
        <v>102</v>
      </c>
      <c r="C407" t="s">
        <v>89</v>
      </c>
      <c r="D407" t="str">
        <f t="shared" si="6"/>
        <v>10 meses</v>
      </c>
    </row>
    <row r="408" spans="1:4" x14ac:dyDescent="0.25">
      <c r="A408" s="13">
        <v>5</v>
      </c>
      <c r="B408" t="s">
        <v>102</v>
      </c>
      <c r="C408" t="s">
        <v>89</v>
      </c>
      <c r="D408" t="str">
        <f t="shared" si="6"/>
        <v>5 meses</v>
      </c>
    </row>
    <row r="409" spans="1:4" x14ac:dyDescent="0.25">
      <c r="A409" s="13">
        <v>10</v>
      </c>
      <c r="B409" t="s">
        <v>102</v>
      </c>
      <c r="C409" t="s">
        <v>89</v>
      </c>
      <c r="D409" t="str">
        <f t="shared" si="6"/>
        <v>10 meses</v>
      </c>
    </row>
    <row r="410" spans="1:4" x14ac:dyDescent="0.25">
      <c r="A410" s="13">
        <v>12</v>
      </c>
      <c r="B410" t="s">
        <v>102</v>
      </c>
      <c r="C410" t="s">
        <v>89</v>
      </c>
      <c r="D410" t="str">
        <f t="shared" si="6"/>
        <v>12 meses</v>
      </c>
    </row>
    <row r="411" spans="1:4" x14ac:dyDescent="0.25">
      <c r="A411" s="13">
        <v>16</v>
      </c>
      <c r="B411" t="s">
        <v>102</v>
      </c>
      <c r="C411" t="s">
        <v>89</v>
      </c>
      <c r="D411" t="str">
        <f t="shared" si="6"/>
        <v>16 meses</v>
      </c>
    </row>
    <row r="412" spans="1:4" x14ac:dyDescent="0.25">
      <c r="A412" s="13">
        <v>9</v>
      </c>
      <c r="B412" t="s">
        <v>102</v>
      </c>
      <c r="C412" t="s">
        <v>89</v>
      </c>
      <c r="D412" t="str">
        <f t="shared" si="6"/>
        <v>9 meses</v>
      </c>
    </row>
    <row r="413" spans="1:4" x14ac:dyDescent="0.25">
      <c r="A413" s="13">
        <v>10</v>
      </c>
      <c r="B413" t="s">
        <v>102</v>
      </c>
      <c r="C413" t="s">
        <v>89</v>
      </c>
      <c r="D413" t="str">
        <f t="shared" si="6"/>
        <v>10 meses</v>
      </c>
    </row>
    <row r="414" spans="1:4" x14ac:dyDescent="0.25">
      <c r="A414" s="13">
        <v>9</v>
      </c>
      <c r="B414" t="s">
        <v>102</v>
      </c>
      <c r="C414" t="s">
        <v>89</v>
      </c>
      <c r="D414" t="str">
        <f t="shared" si="6"/>
        <v>9 meses</v>
      </c>
    </row>
    <row r="415" spans="1:4" x14ac:dyDescent="0.25">
      <c r="A415" s="13">
        <v>12</v>
      </c>
      <c r="B415" t="s">
        <v>102</v>
      </c>
      <c r="C415" t="s">
        <v>89</v>
      </c>
      <c r="D415" t="str">
        <f t="shared" si="6"/>
        <v>12 meses</v>
      </c>
    </row>
    <row r="416" spans="1:4" x14ac:dyDescent="0.25">
      <c r="A416" s="13">
        <v>10</v>
      </c>
      <c r="B416" t="s">
        <v>102</v>
      </c>
      <c r="C416" t="s">
        <v>89</v>
      </c>
      <c r="D416" t="str">
        <f t="shared" si="6"/>
        <v>10 meses</v>
      </c>
    </row>
    <row r="417" spans="1:4" x14ac:dyDescent="0.25">
      <c r="A417" s="13">
        <v>11</v>
      </c>
      <c r="B417" t="s">
        <v>102</v>
      </c>
      <c r="C417" t="s">
        <v>89</v>
      </c>
      <c r="D417" t="str">
        <f t="shared" si="6"/>
        <v>11 meses</v>
      </c>
    </row>
    <row r="418" spans="1:4" x14ac:dyDescent="0.25">
      <c r="A418" s="13">
        <v>13</v>
      </c>
      <c r="B418" t="s">
        <v>102</v>
      </c>
      <c r="C418" t="s">
        <v>89</v>
      </c>
      <c r="D418" t="str">
        <f t="shared" si="6"/>
        <v>13 meses</v>
      </c>
    </row>
    <row r="419" spans="1:4" x14ac:dyDescent="0.25">
      <c r="A419" s="13">
        <v>8</v>
      </c>
      <c r="B419" t="s">
        <v>102</v>
      </c>
      <c r="C419" t="s">
        <v>89</v>
      </c>
      <c r="D419" t="str">
        <f t="shared" si="6"/>
        <v>8 meses</v>
      </c>
    </row>
    <row r="420" spans="1:4" x14ac:dyDescent="0.25">
      <c r="A420" s="13">
        <v>10</v>
      </c>
      <c r="B420" t="s">
        <v>102</v>
      </c>
      <c r="C420" t="s">
        <v>89</v>
      </c>
      <c r="D420" t="str">
        <f t="shared" si="6"/>
        <v>10 meses</v>
      </c>
    </row>
    <row r="421" spans="1:4" x14ac:dyDescent="0.25">
      <c r="A421" s="13">
        <v>3</v>
      </c>
      <c r="B421" t="s">
        <v>102</v>
      </c>
      <c r="C421" t="s">
        <v>89</v>
      </c>
      <c r="D421" t="str">
        <f t="shared" si="6"/>
        <v>3 meses</v>
      </c>
    </row>
    <row r="422" spans="1:4" x14ac:dyDescent="0.25">
      <c r="A422" s="13">
        <v>5</v>
      </c>
      <c r="B422" t="s">
        <v>102</v>
      </c>
      <c r="C422" t="s">
        <v>89</v>
      </c>
      <c r="D422" t="str">
        <f t="shared" si="6"/>
        <v>5 meses</v>
      </c>
    </row>
    <row r="423" spans="1:4" x14ac:dyDescent="0.25">
      <c r="A423" s="13">
        <v>10</v>
      </c>
      <c r="B423" t="s">
        <v>102</v>
      </c>
      <c r="C423" t="s">
        <v>89</v>
      </c>
      <c r="D423" t="str">
        <f t="shared" si="6"/>
        <v>10 meses</v>
      </c>
    </row>
    <row r="424" spans="1:4" x14ac:dyDescent="0.25">
      <c r="A424" s="13">
        <v>10</v>
      </c>
      <c r="B424" t="s">
        <v>102</v>
      </c>
      <c r="C424" t="s">
        <v>89</v>
      </c>
      <c r="D424" t="str">
        <f t="shared" si="6"/>
        <v>10 meses</v>
      </c>
    </row>
    <row r="425" spans="1:4" x14ac:dyDescent="0.25">
      <c r="A425" s="13">
        <v>6</v>
      </c>
      <c r="B425" t="s">
        <v>102</v>
      </c>
      <c r="C425" t="s">
        <v>89</v>
      </c>
      <c r="D425" t="str">
        <f t="shared" si="6"/>
        <v>6 meses</v>
      </c>
    </row>
    <row r="426" spans="1:4" x14ac:dyDescent="0.25">
      <c r="A426" s="13">
        <v>6</v>
      </c>
      <c r="B426" t="s">
        <v>102</v>
      </c>
      <c r="C426" t="s">
        <v>89</v>
      </c>
      <c r="D426" t="str">
        <f t="shared" si="6"/>
        <v>6 meses</v>
      </c>
    </row>
    <row r="427" spans="1:4" x14ac:dyDescent="0.25">
      <c r="A427" s="13">
        <v>10</v>
      </c>
      <c r="B427" t="s">
        <v>102</v>
      </c>
      <c r="C427" t="s">
        <v>89</v>
      </c>
      <c r="D427" t="str">
        <f t="shared" si="6"/>
        <v>10 meses</v>
      </c>
    </row>
    <row r="428" spans="1:4" x14ac:dyDescent="0.25">
      <c r="A428" s="13">
        <v>12</v>
      </c>
      <c r="B428" t="s">
        <v>102</v>
      </c>
      <c r="C428" t="s">
        <v>89</v>
      </c>
      <c r="D428" t="str">
        <f t="shared" si="6"/>
        <v>12 meses</v>
      </c>
    </row>
    <row r="429" spans="1:4" x14ac:dyDescent="0.25">
      <c r="A429" s="13">
        <v>10</v>
      </c>
      <c r="B429" t="s">
        <v>102</v>
      </c>
      <c r="C429" t="s">
        <v>89</v>
      </c>
      <c r="D429" t="str">
        <f t="shared" si="6"/>
        <v>10 meses</v>
      </c>
    </row>
    <row r="430" spans="1:4" x14ac:dyDescent="0.25">
      <c r="A430" s="13">
        <v>6</v>
      </c>
      <c r="B430" t="s">
        <v>102</v>
      </c>
      <c r="C430" t="s">
        <v>89</v>
      </c>
      <c r="D430" t="str">
        <f t="shared" si="6"/>
        <v>6 meses</v>
      </c>
    </row>
    <row r="431" spans="1:4" x14ac:dyDescent="0.25">
      <c r="A431" s="13">
        <v>15</v>
      </c>
      <c r="B431" t="s">
        <v>102</v>
      </c>
      <c r="C431" t="s">
        <v>89</v>
      </c>
      <c r="D431" t="str">
        <f t="shared" si="6"/>
        <v>15 meses</v>
      </c>
    </row>
    <row r="432" spans="1:4" x14ac:dyDescent="0.25">
      <c r="A432" s="13">
        <v>8</v>
      </c>
      <c r="B432" t="s">
        <v>102</v>
      </c>
      <c r="C432" t="s">
        <v>89</v>
      </c>
      <c r="D432" t="str">
        <f t="shared" si="6"/>
        <v>8 meses</v>
      </c>
    </row>
    <row r="433" spans="1:4" x14ac:dyDescent="0.25">
      <c r="A433" s="13">
        <v>15</v>
      </c>
      <c r="B433" t="s">
        <v>102</v>
      </c>
      <c r="C433" t="s">
        <v>89</v>
      </c>
      <c r="D433" t="str">
        <f t="shared" si="6"/>
        <v>15 meses</v>
      </c>
    </row>
    <row r="434" spans="1:4" x14ac:dyDescent="0.25">
      <c r="A434" s="13">
        <v>6</v>
      </c>
      <c r="B434" t="s">
        <v>102</v>
      </c>
      <c r="C434" t="s">
        <v>89</v>
      </c>
      <c r="D434" t="str">
        <f t="shared" si="6"/>
        <v>6 meses</v>
      </c>
    </row>
    <row r="435" spans="1:4" x14ac:dyDescent="0.25">
      <c r="A435" s="13">
        <v>15</v>
      </c>
      <c r="B435" t="s">
        <v>102</v>
      </c>
      <c r="C435" t="s">
        <v>89</v>
      </c>
      <c r="D435" t="str">
        <f t="shared" si="6"/>
        <v>15 meses</v>
      </c>
    </row>
    <row r="436" spans="1:4" x14ac:dyDescent="0.25">
      <c r="A436" s="13">
        <v>4</v>
      </c>
      <c r="B436" t="s">
        <v>102</v>
      </c>
      <c r="C436" t="s">
        <v>89</v>
      </c>
      <c r="D436" t="str">
        <f t="shared" si="6"/>
        <v>4 meses</v>
      </c>
    </row>
    <row r="437" spans="1:4" x14ac:dyDescent="0.25">
      <c r="A437" s="13">
        <v>8</v>
      </c>
      <c r="B437" t="s">
        <v>102</v>
      </c>
      <c r="C437" t="s">
        <v>89</v>
      </c>
      <c r="D437" t="str">
        <f t="shared" si="6"/>
        <v>8 meses</v>
      </c>
    </row>
    <row r="438" spans="1:4" x14ac:dyDescent="0.25">
      <c r="A438" s="13">
        <v>15</v>
      </c>
      <c r="B438" t="s">
        <v>102</v>
      </c>
      <c r="C438" t="s">
        <v>89</v>
      </c>
      <c r="D438" t="str">
        <f t="shared" si="6"/>
        <v>15 meses</v>
      </c>
    </row>
    <row r="439" spans="1:4" x14ac:dyDescent="0.25">
      <c r="A439" s="13">
        <v>10</v>
      </c>
      <c r="B439" t="s">
        <v>102</v>
      </c>
      <c r="C439" t="s">
        <v>89</v>
      </c>
      <c r="D439" t="str">
        <f t="shared" si="6"/>
        <v>10 meses</v>
      </c>
    </row>
    <row r="440" spans="1:4" x14ac:dyDescent="0.25">
      <c r="A440" s="13">
        <v>13</v>
      </c>
      <c r="B440" t="s">
        <v>102</v>
      </c>
      <c r="C440" t="s">
        <v>89</v>
      </c>
      <c r="D440" t="str">
        <f t="shared" si="6"/>
        <v>13 meses</v>
      </c>
    </row>
    <row r="441" spans="1:4" x14ac:dyDescent="0.25">
      <c r="A441" s="13">
        <v>6</v>
      </c>
      <c r="B441" t="s">
        <v>102</v>
      </c>
      <c r="C441" t="s">
        <v>89</v>
      </c>
      <c r="D441" t="str">
        <f t="shared" si="6"/>
        <v>6 meses</v>
      </c>
    </row>
    <row r="442" spans="1:4" x14ac:dyDescent="0.25">
      <c r="A442" s="13">
        <v>10</v>
      </c>
      <c r="B442" t="s">
        <v>102</v>
      </c>
      <c r="C442" t="s">
        <v>89</v>
      </c>
      <c r="D442" t="str">
        <f t="shared" si="6"/>
        <v>10 meses</v>
      </c>
    </row>
    <row r="443" spans="1:4" x14ac:dyDescent="0.25">
      <c r="A443" s="13">
        <v>10</v>
      </c>
      <c r="B443" t="s">
        <v>102</v>
      </c>
      <c r="C443" t="s">
        <v>89</v>
      </c>
      <c r="D443" t="str">
        <f t="shared" si="6"/>
        <v>10 meses</v>
      </c>
    </row>
    <row r="444" spans="1:4" x14ac:dyDescent="0.25">
      <c r="A444" s="13">
        <v>10</v>
      </c>
      <c r="B444" t="s">
        <v>102</v>
      </c>
      <c r="C444" t="s">
        <v>89</v>
      </c>
      <c r="D444" t="str">
        <f t="shared" si="6"/>
        <v>10 meses</v>
      </c>
    </row>
    <row r="445" spans="1:4" x14ac:dyDescent="0.25">
      <c r="A445" s="13">
        <v>12</v>
      </c>
      <c r="B445" t="s">
        <v>102</v>
      </c>
      <c r="C445" t="s">
        <v>89</v>
      </c>
      <c r="D445" t="str">
        <f t="shared" si="6"/>
        <v>12 meses</v>
      </c>
    </row>
    <row r="446" spans="1:4" x14ac:dyDescent="0.25">
      <c r="A446" s="13">
        <v>9</v>
      </c>
      <c r="B446" t="s">
        <v>102</v>
      </c>
      <c r="C446" t="s">
        <v>89</v>
      </c>
      <c r="D446" t="str">
        <f t="shared" si="6"/>
        <v>9 meses</v>
      </c>
    </row>
    <row r="447" spans="1:4" x14ac:dyDescent="0.25">
      <c r="A447" s="13">
        <v>13</v>
      </c>
      <c r="B447" t="s">
        <v>102</v>
      </c>
      <c r="C447" t="s">
        <v>89</v>
      </c>
      <c r="D447" t="str">
        <f t="shared" si="6"/>
        <v>13 meses</v>
      </c>
    </row>
    <row r="448" spans="1:4" x14ac:dyDescent="0.25">
      <c r="A448" s="13">
        <v>11</v>
      </c>
      <c r="B448" t="s">
        <v>102</v>
      </c>
      <c r="C448" t="s">
        <v>89</v>
      </c>
      <c r="D448" t="str">
        <f t="shared" si="6"/>
        <v>11 meses</v>
      </c>
    </row>
    <row r="449" spans="1:4" x14ac:dyDescent="0.25">
      <c r="A449" s="13">
        <v>14</v>
      </c>
      <c r="B449" t="s">
        <v>102</v>
      </c>
      <c r="C449" t="s">
        <v>89</v>
      </c>
      <c r="D449" t="str">
        <f t="shared" si="6"/>
        <v>14 meses</v>
      </c>
    </row>
    <row r="450" spans="1:4" x14ac:dyDescent="0.25">
      <c r="A450" s="13">
        <v>14</v>
      </c>
      <c r="B450" t="s">
        <v>102</v>
      </c>
      <c r="C450" t="s">
        <v>89</v>
      </c>
      <c r="D450" t="str">
        <f t="shared" si="6"/>
        <v>14 meses</v>
      </c>
    </row>
    <row r="451" spans="1:4" x14ac:dyDescent="0.25">
      <c r="A451" s="13">
        <v>4</v>
      </c>
      <c r="B451" t="s">
        <v>102</v>
      </c>
      <c r="C451" t="s">
        <v>89</v>
      </c>
      <c r="D451" t="str">
        <f t="shared" ref="D451:D514" si="7">CONCATENATE(A451,C451,B451)</f>
        <v>4 meses</v>
      </c>
    </row>
    <row r="452" spans="1:4" x14ac:dyDescent="0.25">
      <c r="A452" s="13">
        <v>9</v>
      </c>
      <c r="B452" t="s">
        <v>102</v>
      </c>
      <c r="C452" t="s">
        <v>89</v>
      </c>
      <c r="D452" t="str">
        <f t="shared" si="7"/>
        <v>9 meses</v>
      </c>
    </row>
    <row r="453" spans="1:4" x14ac:dyDescent="0.25">
      <c r="A453" s="13">
        <v>11</v>
      </c>
      <c r="B453" t="s">
        <v>102</v>
      </c>
      <c r="C453" t="s">
        <v>89</v>
      </c>
      <c r="D453" t="str">
        <f t="shared" si="7"/>
        <v>11 meses</v>
      </c>
    </row>
    <row r="454" spans="1:4" x14ac:dyDescent="0.25">
      <c r="A454" s="13">
        <v>12</v>
      </c>
      <c r="B454" t="s">
        <v>102</v>
      </c>
      <c r="C454" t="s">
        <v>89</v>
      </c>
      <c r="D454" t="str">
        <f t="shared" si="7"/>
        <v>12 meses</v>
      </c>
    </row>
    <row r="455" spans="1:4" x14ac:dyDescent="0.25">
      <c r="A455" s="13">
        <v>6</v>
      </c>
      <c r="B455" t="s">
        <v>102</v>
      </c>
      <c r="C455" t="s">
        <v>89</v>
      </c>
      <c r="D455" t="str">
        <f t="shared" si="7"/>
        <v>6 meses</v>
      </c>
    </row>
    <row r="456" spans="1:4" x14ac:dyDescent="0.25">
      <c r="A456" s="13">
        <v>15</v>
      </c>
      <c r="B456" t="s">
        <v>102</v>
      </c>
      <c r="C456" t="s">
        <v>89</v>
      </c>
      <c r="D456" t="str">
        <f t="shared" si="7"/>
        <v>15 meses</v>
      </c>
    </row>
    <row r="457" spans="1:4" x14ac:dyDescent="0.25">
      <c r="A457" s="13">
        <v>3</v>
      </c>
      <c r="B457" t="s">
        <v>102</v>
      </c>
      <c r="C457" t="s">
        <v>89</v>
      </c>
      <c r="D457" t="str">
        <f t="shared" si="7"/>
        <v>3 meses</v>
      </c>
    </row>
    <row r="458" spans="1:4" x14ac:dyDescent="0.25">
      <c r="A458" s="13">
        <v>9</v>
      </c>
      <c r="B458" t="s">
        <v>102</v>
      </c>
      <c r="C458" t="s">
        <v>89</v>
      </c>
      <c r="D458" t="str">
        <f t="shared" si="7"/>
        <v>9 meses</v>
      </c>
    </row>
    <row r="459" spans="1:4" x14ac:dyDescent="0.25">
      <c r="A459" s="13">
        <v>12</v>
      </c>
      <c r="B459" t="s">
        <v>102</v>
      </c>
      <c r="C459" t="s">
        <v>89</v>
      </c>
      <c r="D459" t="str">
        <f t="shared" si="7"/>
        <v>12 meses</v>
      </c>
    </row>
    <row r="460" spans="1:4" x14ac:dyDescent="0.25">
      <c r="A460" s="13">
        <v>28</v>
      </c>
      <c r="B460" t="s">
        <v>102</v>
      </c>
      <c r="C460" t="s">
        <v>89</v>
      </c>
      <c r="D460" t="str">
        <f t="shared" si="7"/>
        <v>28 meses</v>
      </c>
    </row>
    <row r="461" spans="1:4" x14ac:dyDescent="0.25">
      <c r="A461" s="13">
        <v>28</v>
      </c>
      <c r="B461" t="s">
        <v>102</v>
      </c>
      <c r="C461" t="s">
        <v>89</v>
      </c>
      <c r="D461" t="str">
        <f t="shared" si="7"/>
        <v>28 meses</v>
      </c>
    </row>
    <row r="462" spans="1:4" x14ac:dyDescent="0.25">
      <c r="A462" s="13">
        <v>28</v>
      </c>
      <c r="B462" t="s">
        <v>102</v>
      </c>
      <c r="C462" t="s">
        <v>89</v>
      </c>
      <c r="D462" t="str">
        <f t="shared" si="7"/>
        <v>28 meses</v>
      </c>
    </row>
    <row r="463" spans="1:4" x14ac:dyDescent="0.25">
      <c r="A463" s="13">
        <v>28</v>
      </c>
      <c r="B463" t="s">
        <v>102</v>
      </c>
      <c r="C463" t="s">
        <v>89</v>
      </c>
      <c r="D463" t="str">
        <f t="shared" si="7"/>
        <v>28 meses</v>
      </c>
    </row>
    <row r="464" spans="1:4" x14ac:dyDescent="0.25">
      <c r="A464" s="13">
        <v>28</v>
      </c>
      <c r="B464" t="s">
        <v>102</v>
      </c>
      <c r="C464" t="s">
        <v>89</v>
      </c>
      <c r="D464" t="str">
        <f t="shared" si="7"/>
        <v>28 meses</v>
      </c>
    </row>
    <row r="465" spans="1:4" x14ac:dyDescent="0.25">
      <c r="A465" s="13">
        <v>2</v>
      </c>
      <c r="B465" t="s">
        <v>102</v>
      </c>
      <c r="C465" t="s">
        <v>89</v>
      </c>
      <c r="D465" t="str">
        <f t="shared" si="7"/>
        <v>2 meses</v>
      </c>
    </row>
    <row r="466" spans="1:4" x14ac:dyDescent="0.25">
      <c r="A466" s="13">
        <v>4</v>
      </c>
      <c r="B466" t="s">
        <v>102</v>
      </c>
      <c r="C466" t="s">
        <v>89</v>
      </c>
      <c r="D466" t="str">
        <f t="shared" si="7"/>
        <v>4 meses</v>
      </c>
    </row>
    <row r="467" spans="1:4" x14ac:dyDescent="0.25">
      <c r="A467" s="13">
        <v>15</v>
      </c>
      <c r="B467" t="s">
        <v>102</v>
      </c>
      <c r="C467" t="s">
        <v>89</v>
      </c>
      <c r="D467" t="str">
        <f t="shared" si="7"/>
        <v>15 meses</v>
      </c>
    </row>
    <row r="468" spans="1:4" x14ac:dyDescent="0.25">
      <c r="A468" s="13">
        <v>28</v>
      </c>
      <c r="B468" t="s">
        <v>102</v>
      </c>
      <c r="C468" t="s">
        <v>89</v>
      </c>
      <c r="D468" t="str">
        <f t="shared" si="7"/>
        <v>28 meses</v>
      </c>
    </row>
    <row r="469" spans="1:4" x14ac:dyDescent="0.25">
      <c r="A469" s="13">
        <v>16</v>
      </c>
      <c r="B469" t="s">
        <v>102</v>
      </c>
      <c r="C469" t="s">
        <v>89</v>
      </c>
      <c r="D469" t="str">
        <f t="shared" si="7"/>
        <v>16 meses</v>
      </c>
    </row>
    <row r="470" spans="1:4" x14ac:dyDescent="0.25">
      <c r="A470" s="13">
        <v>12</v>
      </c>
      <c r="B470" t="s">
        <v>102</v>
      </c>
      <c r="C470" t="s">
        <v>89</v>
      </c>
      <c r="D470" t="str">
        <f t="shared" si="7"/>
        <v>12 meses</v>
      </c>
    </row>
    <row r="471" spans="1:4" x14ac:dyDescent="0.25">
      <c r="A471" s="13">
        <v>16</v>
      </c>
      <c r="B471" t="s">
        <v>102</v>
      </c>
      <c r="C471" t="s">
        <v>89</v>
      </c>
      <c r="D471" t="str">
        <f t="shared" si="7"/>
        <v>16 meses</v>
      </c>
    </row>
    <row r="472" spans="1:4" x14ac:dyDescent="0.25">
      <c r="A472" s="13">
        <v>6</v>
      </c>
      <c r="B472" t="s">
        <v>102</v>
      </c>
      <c r="C472" t="s">
        <v>89</v>
      </c>
      <c r="D472" t="str">
        <f t="shared" si="7"/>
        <v>6 meses</v>
      </c>
    </row>
    <row r="473" spans="1:4" x14ac:dyDescent="0.25">
      <c r="A473" s="13">
        <v>2</v>
      </c>
      <c r="B473" t="s">
        <v>102</v>
      </c>
      <c r="C473" t="s">
        <v>89</v>
      </c>
      <c r="D473" t="str">
        <f t="shared" si="7"/>
        <v>2 meses</v>
      </c>
    </row>
    <row r="474" spans="1:4" x14ac:dyDescent="0.25">
      <c r="A474" s="13">
        <v>6</v>
      </c>
      <c r="B474" t="s">
        <v>102</v>
      </c>
      <c r="C474" t="s">
        <v>89</v>
      </c>
      <c r="D474" t="str">
        <f t="shared" si="7"/>
        <v>6 meses</v>
      </c>
    </row>
    <row r="475" spans="1:4" x14ac:dyDescent="0.25">
      <c r="A475" s="13">
        <v>6</v>
      </c>
      <c r="B475" t="s">
        <v>102</v>
      </c>
      <c r="C475" t="s">
        <v>89</v>
      </c>
      <c r="D475" t="str">
        <f t="shared" si="7"/>
        <v>6 meses</v>
      </c>
    </row>
    <row r="476" spans="1:4" x14ac:dyDescent="0.25">
      <c r="A476" s="13">
        <v>4</v>
      </c>
      <c r="B476" t="s">
        <v>102</v>
      </c>
      <c r="C476" t="s">
        <v>89</v>
      </c>
      <c r="D476" t="str">
        <f t="shared" si="7"/>
        <v>4 meses</v>
      </c>
    </row>
    <row r="477" spans="1:4" x14ac:dyDescent="0.25">
      <c r="A477" s="13">
        <v>7</v>
      </c>
      <c r="B477" t="s">
        <v>102</v>
      </c>
      <c r="C477" t="s">
        <v>89</v>
      </c>
      <c r="D477" t="str">
        <f t="shared" si="7"/>
        <v>7 meses</v>
      </c>
    </row>
    <row r="478" spans="1:4" x14ac:dyDescent="0.25">
      <c r="A478" s="13">
        <v>6</v>
      </c>
      <c r="B478" t="s">
        <v>102</v>
      </c>
      <c r="C478" t="s">
        <v>89</v>
      </c>
      <c r="D478" t="str">
        <f t="shared" si="7"/>
        <v>6 meses</v>
      </c>
    </row>
    <row r="479" spans="1:4" x14ac:dyDescent="0.25">
      <c r="A479" s="13">
        <v>5</v>
      </c>
      <c r="B479" t="s">
        <v>102</v>
      </c>
      <c r="C479" t="s">
        <v>89</v>
      </c>
      <c r="D479" t="str">
        <f t="shared" si="7"/>
        <v>5 meses</v>
      </c>
    </row>
    <row r="480" spans="1:4" x14ac:dyDescent="0.25">
      <c r="A480" s="13">
        <v>6</v>
      </c>
      <c r="B480" t="s">
        <v>102</v>
      </c>
      <c r="C480" t="s">
        <v>89</v>
      </c>
      <c r="D480" t="str">
        <f t="shared" si="7"/>
        <v>6 meses</v>
      </c>
    </row>
    <row r="481" spans="1:4" x14ac:dyDescent="0.25">
      <c r="A481" s="13">
        <v>8</v>
      </c>
      <c r="B481" t="s">
        <v>102</v>
      </c>
      <c r="C481" t="s">
        <v>89</v>
      </c>
      <c r="D481" t="str">
        <f t="shared" si="7"/>
        <v>8 meses</v>
      </c>
    </row>
    <row r="482" spans="1:4" x14ac:dyDescent="0.25">
      <c r="A482" s="13">
        <v>8</v>
      </c>
      <c r="B482" t="s">
        <v>102</v>
      </c>
      <c r="C482" t="s">
        <v>89</v>
      </c>
      <c r="D482" t="str">
        <f t="shared" si="7"/>
        <v>8 meses</v>
      </c>
    </row>
    <row r="483" spans="1:4" x14ac:dyDescent="0.25">
      <c r="A483" s="13">
        <v>8</v>
      </c>
      <c r="B483" t="s">
        <v>102</v>
      </c>
      <c r="C483" t="s">
        <v>89</v>
      </c>
      <c r="D483" t="str">
        <f t="shared" si="7"/>
        <v>8 meses</v>
      </c>
    </row>
    <row r="484" spans="1:4" x14ac:dyDescent="0.25">
      <c r="A484" s="13">
        <v>8</v>
      </c>
      <c r="B484" t="s">
        <v>102</v>
      </c>
      <c r="C484" t="s">
        <v>89</v>
      </c>
      <c r="D484" t="str">
        <f t="shared" si="7"/>
        <v>8 meses</v>
      </c>
    </row>
    <row r="485" spans="1:4" x14ac:dyDescent="0.25">
      <c r="A485" s="13">
        <v>8</v>
      </c>
      <c r="B485" t="s">
        <v>102</v>
      </c>
      <c r="C485" t="s">
        <v>89</v>
      </c>
      <c r="D485" t="str">
        <f t="shared" si="7"/>
        <v>8 meses</v>
      </c>
    </row>
    <row r="486" spans="1:4" x14ac:dyDescent="0.25">
      <c r="A486" s="13">
        <v>8</v>
      </c>
      <c r="B486" t="s">
        <v>102</v>
      </c>
      <c r="C486" t="s">
        <v>89</v>
      </c>
      <c r="D486" t="str">
        <f t="shared" si="7"/>
        <v>8 meses</v>
      </c>
    </row>
    <row r="487" spans="1:4" x14ac:dyDescent="0.25">
      <c r="A487" s="13">
        <v>8</v>
      </c>
      <c r="B487" t="s">
        <v>102</v>
      </c>
      <c r="C487" t="s">
        <v>89</v>
      </c>
      <c r="D487" t="str">
        <f t="shared" si="7"/>
        <v>8 meses</v>
      </c>
    </row>
    <row r="488" spans="1:4" x14ac:dyDescent="0.25">
      <c r="A488" s="13">
        <v>8</v>
      </c>
      <c r="B488" t="s">
        <v>102</v>
      </c>
      <c r="C488" t="s">
        <v>89</v>
      </c>
      <c r="D488" t="str">
        <f t="shared" si="7"/>
        <v>8 meses</v>
      </c>
    </row>
    <row r="489" spans="1:4" x14ac:dyDescent="0.25">
      <c r="A489" s="13">
        <v>8</v>
      </c>
      <c r="B489" t="s">
        <v>102</v>
      </c>
      <c r="C489" t="s">
        <v>89</v>
      </c>
      <c r="D489" t="str">
        <f t="shared" si="7"/>
        <v>8 meses</v>
      </c>
    </row>
    <row r="490" spans="1:4" x14ac:dyDescent="0.25">
      <c r="A490" s="13">
        <v>8</v>
      </c>
      <c r="B490" t="s">
        <v>102</v>
      </c>
      <c r="C490" t="s">
        <v>89</v>
      </c>
      <c r="D490" t="str">
        <f t="shared" si="7"/>
        <v>8 meses</v>
      </c>
    </row>
    <row r="491" spans="1:4" x14ac:dyDescent="0.25">
      <c r="A491" s="13">
        <v>8</v>
      </c>
      <c r="B491" t="s">
        <v>102</v>
      </c>
      <c r="C491" t="s">
        <v>89</v>
      </c>
      <c r="D491" t="str">
        <f t="shared" si="7"/>
        <v>8 meses</v>
      </c>
    </row>
    <row r="492" spans="1:4" x14ac:dyDescent="0.25">
      <c r="A492" s="13">
        <v>8</v>
      </c>
      <c r="B492" t="s">
        <v>102</v>
      </c>
      <c r="C492" t="s">
        <v>89</v>
      </c>
      <c r="D492" t="str">
        <f t="shared" si="7"/>
        <v>8 meses</v>
      </c>
    </row>
    <row r="493" spans="1:4" x14ac:dyDescent="0.25">
      <c r="A493" s="13">
        <v>8</v>
      </c>
      <c r="B493" t="s">
        <v>102</v>
      </c>
      <c r="C493" t="s">
        <v>89</v>
      </c>
      <c r="D493" t="str">
        <f t="shared" si="7"/>
        <v>8 meses</v>
      </c>
    </row>
    <row r="494" spans="1:4" x14ac:dyDescent="0.25">
      <c r="A494" s="13">
        <v>8</v>
      </c>
      <c r="B494" t="s">
        <v>102</v>
      </c>
      <c r="C494" t="s">
        <v>89</v>
      </c>
      <c r="D494" t="str">
        <f t="shared" si="7"/>
        <v>8 meses</v>
      </c>
    </row>
    <row r="495" spans="1:4" x14ac:dyDescent="0.25">
      <c r="A495" s="13">
        <v>8</v>
      </c>
      <c r="B495" t="s">
        <v>102</v>
      </c>
      <c r="C495" t="s">
        <v>89</v>
      </c>
      <c r="D495" t="str">
        <f t="shared" si="7"/>
        <v>8 meses</v>
      </c>
    </row>
    <row r="496" spans="1:4" x14ac:dyDescent="0.25">
      <c r="A496" s="13">
        <v>8</v>
      </c>
      <c r="B496" t="s">
        <v>102</v>
      </c>
      <c r="C496" t="s">
        <v>89</v>
      </c>
      <c r="D496" t="str">
        <f t="shared" si="7"/>
        <v>8 meses</v>
      </c>
    </row>
    <row r="497" spans="1:4" x14ac:dyDescent="0.25">
      <c r="A497" s="13">
        <v>8</v>
      </c>
      <c r="B497" t="s">
        <v>102</v>
      </c>
      <c r="C497" t="s">
        <v>89</v>
      </c>
      <c r="D497" t="str">
        <f t="shared" si="7"/>
        <v>8 meses</v>
      </c>
    </row>
    <row r="498" spans="1:4" x14ac:dyDescent="0.25">
      <c r="A498" s="13">
        <v>8</v>
      </c>
      <c r="B498" t="s">
        <v>102</v>
      </c>
      <c r="C498" t="s">
        <v>89</v>
      </c>
      <c r="D498" t="str">
        <f t="shared" si="7"/>
        <v>8 meses</v>
      </c>
    </row>
    <row r="499" spans="1:4" x14ac:dyDescent="0.25">
      <c r="A499" s="13">
        <v>8</v>
      </c>
      <c r="B499" t="s">
        <v>102</v>
      </c>
      <c r="C499" t="s">
        <v>89</v>
      </c>
      <c r="D499" t="str">
        <f t="shared" si="7"/>
        <v>8 meses</v>
      </c>
    </row>
    <row r="500" spans="1:4" x14ac:dyDescent="0.25">
      <c r="A500" s="13">
        <v>8</v>
      </c>
      <c r="B500" t="s">
        <v>102</v>
      </c>
      <c r="C500" t="s">
        <v>89</v>
      </c>
      <c r="D500" t="str">
        <f t="shared" si="7"/>
        <v>8 meses</v>
      </c>
    </row>
    <row r="501" spans="1:4" x14ac:dyDescent="0.25">
      <c r="A501" s="13">
        <v>8</v>
      </c>
      <c r="B501" t="s">
        <v>102</v>
      </c>
      <c r="C501" t="s">
        <v>89</v>
      </c>
      <c r="D501" t="str">
        <f t="shared" si="7"/>
        <v>8 meses</v>
      </c>
    </row>
    <row r="502" spans="1:4" x14ac:dyDescent="0.25">
      <c r="A502" s="13">
        <v>8</v>
      </c>
      <c r="B502" t="s">
        <v>102</v>
      </c>
      <c r="C502" t="s">
        <v>89</v>
      </c>
      <c r="D502" t="str">
        <f t="shared" si="7"/>
        <v>8 meses</v>
      </c>
    </row>
    <row r="503" spans="1:4" x14ac:dyDescent="0.25">
      <c r="A503" s="13">
        <v>8</v>
      </c>
      <c r="B503" t="s">
        <v>102</v>
      </c>
      <c r="C503" t="s">
        <v>89</v>
      </c>
      <c r="D503" t="str">
        <f t="shared" si="7"/>
        <v>8 meses</v>
      </c>
    </row>
    <row r="504" spans="1:4" x14ac:dyDescent="0.25">
      <c r="A504" s="13">
        <v>8</v>
      </c>
      <c r="B504" t="s">
        <v>102</v>
      </c>
      <c r="C504" t="s">
        <v>89</v>
      </c>
      <c r="D504" t="str">
        <f t="shared" si="7"/>
        <v>8 meses</v>
      </c>
    </row>
    <row r="505" spans="1:4" x14ac:dyDescent="0.25">
      <c r="A505" s="13">
        <v>8</v>
      </c>
      <c r="B505" t="s">
        <v>102</v>
      </c>
      <c r="C505" t="s">
        <v>89</v>
      </c>
      <c r="D505" t="str">
        <f t="shared" si="7"/>
        <v>8 meses</v>
      </c>
    </row>
    <row r="506" spans="1:4" x14ac:dyDescent="0.25">
      <c r="A506" s="13">
        <v>8</v>
      </c>
      <c r="B506" t="s">
        <v>102</v>
      </c>
      <c r="C506" t="s">
        <v>89</v>
      </c>
      <c r="D506" t="str">
        <f t="shared" si="7"/>
        <v>8 meses</v>
      </c>
    </row>
    <row r="507" spans="1:4" x14ac:dyDescent="0.25">
      <c r="A507" s="13">
        <v>8</v>
      </c>
      <c r="B507" t="s">
        <v>102</v>
      </c>
      <c r="C507" t="s">
        <v>89</v>
      </c>
      <c r="D507" t="str">
        <f t="shared" si="7"/>
        <v>8 meses</v>
      </c>
    </row>
    <row r="508" spans="1:4" x14ac:dyDescent="0.25">
      <c r="A508" s="13">
        <v>8</v>
      </c>
      <c r="B508" t="s">
        <v>102</v>
      </c>
      <c r="C508" t="s">
        <v>89</v>
      </c>
      <c r="D508" t="str">
        <f t="shared" si="7"/>
        <v>8 meses</v>
      </c>
    </row>
    <row r="509" spans="1:4" x14ac:dyDescent="0.25">
      <c r="A509" s="13">
        <v>8</v>
      </c>
      <c r="B509" t="s">
        <v>102</v>
      </c>
      <c r="C509" t="s">
        <v>89</v>
      </c>
      <c r="D509" t="str">
        <f t="shared" si="7"/>
        <v>8 meses</v>
      </c>
    </row>
    <row r="510" spans="1:4" x14ac:dyDescent="0.25">
      <c r="A510" s="13">
        <v>8</v>
      </c>
      <c r="B510" t="s">
        <v>102</v>
      </c>
      <c r="C510" t="s">
        <v>89</v>
      </c>
      <c r="D510" t="str">
        <f t="shared" si="7"/>
        <v>8 meses</v>
      </c>
    </row>
    <row r="511" spans="1:4" x14ac:dyDescent="0.25">
      <c r="A511" s="13">
        <v>8</v>
      </c>
      <c r="B511" t="s">
        <v>102</v>
      </c>
      <c r="C511" t="s">
        <v>89</v>
      </c>
      <c r="D511" t="str">
        <f t="shared" si="7"/>
        <v>8 meses</v>
      </c>
    </row>
    <row r="512" spans="1:4" x14ac:dyDescent="0.25">
      <c r="A512" s="13">
        <v>8</v>
      </c>
      <c r="B512" t="s">
        <v>102</v>
      </c>
      <c r="C512" t="s">
        <v>89</v>
      </c>
      <c r="D512" t="str">
        <f t="shared" si="7"/>
        <v>8 meses</v>
      </c>
    </row>
    <row r="513" spans="1:4" x14ac:dyDescent="0.25">
      <c r="A513" s="13">
        <v>8</v>
      </c>
      <c r="B513" t="s">
        <v>102</v>
      </c>
      <c r="C513" t="s">
        <v>89</v>
      </c>
      <c r="D513" t="str">
        <f t="shared" si="7"/>
        <v>8 meses</v>
      </c>
    </row>
    <row r="514" spans="1:4" x14ac:dyDescent="0.25">
      <c r="A514" s="13">
        <v>8</v>
      </c>
      <c r="B514" t="s">
        <v>102</v>
      </c>
      <c r="C514" t="s">
        <v>89</v>
      </c>
      <c r="D514" t="str">
        <f t="shared" si="7"/>
        <v>8 meses</v>
      </c>
    </row>
    <row r="515" spans="1:4" x14ac:dyDescent="0.25">
      <c r="A515" s="13">
        <v>8</v>
      </c>
      <c r="B515" t="s">
        <v>102</v>
      </c>
      <c r="C515" t="s">
        <v>89</v>
      </c>
      <c r="D515" t="str">
        <f t="shared" ref="D515:D578" si="8">CONCATENATE(A515,C515,B515)</f>
        <v>8 meses</v>
      </c>
    </row>
    <row r="516" spans="1:4" x14ac:dyDescent="0.25">
      <c r="A516" s="13">
        <v>8</v>
      </c>
      <c r="B516" t="s">
        <v>102</v>
      </c>
      <c r="C516" t="s">
        <v>89</v>
      </c>
      <c r="D516" t="str">
        <f t="shared" si="8"/>
        <v>8 meses</v>
      </c>
    </row>
    <row r="517" spans="1:4" x14ac:dyDescent="0.25">
      <c r="A517" s="13">
        <v>8</v>
      </c>
      <c r="B517" t="s">
        <v>102</v>
      </c>
      <c r="C517" t="s">
        <v>89</v>
      </c>
      <c r="D517" t="str">
        <f t="shared" si="8"/>
        <v>8 meses</v>
      </c>
    </row>
    <row r="518" spans="1:4" x14ac:dyDescent="0.25">
      <c r="A518" s="13">
        <v>8</v>
      </c>
      <c r="B518" t="s">
        <v>102</v>
      </c>
      <c r="C518" t="s">
        <v>89</v>
      </c>
      <c r="D518" t="str">
        <f t="shared" si="8"/>
        <v>8 meses</v>
      </c>
    </row>
    <row r="519" spans="1:4" x14ac:dyDescent="0.25">
      <c r="A519" s="13">
        <v>8</v>
      </c>
      <c r="B519" t="s">
        <v>102</v>
      </c>
      <c r="C519" t="s">
        <v>89</v>
      </c>
      <c r="D519" t="str">
        <f t="shared" si="8"/>
        <v>8 meses</v>
      </c>
    </row>
    <row r="520" spans="1:4" x14ac:dyDescent="0.25">
      <c r="A520" s="13">
        <v>8</v>
      </c>
      <c r="B520" t="s">
        <v>102</v>
      </c>
      <c r="C520" t="s">
        <v>89</v>
      </c>
      <c r="D520" t="str">
        <f t="shared" si="8"/>
        <v>8 meses</v>
      </c>
    </row>
    <row r="521" spans="1:4" x14ac:dyDescent="0.25">
      <c r="A521" s="13">
        <v>8</v>
      </c>
      <c r="B521" t="s">
        <v>102</v>
      </c>
      <c r="C521" t="s">
        <v>89</v>
      </c>
      <c r="D521" t="str">
        <f t="shared" si="8"/>
        <v>8 meses</v>
      </c>
    </row>
    <row r="522" spans="1:4" x14ac:dyDescent="0.25">
      <c r="A522" s="13">
        <v>8</v>
      </c>
      <c r="B522" t="s">
        <v>102</v>
      </c>
      <c r="C522" t="s">
        <v>89</v>
      </c>
      <c r="D522" t="str">
        <f t="shared" si="8"/>
        <v>8 meses</v>
      </c>
    </row>
    <row r="523" spans="1:4" x14ac:dyDescent="0.25">
      <c r="A523" s="13">
        <v>8</v>
      </c>
      <c r="B523" t="s">
        <v>102</v>
      </c>
      <c r="C523" t="s">
        <v>89</v>
      </c>
      <c r="D523" t="str">
        <f t="shared" si="8"/>
        <v>8 meses</v>
      </c>
    </row>
    <row r="524" spans="1:4" x14ac:dyDescent="0.25">
      <c r="A524" s="13">
        <v>8</v>
      </c>
      <c r="B524" t="s">
        <v>102</v>
      </c>
      <c r="C524" t="s">
        <v>89</v>
      </c>
      <c r="D524" t="str">
        <f t="shared" si="8"/>
        <v>8 meses</v>
      </c>
    </row>
    <row r="525" spans="1:4" x14ac:dyDescent="0.25">
      <c r="A525" s="13">
        <v>8</v>
      </c>
      <c r="B525" t="s">
        <v>102</v>
      </c>
      <c r="C525" t="s">
        <v>89</v>
      </c>
      <c r="D525" t="str">
        <f t="shared" si="8"/>
        <v>8 meses</v>
      </c>
    </row>
    <row r="526" spans="1:4" x14ac:dyDescent="0.25">
      <c r="A526" s="13">
        <v>8</v>
      </c>
      <c r="B526" t="s">
        <v>102</v>
      </c>
      <c r="C526" t="s">
        <v>89</v>
      </c>
      <c r="D526" t="str">
        <f t="shared" si="8"/>
        <v>8 meses</v>
      </c>
    </row>
    <row r="527" spans="1:4" x14ac:dyDescent="0.25">
      <c r="A527" s="13">
        <v>8</v>
      </c>
      <c r="B527" t="s">
        <v>102</v>
      </c>
      <c r="C527" t="s">
        <v>89</v>
      </c>
      <c r="D527" t="str">
        <f t="shared" si="8"/>
        <v>8 meses</v>
      </c>
    </row>
    <row r="528" spans="1:4" x14ac:dyDescent="0.25">
      <c r="A528" s="13">
        <v>8</v>
      </c>
      <c r="B528" t="s">
        <v>102</v>
      </c>
      <c r="C528" t="s">
        <v>89</v>
      </c>
      <c r="D528" t="str">
        <f t="shared" si="8"/>
        <v>8 meses</v>
      </c>
    </row>
    <row r="529" spans="1:4" x14ac:dyDescent="0.25">
      <c r="A529" s="13">
        <v>8</v>
      </c>
      <c r="B529" t="s">
        <v>102</v>
      </c>
      <c r="C529" t="s">
        <v>89</v>
      </c>
      <c r="D529" t="str">
        <f t="shared" si="8"/>
        <v>8 meses</v>
      </c>
    </row>
    <row r="530" spans="1:4" x14ac:dyDescent="0.25">
      <c r="A530" s="13">
        <v>8</v>
      </c>
      <c r="B530" t="s">
        <v>102</v>
      </c>
      <c r="C530" t="s">
        <v>89</v>
      </c>
      <c r="D530" t="str">
        <f t="shared" si="8"/>
        <v>8 meses</v>
      </c>
    </row>
    <row r="531" spans="1:4" x14ac:dyDescent="0.25">
      <c r="A531" s="13">
        <v>8</v>
      </c>
      <c r="B531" t="s">
        <v>102</v>
      </c>
      <c r="C531" t="s">
        <v>89</v>
      </c>
      <c r="D531" t="str">
        <f t="shared" si="8"/>
        <v>8 meses</v>
      </c>
    </row>
    <row r="532" spans="1:4" x14ac:dyDescent="0.25">
      <c r="A532" s="13">
        <v>8</v>
      </c>
      <c r="B532" t="s">
        <v>102</v>
      </c>
      <c r="C532" t="s">
        <v>89</v>
      </c>
      <c r="D532" t="str">
        <f t="shared" si="8"/>
        <v>8 meses</v>
      </c>
    </row>
    <row r="533" spans="1:4" x14ac:dyDescent="0.25">
      <c r="A533" s="13">
        <v>8</v>
      </c>
      <c r="B533" t="s">
        <v>102</v>
      </c>
      <c r="C533" t="s">
        <v>89</v>
      </c>
      <c r="D533" t="str">
        <f t="shared" si="8"/>
        <v>8 meses</v>
      </c>
    </row>
    <row r="534" spans="1:4" x14ac:dyDescent="0.25">
      <c r="A534" s="13">
        <v>8</v>
      </c>
      <c r="B534" t="s">
        <v>102</v>
      </c>
      <c r="C534" t="s">
        <v>89</v>
      </c>
      <c r="D534" t="str">
        <f t="shared" si="8"/>
        <v>8 meses</v>
      </c>
    </row>
    <row r="535" spans="1:4" x14ac:dyDescent="0.25">
      <c r="A535" s="13">
        <v>8</v>
      </c>
      <c r="B535" t="s">
        <v>102</v>
      </c>
      <c r="C535" t="s">
        <v>89</v>
      </c>
      <c r="D535" t="str">
        <f t="shared" si="8"/>
        <v>8 meses</v>
      </c>
    </row>
    <row r="536" spans="1:4" x14ac:dyDescent="0.25">
      <c r="A536" s="13">
        <v>8</v>
      </c>
      <c r="B536" t="s">
        <v>102</v>
      </c>
      <c r="C536" t="s">
        <v>89</v>
      </c>
      <c r="D536" t="str">
        <f t="shared" si="8"/>
        <v>8 meses</v>
      </c>
    </row>
    <row r="537" spans="1:4" x14ac:dyDescent="0.25">
      <c r="A537" s="13">
        <v>8</v>
      </c>
      <c r="B537" t="s">
        <v>102</v>
      </c>
      <c r="C537" t="s">
        <v>89</v>
      </c>
      <c r="D537" t="str">
        <f t="shared" si="8"/>
        <v>8 meses</v>
      </c>
    </row>
    <row r="538" spans="1:4" x14ac:dyDescent="0.25">
      <c r="A538" s="13">
        <v>8</v>
      </c>
      <c r="B538" t="s">
        <v>102</v>
      </c>
      <c r="C538" t="s">
        <v>89</v>
      </c>
      <c r="D538" t="str">
        <f t="shared" si="8"/>
        <v>8 meses</v>
      </c>
    </row>
    <row r="539" spans="1:4" x14ac:dyDescent="0.25">
      <c r="A539" s="13">
        <v>6</v>
      </c>
      <c r="B539" t="s">
        <v>102</v>
      </c>
      <c r="C539" t="s">
        <v>89</v>
      </c>
      <c r="D539" t="str">
        <f t="shared" si="8"/>
        <v>6 meses</v>
      </c>
    </row>
    <row r="540" spans="1:4" x14ac:dyDescent="0.25">
      <c r="A540" s="13">
        <v>12</v>
      </c>
      <c r="B540" t="s">
        <v>102</v>
      </c>
      <c r="C540" t="s">
        <v>89</v>
      </c>
      <c r="D540" t="str">
        <f t="shared" si="8"/>
        <v>12 meses</v>
      </c>
    </row>
    <row r="541" spans="1:4" x14ac:dyDescent="0.25">
      <c r="A541" s="13">
        <v>7</v>
      </c>
      <c r="B541" t="s">
        <v>102</v>
      </c>
      <c r="C541" t="s">
        <v>89</v>
      </c>
      <c r="D541" t="str">
        <f t="shared" si="8"/>
        <v>7 meses</v>
      </c>
    </row>
    <row r="542" spans="1:4" x14ac:dyDescent="0.25">
      <c r="A542" s="13">
        <v>7</v>
      </c>
      <c r="B542" t="s">
        <v>102</v>
      </c>
      <c r="C542" t="s">
        <v>89</v>
      </c>
      <c r="D542" t="str">
        <f t="shared" si="8"/>
        <v>7 meses</v>
      </c>
    </row>
    <row r="543" spans="1:4" x14ac:dyDescent="0.25">
      <c r="A543" s="13">
        <v>7</v>
      </c>
      <c r="B543" t="s">
        <v>102</v>
      </c>
      <c r="C543" t="s">
        <v>89</v>
      </c>
      <c r="D543" t="str">
        <f t="shared" si="8"/>
        <v>7 meses</v>
      </c>
    </row>
    <row r="544" spans="1:4" x14ac:dyDescent="0.25">
      <c r="A544" s="13">
        <v>7</v>
      </c>
      <c r="B544" t="s">
        <v>102</v>
      </c>
      <c r="C544" t="s">
        <v>89</v>
      </c>
      <c r="D544" t="str">
        <f t="shared" si="8"/>
        <v>7 meses</v>
      </c>
    </row>
    <row r="545" spans="1:4" x14ac:dyDescent="0.25">
      <c r="A545" s="13">
        <v>7</v>
      </c>
      <c r="B545" t="s">
        <v>102</v>
      </c>
      <c r="C545" t="s">
        <v>89</v>
      </c>
      <c r="D545" t="str">
        <f t="shared" si="8"/>
        <v>7 meses</v>
      </c>
    </row>
    <row r="546" spans="1:4" x14ac:dyDescent="0.25">
      <c r="A546" s="13">
        <v>7</v>
      </c>
      <c r="B546" t="s">
        <v>102</v>
      </c>
      <c r="C546" t="s">
        <v>89</v>
      </c>
      <c r="D546" t="str">
        <f t="shared" si="8"/>
        <v>7 meses</v>
      </c>
    </row>
    <row r="547" spans="1:4" x14ac:dyDescent="0.25">
      <c r="A547" s="13">
        <v>7</v>
      </c>
      <c r="B547" t="s">
        <v>102</v>
      </c>
      <c r="C547" t="s">
        <v>89</v>
      </c>
      <c r="D547" t="str">
        <f t="shared" si="8"/>
        <v>7 meses</v>
      </c>
    </row>
    <row r="548" spans="1:4" x14ac:dyDescent="0.25">
      <c r="A548" s="13">
        <v>7</v>
      </c>
      <c r="B548" t="s">
        <v>102</v>
      </c>
      <c r="C548" t="s">
        <v>89</v>
      </c>
      <c r="D548" t="str">
        <f t="shared" si="8"/>
        <v>7 meses</v>
      </c>
    </row>
    <row r="549" spans="1:4" x14ac:dyDescent="0.25">
      <c r="A549" s="13">
        <v>7</v>
      </c>
      <c r="B549" t="s">
        <v>102</v>
      </c>
      <c r="C549" t="s">
        <v>89</v>
      </c>
      <c r="D549" t="str">
        <f t="shared" si="8"/>
        <v>7 meses</v>
      </c>
    </row>
    <row r="550" spans="1:4" x14ac:dyDescent="0.25">
      <c r="A550" s="13">
        <v>7</v>
      </c>
      <c r="B550" t="s">
        <v>102</v>
      </c>
      <c r="C550" t="s">
        <v>89</v>
      </c>
      <c r="D550" t="str">
        <f t="shared" si="8"/>
        <v>7 meses</v>
      </c>
    </row>
    <row r="551" spans="1:4" x14ac:dyDescent="0.25">
      <c r="A551" s="13">
        <v>7</v>
      </c>
      <c r="B551" t="s">
        <v>102</v>
      </c>
      <c r="C551" t="s">
        <v>89</v>
      </c>
      <c r="D551" t="str">
        <f t="shared" si="8"/>
        <v>7 meses</v>
      </c>
    </row>
    <row r="552" spans="1:4" x14ac:dyDescent="0.25">
      <c r="A552" s="13">
        <v>8</v>
      </c>
      <c r="B552" t="s">
        <v>102</v>
      </c>
      <c r="C552" t="s">
        <v>89</v>
      </c>
      <c r="D552" t="str">
        <f t="shared" si="8"/>
        <v>8 meses</v>
      </c>
    </row>
    <row r="553" spans="1:4" x14ac:dyDescent="0.25">
      <c r="A553" s="13">
        <v>6</v>
      </c>
      <c r="B553" t="s">
        <v>102</v>
      </c>
      <c r="C553" t="s">
        <v>89</v>
      </c>
      <c r="D553" t="str">
        <f t="shared" si="8"/>
        <v>6 meses</v>
      </c>
    </row>
    <row r="554" spans="1:4" x14ac:dyDescent="0.25">
      <c r="A554" s="13">
        <v>6</v>
      </c>
      <c r="B554" t="s">
        <v>102</v>
      </c>
      <c r="C554" t="s">
        <v>89</v>
      </c>
      <c r="D554" t="str">
        <f t="shared" si="8"/>
        <v>6 meses</v>
      </c>
    </row>
    <row r="555" spans="1:4" x14ac:dyDescent="0.25">
      <c r="A555" s="13">
        <v>22</v>
      </c>
      <c r="B555" t="s">
        <v>102</v>
      </c>
      <c r="C555" t="s">
        <v>89</v>
      </c>
      <c r="D555" t="str">
        <f t="shared" si="8"/>
        <v>22 meses</v>
      </c>
    </row>
    <row r="556" spans="1:4" x14ac:dyDescent="0.25">
      <c r="A556" s="13">
        <v>24</v>
      </c>
      <c r="B556" t="s">
        <v>102</v>
      </c>
      <c r="C556" t="s">
        <v>89</v>
      </c>
      <c r="D556" t="str">
        <f t="shared" si="8"/>
        <v>24 meses</v>
      </c>
    </row>
    <row r="557" spans="1:4" x14ac:dyDescent="0.25">
      <c r="A557" s="13">
        <v>7</v>
      </c>
      <c r="B557" t="s">
        <v>102</v>
      </c>
      <c r="C557" t="s">
        <v>89</v>
      </c>
      <c r="D557" t="str">
        <f t="shared" si="8"/>
        <v>7 meses</v>
      </c>
    </row>
    <row r="558" spans="1:4" x14ac:dyDescent="0.25">
      <c r="A558" s="13">
        <v>8</v>
      </c>
      <c r="B558" t="s">
        <v>102</v>
      </c>
      <c r="C558" t="s">
        <v>89</v>
      </c>
      <c r="D558" t="str">
        <f t="shared" si="8"/>
        <v>8 meses</v>
      </c>
    </row>
    <row r="559" spans="1:4" x14ac:dyDescent="0.25">
      <c r="A559" s="13">
        <v>7</v>
      </c>
      <c r="B559" t="s">
        <v>102</v>
      </c>
      <c r="C559" t="s">
        <v>89</v>
      </c>
      <c r="D559" t="str">
        <f t="shared" si="8"/>
        <v>7 meses</v>
      </c>
    </row>
    <row r="560" spans="1:4" x14ac:dyDescent="0.25">
      <c r="A560" s="13">
        <v>8</v>
      </c>
      <c r="B560" t="s">
        <v>102</v>
      </c>
      <c r="C560" t="s">
        <v>89</v>
      </c>
      <c r="D560" t="str">
        <f t="shared" si="8"/>
        <v>8 meses</v>
      </c>
    </row>
    <row r="561" spans="1:4" x14ac:dyDescent="0.25">
      <c r="A561" s="13">
        <v>7</v>
      </c>
      <c r="B561" t="s">
        <v>102</v>
      </c>
      <c r="C561" t="s">
        <v>89</v>
      </c>
      <c r="D561" t="str">
        <f t="shared" si="8"/>
        <v>7 meses</v>
      </c>
    </row>
    <row r="562" spans="1:4" x14ac:dyDescent="0.25">
      <c r="A562" s="13">
        <v>8</v>
      </c>
      <c r="B562" t="s">
        <v>102</v>
      </c>
      <c r="C562" t="s">
        <v>89</v>
      </c>
      <c r="D562" t="str">
        <f t="shared" si="8"/>
        <v>8 meses</v>
      </c>
    </row>
    <row r="563" spans="1:4" x14ac:dyDescent="0.25">
      <c r="A563" s="13">
        <v>7</v>
      </c>
      <c r="B563" t="s">
        <v>102</v>
      </c>
      <c r="C563" t="s">
        <v>89</v>
      </c>
      <c r="D563" t="str">
        <f t="shared" si="8"/>
        <v>7 meses</v>
      </c>
    </row>
    <row r="564" spans="1:4" x14ac:dyDescent="0.25">
      <c r="A564" s="13">
        <v>8</v>
      </c>
      <c r="B564" t="s">
        <v>102</v>
      </c>
      <c r="C564" t="s">
        <v>89</v>
      </c>
      <c r="D564" t="str">
        <f t="shared" si="8"/>
        <v>8 meses</v>
      </c>
    </row>
    <row r="565" spans="1:4" x14ac:dyDescent="0.25">
      <c r="A565" s="13">
        <v>7</v>
      </c>
      <c r="B565" t="s">
        <v>102</v>
      </c>
      <c r="C565" t="s">
        <v>89</v>
      </c>
      <c r="D565" t="str">
        <f t="shared" si="8"/>
        <v>7 meses</v>
      </c>
    </row>
    <row r="566" spans="1:4" x14ac:dyDescent="0.25">
      <c r="A566" s="13">
        <v>8</v>
      </c>
      <c r="B566" t="s">
        <v>102</v>
      </c>
      <c r="C566" t="s">
        <v>89</v>
      </c>
      <c r="D566" t="str">
        <f t="shared" si="8"/>
        <v>8 meses</v>
      </c>
    </row>
    <row r="567" spans="1:4" x14ac:dyDescent="0.25">
      <c r="A567" s="13">
        <v>11</v>
      </c>
      <c r="B567" t="s">
        <v>102</v>
      </c>
      <c r="C567" t="s">
        <v>89</v>
      </c>
      <c r="D567" t="str">
        <f t="shared" si="8"/>
        <v>11 meses</v>
      </c>
    </row>
    <row r="568" spans="1:4" x14ac:dyDescent="0.25">
      <c r="A568" s="13">
        <v>7</v>
      </c>
      <c r="B568" t="s">
        <v>102</v>
      </c>
      <c r="C568" t="s">
        <v>89</v>
      </c>
      <c r="D568" t="str">
        <f t="shared" si="8"/>
        <v>7 meses</v>
      </c>
    </row>
    <row r="569" spans="1:4" x14ac:dyDescent="0.25">
      <c r="A569" s="13">
        <v>8</v>
      </c>
      <c r="B569" t="s">
        <v>102</v>
      </c>
      <c r="C569" t="s">
        <v>89</v>
      </c>
      <c r="D569" t="str">
        <f t="shared" si="8"/>
        <v>8 meses</v>
      </c>
    </row>
    <row r="570" spans="1:4" x14ac:dyDescent="0.25">
      <c r="A570" s="13">
        <v>11</v>
      </c>
      <c r="B570" t="s">
        <v>102</v>
      </c>
      <c r="C570" t="s">
        <v>89</v>
      </c>
      <c r="D570" t="str">
        <f t="shared" si="8"/>
        <v>11 meses</v>
      </c>
    </row>
    <row r="571" spans="1:4" x14ac:dyDescent="0.25">
      <c r="A571" s="13">
        <v>3</v>
      </c>
      <c r="B571" t="s">
        <v>102</v>
      </c>
      <c r="C571" t="s">
        <v>89</v>
      </c>
      <c r="D571" t="str">
        <f t="shared" si="8"/>
        <v>3 meses</v>
      </c>
    </row>
    <row r="572" spans="1:4" x14ac:dyDescent="0.25">
      <c r="A572" s="13">
        <v>3</v>
      </c>
      <c r="B572" t="s">
        <v>102</v>
      </c>
      <c r="C572" t="s">
        <v>89</v>
      </c>
      <c r="D572" t="str">
        <f t="shared" si="8"/>
        <v>3 meses</v>
      </c>
    </row>
    <row r="573" spans="1:4" x14ac:dyDescent="0.25">
      <c r="A573" s="13">
        <v>11</v>
      </c>
      <c r="B573" t="s">
        <v>102</v>
      </c>
      <c r="C573" t="s">
        <v>89</v>
      </c>
      <c r="D573" t="str">
        <f t="shared" si="8"/>
        <v>11 meses</v>
      </c>
    </row>
    <row r="574" spans="1:4" x14ac:dyDescent="0.25">
      <c r="A574" s="13">
        <v>12</v>
      </c>
      <c r="B574" t="s">
        <v>102</v>
      </c>
      <c r="C574" t="s">
        <v>89</v>
      </c>
      <c r="D574" t="str">
        <f t="shared" si="8"/>
        <v>12 meses</v>
      </c>
    </row>
    <row r="575" spans="1:4" x14ac:dyDescent="0.25">
      <c r="A575" s="13">
        <v>12</v>
      </c>
      <c r="B575" t="s">
        <v>102</v>
      </c>
      <c r="C575" t="s">
        <v>89</v>
      </c>
      <c r="D575" t="str">
        <f t="shared" si="8"/>
        <v>12 meses</v>
      </c>
    </row>
    <row r="576" spans="1:4" x14ac:dyDescent="0.25">
      <c r="A576" s="13">
        <v>14</v>
      </c>
      <c r="B576" t="s">
        <v>102</v>
      </c>
      <c r="C576" t="s">
        <v>89</v>
      </c>
      <c r="D576" t="str">
        <f t="shared" si="8"/>
        <v>14 meses</v>
      </c>
    </row>
    <row r="577" spans="1:4" x14ac:dyDescent="0.25">
      <c r="A577" s="13">
        <v>13</v>
      </c>
      <c r="B577" t="s">
        <v>102</v>
      </c>
      <c r="C577" t="s">
        <v>89</v>
      </c>
      <c r="D577" t="str">
        <f t="shared" si="8"/>
        <v>13 meses</v>
      </c>
    </row>
    <row r="578" spans="1:4" x14ac:dyDescent="0.25">
      <c r="A578" s="13">
        <v>16</v>
      </c>
      <c r="B578" t="s">
        <v>102</v>
      </c>
      <c r="C578" t="s">
        <v>89</v>
      </c>
      <c r="D578" t="str">
        <f t="shared" si="8"/>
        <v>16 meses</v>
      </c>
    </row>
    <row r="579" spans="1:4" x14ac:dyDescent="0.25">
      <c r="A579" s="13">
        <v>13</v>
      </c>
      <c r="B579" t="s">
        <v>102</v>
      </c>
      <c r="C579" t="s">
        <v>89</v>
      </c>
      <c r="D579" t="str">
        <f t="shared" ref="D579:D642" si="9">CONCATENATE(A579,C579,B579)</f>
        <v>13 meses</v>
      </c>
    </row>
    <row r="580" spans="1:4" x14ac:dyDescent="0.25">
      <c r="A580" s="13">
        <v>14</v>
      </c>
      <c r="B580" t="s">
        <v>102</v>
      </c>
      <c r="C580" t="s">
        <v>89</v>
      </c>
      <c r="D580" t="str">
        <f t="shared" si="9"/>
        <v>14 meses</v>
      </c>
    </row>
    <row r="581" spans="1:4" x14ac:dyDescent="0.25">
      <c r="A581" s="13">
        <v>14</v>
      </c>
      <c r="B581" t="s">
        <v>102</v>
      </c>
      <c r="C581" t="s">
        <v>89</v>
      </c>
      <c r="D581" t="str">
        <f t="shared" si="9"/>
        <v>14 meses</v>
      </c>
    </row>
    <row r="582" spans="1:4" x14ac:dyDescent="0.25">
      <c r="A582" s="13">
        <v>14</v>
      </c>
      <c r="B582" t="s">
        <v>102</v>
      </c>
      <c r="C582" t="s">
        <v>89</v>
      </c>
      <c r="D582" t="str">
        <f t="shared" si="9"/>
        <v>14 meses</v>
      </c>
    </row>
    <row r="583" spans="1:4" x14ac:dyDescent="0.25">
      <c r="A583" s="13">
        <v>14</v>
      </c>
      <c r="B583" t="s">
        <v>102</v>
      </c>
      <c r="C583" t="s">
        <v>89</v>
      </c>
      <c r="D583" t="str">
        <f t="shared" si="9"/>
        <v>14 meses</v>
      </c>
    </row>
    <row r="584" spans="1:4" x14ac:dyDescent="0.25">
      <c r="A584" s="13">
        <v>13</v>
      </c>
      <c r="B584" t="s">
        <v>102</v>
      </c>
      <c r="C584" t="s">
        <v>89</v>
      </c>
      <c r="D584" t="str">
        <f t="shared" si="9"/>
        <v>13 meses</v>
      </c>
    </row>
    <row r="585" spans="1:4" x14ac:dyDescent="0.25">
      <c r="A585" s="13">
        <v>13</v>
      </c>
      <c r="B585" t="s">
        <v>102</v>
      </c>
      <c r="C585" t="s">
        <v>89</v>
      </c>
      <c r="D585" t="str">
        <f t="shared" si="9"/>
        <v>13 meses</v>
      </c>
    </row>
    <row r="586" spans="1:4" x14ac:dyDescent="0.25">
      <c r="A586" s="13">
        <v>14</v>
      </c>
      <c r="B586" t="s">
        <v>102</v>
      </c>
      <c r="C586" t="s">
        <v>89</v>
      </c>
      <c r="D586" t="str">
        <f t="shared" si="9"/>
        <v>14 meses</v>
      </c>
    </row>
    <row r="587" spans="1:4" x14ac:dyDescent="0.25">
      <c r="A587" s="13">
        <v>12</v>
      </c>
      <c r="B587" t="s">
        <v>102</v>
      </c>
      <c r="C587" t="s">
        <v>89</v>
      </c>
      <c r="D587" t="str">
        <f t="shared" si="9"/>
        <v>12 meses</v>
      </c>
    </row>
    <row r="588" spans="1:4" x14ac:dyDescent="0.25">
      <c r="A588" s="13">
        <v>14</v>
      </c>
      <c r="B588" t="s">
        <v>102</v>
      </c>
      <c r="C588" t="s">
        <v>89</v>
      </c>
      <c r="D588" t="str">
        <f t="shared" si="9"/>
        <v>14 meses</v>
      </c>
    </row>
    <row r="589" spans="1:4" x14ac:dyDescent="0.25">
      <c r="A589" s="13">
        <v>6</v>
      </c>
      <c r="B589" t="s">
        <v>102</v>
      </c>
      <c r="C589" t="s">
        <v>89</v>
      </c>
      <c r="D589" t="str">
        <f t="shared" si="9"/>
        <v>6 meses</v>
      </c>
    </row>
    <row r="590" spans="1:4" x14ac:dyDescent="0.25">
      <c r="A590" s="13">
        <v>1</v>
      </c>
      <c r="B590" t="s">
        <v>103</v>
      </c>
      <c r="C590" t="s">
        <v>89</v>
      </c>
      <c r="D590" t="str">
        <f t="shared" si="9"/>
        <v>1 mes</v>
      </c>
    </row>
    <row r="591" spans="1:4" x14ac:dyDescent="0.25">
      <c r="A591" s="13">
        <v>8</v>
      </c>
      <c r="B591" t="s">
        <v>102</v>
      </c>
      <c r="C591" t="s">
        <v>89</v>
      </c>
      <c r="D591" t="str">
        <f t="shared" si="9"/>
        <v>8 meses</v>
      </c>
    </row>
    <row r="592" spans="1:4" x14ac:dyDescent="0.25">
      <c r="A592" s="13">
        <v>8</v>
      </c>
      <c r="B592" t="s">
        <v>102</v>
      </c>
      <c r="C592" t="s">
        <v>89</v>
      </c>
      <c r="D592" t="str">
        <f t="shared" si="9"/>
        <v>8 meses</v>
      </c>
    </row>
    <row r="593" spans="1:4" x14ac:dyDescent="0.25">
      <c r="A593" s="13">
        <v>8</v>
      </c>
      <c r="B593" t="s">
        <v>102</v>
      </c>
      <c r="C593" t="s">
        <v>89</v>
      </c>
      <c r="D593" t="str">
        <f t="shared" si="9"/>
        <v>8 meses</v>
      </c>
    </row>
    <row r="594" spans="1:4" x14ac:dyDescent="0.25">
      <c r="A594" s="13">
        <v>11</v>
      </c>
      <c r="B594" t="s">
        <v>102</v>
      </c>
      <c r="C594" t="s">
        <v>89</v>
      </c>
      <c r="D594" t="str">
        <f t="shared" si="9"/>
        <v>11 meses</v>
      </c>
    </row>
    <row r="595" spans="1:4" x14ac:dyDescent="0.25">
      <c r="A595" s="13">
        <v>7</v>
      </c>
      <c r="B595" t="s">
        <v>102</v>
      </c>
      <c r="C595" t="s">
        <v>89</v>
      </c>
      <c r="D595" t="str">
        <f t="shared" si="9"/>
        <v>7 meses</v>
      </c>
    </row>
    <row r="596" spans="1:4" x14ac:dyDescent="0.25">
      <c r="A596" s="13">
        <v>8</v>
      </c>
      <c r="B596" t="s">
        <v>102</v>
      </c>
      <c r="C596" t="s">
        <v>89</v>
      </c>
      <c r="D596" t="str">
        <f t="shared" si="9"/>
        <v>8 meses</v>
      </c>
    </row>
    <row r="597" spans="1:4" x14ac:dyDescent="0.25">
      <c r="A597" s="13">
        <v>12</v>
      </c>
      <c r="B597" t="s">
        <v>102</v>
      </c>
      <c r="C597" t="s">
        <v>89</v>
      </c>
      <c r="D597" t="str">
        <f t="shared" si="9"/>
        <v>12 meses</v>
      </c>
    </row>
    <row r="598" spans="1:4" x14ac:dyDescent="0.25">
      <c r="A598" s="13">
        <v>11</v>
      </c>
      <c r="B598" t="s">
        <v>102</v>
      </c>
      <c r="C598" t="s">
        <v>89</v>
      </c>
      <c r="D598" t="str">
        <f t="shared" si="9"/>
        <v>11 meses</v>
      </c>
    </row>
    <row r="599" spans="1:4" x14ac:dyDescent="0.25">
      <c r="A599" s="13">
        <v>4</v>
      </c>
      <c r="B599" t="s">
        <v>102</v>
      </c>
      <c r="C599" t="s">
        <v>89</v>
      </c>
      <c r="D599" t="str">
        <f t="shared" si="9"/>
        <v>4 meses</v>
      </c>
    </row>
    <row r="600" spans="1:4" x14ac:dyDescent="0.25">
      <c r="A600" s="13">
        <v>4</v>
      </c>
      <c r="B600" t="s">
        <v>102</v>
      </c>
      <c r="C600" t="s">
        <v>89</v>
      </c>
      <c r="D600" t="str">
        <f t="shared" si="9"/>
        <v>4 meses</v>
      </c>
    </row>
    <row r="601" spans="1:4" x14ac:dyDescent="0.25">
      <c r="A601" s="13">
        <v>4</v>
      </c>
      <c r="B601" t="s">
        <v>102</v>
      </c>
      <c r="C601" t="s">
        <v>89</v>
      </c>
      <c r="D601" t="str">
        <f t="shared" si="9"/>
        <v>4 meses</v>
      </c>
    </row>
    <row r="602" spans="1:4" x14ac:dyDescent="0.25">
      <c r="A602" s="13">
        <v>6</v>
      </c>
      <c r="B602" t="s">
        <v>102</v>
      </c>
      <c r="C602" t="s">
        <v>89</v>
      </c>
      <c r="D602" t="str">
        <f t="shared" si="9"/>
        <v>6 meses</v>
      </c>
    </row>
    <row r="603" spans="1:4" x14ac:dyDescent="0.25">
      <c r="A603" s="13">
        <v>6</v>
      </c>
      <c r="B603" t="s">
        <v>102</v>
      </c>
      <c r="C603" t="s">
        <v>89</v>
      </c>
      <c r="D603" t="str">
        <f t="shared" si="9"/>
        <v>6 meses</v>
      </c>
    </row>
    <row r="604" spans="1:4" x14ac:dyDescent="0.25">
      <c r="A604" s="13">
        <v>6</v>
      </c>
      <c r="B604" t="s">
        <v>102</v>
      </c>
      <c r="C604" t="s">
        <v>89</v>
      </c>
      <c r="D604" t="str">
        <f t="shared" si="9"/>
        <v>6 meses</v>
      </c>
    </row>
    <row r="605" spans="1:4" x14ac:dyDescent="0.25">
      <c r="A605" s="13">
        <v>6</v>
      </c>
      <c r="B605" t="s">
        <v>102</v>
      </c>
      <c r="C605" t="s">
        <v>89</v>
      </c>
      <c r="D605" t="str">
        <f t="shared" si="9"/>
        <v>6 meses</v>
      </c>
    </row>
    <row r="606" spans="1:4" x14ac:dyDescent="0.25">
      <c r="A606" s="13">
        <v>10</v>
      </c>
      <c r="B606" t="s">
        <v>102</v>
      </c>
      <c r="C606" t="s">
        <v>89</v>
      </c>
      <c r="D606" t="str">
        <f t="shared" si="9"/>
        <v>10 meses</v>
      </c>
    </row>
    <row r="607" spans="1:4" x14ac:dyDescent="0.25">
      <c r="A607" s="13">
        <v>10</v>
      </c>
      <c r="B607" t="s">
        <v>102</v>
      </c>
      <c r="C607" t="s">
        <v>89</v>
      </c>
      <c r="D607" t="str">
        <f t="shared" si="9"/>
        <v>10 meses</v>
      </c>
    </row>
    <row r="608" spans="1:4" x14ac:dyDescent="0.25">
      <c r="A608" s="13">
        <v>8</v>
      </c>
      <c r="B608" t="s">
        <v>102</v>
      </c>
      <c r="C608" t="s">
        <v>89</v>
      </c>
      <c r="D608" t="str">
        <f t="shared" si="9"/>
        <v>8 meses</v>
      </c>
    </row>
    <row r="609" spans="1:4" x14ac:dyDescent="0.25">
      <c r="A609" s="13">
        <v>5</v>
      </c>
      <c r="B609" t="s">
        <v>102</v>
      </c>
      <c r="C609" t="s">
        <v>89</v>
      </c>
      <c r="D609" t="str">
        <f t="shared" si="9"/>
        <v>5 meses</v>
      </c>
    </row>
    <row r="610" spans="1:4" x14ac:dyDescent="0.25">
      <c r="A610" s="13">
        <v>9</v>
      </c>
      <c r="B610" t="s">
        <v>102</v>
      </c>
      <c r="C610" t="s">
        <v>89</v>
      </c>
      <c r="D610" t="str">
        <f t="shared" si="9"/>
        <v>9 meses</v>
      </c>
    </row>
    <row r="611" spans="1:4" x14ac:dyDescent="0.25">
      <c r="A611" s="13">
        <v>2</v>
      </c>
      <c r="B611" t="s">
        <v>102</v>
      </c>
      <c r="C611" t="s">
        <v>89</v>
      </c>
      <c r="D611" t="str">
        <f t="shared" si="9"/>
        <v>2 meses</v>
      </c>
    </row>
    <row r="612" spans="1:4" x14ac:dyDescent="0.25">
      <c r="A612" s="13">
        <v>6</v>
      </c>
      <c r="B612" t="s">
        <v>102</v>
      </c>
      <c r="C612" t="s">
        <v>89</v>
      </c>
      <c r="D612" t="str">
        <f t="shared" si="9"/>
        <v>6 meses</v>
      </c>
    </row>
    <row r="613" spans="1:4" x14ac:dyDescent="0.25">
      <c r="A613" s="13">
        <v>6</v>
      </c>
      <c r="B613" t="s">
        <v>102</v>
      </c>
      <c r="C613" t="s">
        <v>89</v>
      </c>
      <c r="D613" t="str">
        <f t="shared" si="9"/>
        <v>6 meses</v>
      </c>
    </row>
    <row r="614" spans="1:4" x14ac:dyDescent="0.25">
      <c r="A614" s="13">
        <v>6</v>
      </c>
      <c r="B614" t="s">
        <v>102</v>
      </c>
      <c r="C614" t="s">
        <v>89</v>
      </c>
      <c r="D614" t="str">
        <f t="shared" si="9"/>
        <v>6 meses</v>
      </c>
    </row>
    <row r="615" spans="1:4" x14ac:dyDescent="0.25">
      <c r="A615" s="13">
        <v>1</v>
      </c>
      <c r="B615" t="s">
        <v>103</v>
      </c>
      <c r="C615" t="s">
        <v>89</v>
      </c>
      <c r="D615" t="str">
        <f t="shared" si="9"/>
        <v>1 mes</v>
      </c>
    </row>
    <row r="616" spans="1:4" x14ac:dyDescent="0.25">
      <c r="A616" s="13">
        <v>1</v>
      </c>
      <c r="B616" t="s">
        <v>103</v>
      </c>
      <c r="C616" t="s">
        <v>89</v>
      </c>
      <c r="D616" t="str">
        <f t="shared" si="9"/>
        <v>1 mes</v>
      </c>
    </row>
    <row r="617" spans="1:4" x14ac:dyDescent="0.25">
      <c r="A617" s="13">
        <v>2</v>
      </c>
      <c r="B617" t="s">
        <v>102</v>
      </c>
      <c r="C617" t="s">
        <v>89</v>
      </c>
      <c r="D617" t="str">
        <f t="shared" si="9"/>
        <v>2 meses</v>
      </c>
    </row>
    <row r="618" spans="1:4" x14ac:dyDescent="0.25">
      <c r="A618" s="13">
        <v>10</v>
      </c>
      <c r="B618" t="s">
        <v>102</v>
      </c>
      <c r="C618" t="s">
        <v>89</v>
      </c>
      <c r="D618" t="str">
        <f t="shared" si="9"/>
        <v>10 meses</v>
      </c>
    </row>
    <row r="619" spans="1:4" x14ac:dyDescent="0.25">
      <c r="A619" s="13">
        <v>6</v>
      </c>
      <c r="B619" t="s">
        <v>102</v>
      </c>
      <c r="C619" t="s">
        <v>89</v>
      </c>
      <c r="D619" t="str">
        <f t="shared" si="9"/>
        <v>6 meses</v>
      </c>
    </row>
    <row r="620" spans="1:4" x14ac:dyDescent="0.25">
      <c r="A620" s="13">
        <v>11</v>
      </c>
      <c r="B620" t="s">
        <v>102</v>
      </c>
      <c r="C620" t="s">
        <v>89</v>
      </c>
      <c r="D620" t="str">
        <f t="shared" si="9"/>
        <v>11 meses</v>
      </c>
    </row>
    <row r="621" spans="1:4" x14ac:dyDescent="0.25">
      <c r="A621" s="13">
        <v>14</v>
      </c>
      <c r="B621" t="s">
        <v>102</v>
      </c>
      <c r="C621" t="s">
        <v>89</v>
      </c>
      <c r="D621" t="str">
        <f t="shared" si="9"/>
        <v>14 meses</v>
      </c>
    </row>
    <row r="622" spans="1:4" x14ac:dyDescent="0.25">
      <c r="A622" s="13">
        <v>7</v>
      </c>
      <c r="B622" t="s">
        <v>102</v>
      </c>
      <c r="C622" t="s">
        <v>89</v>
      </c>
      <c r="D622" t="str">
        <f t="shared" si="9"/>
        <v>7 meses</v>
      </c>
    </row>
    <row r="623" spans="1:4" x14ac:dyDescent="0.25">
      <c r="A623" s="13">
        <v>10</v>
      </c>
      <c r="B623" t="s">
        <v>102</v>
      </c>
      <c r="C623" t="s">
        <v>89</v>
      </c>
      <c r="D623" t="str">
        <f t="shared" si="9"/>
        <v>10 meses</v>
      </c>
    </row>
    <row r="624" spans="1:4" x14ac:dyDescent="0.25">
      <c r="A624" s="13">
        <v>12</v>
      </c>
      <c r="B624" t="s">
        <v>102</v>
      </c>
      <c r="C624" t="s">
        <v>89</v>
      </c>
      <c r="D624" t="str">
        <f t="shared" si="9"/>
        <v>12 meses</v>
      </c>
    </row>
    <row r="625" spans="1:4" x14ac:dyDescent="0.25">
      <c r="A625" s="13">
        <v>6</v>
      </c>
      <c r="B625" t="s">
        <v>102</v>
      </c>
      <c r="C625" t="s">
        <v>89</v>
      </c>
      <c r="D625" t="str">
        <f t="shared" si="9"/>
        <v>6 meses</v>
      </c>
    </row>
    <row r="626" spans="1:4" x14ac:dyDescent="0.25">
      <c r="A626" s="13">
        <v>6</v>
      </c>
      <c r="B626" t="s">
        <v>102</v>
      </c>
      <c r="C626" t="s">
        <v>89</v>
      </c>
      <c r="D626" t="str">
        <f t="shared" si="9"/>
        <v>6 meses</v>
      </c>
    </row>
    <row r="627" spans="1:4" x14ac:dyDescent="0.25">
      <c r="A627" s="13">
        <v>12</v>
      </c>
      <c r="B627" t="s">
        <v>102</v>
      </c>
      <c r="C627" t="s">
        <v>89</v>
      </c>
      <c r="D627" t="str">
        <f t="shared" si="9"/>
        <v>12 meses</v>
      </c>
    </row>
    <row r="628" spans="1:4" x14ac:dyDescent="0.25">
      <c r="A628" s="13">
        <v>12</v>
      </c>
      <c r="B628" t="s">
        <v>102</v>
      </c>
      <c r="C628" t="s">
        <v>89</v>
      </c>
      <c r="D628" t="str">
        <f t="shared" si="9"/>
        <v>12 meses</v>
      </c>
    </row>
    <row r="629" spans="1:4" x14ac:dyDescent="0.25">
      <c r="A629" s="13">
        <v>12</v>
      </c>
      <c r="B629" t="s">
        <v>102</v>
      </c>
      <c r="C629" t="s">
        <v>89</v>
      </c>
      <c r="D629" t="str">
        <f t="shared" si="9"/>
        <v>12 meses</v>
      </c>
    </row>
    <row r="630" spans="1:4" x14ac:dyDescent="0.25">
      <c r="A630" s="13">
        <v>3</v>
      </c>
      <c r="B630" t="s">
        <v>102</v>
      </c>
      <c r="C630" t="s">
        <v>89</v>
      </c>
      <c r="D630" t="str">
        <f t="shared" si="9"/>
        <v>3 meses</v>
      </c>
    </row>
    <row r="631" spans="1:4" x14ac:dyDescent="0.25">
      <c r="A631" s="13">
        <v>15</v>
      </c>
      <c r="B631" t="s">
        <v>102</v>
      </c>
      <c r="C631" t="s">
        <v>89</v>
      </c>
      <c r="D631" t="str">
        <f t="shared" si="9"/>
        <v>15 meses</v>
      </c>
    </row>
    <row r="632" spans="1:4" x14ac:dyDescent="0.25">
      <c r="A632" s="13">
        <v>9</v>
      </c>
      <c r="B632" t="s">
        <v>102</v>
      </c>
      <c r="C632" t="s">
        <v>89</v>
      </c>
      <c r="D632" t="str">
        <f t="shared" si="9"/>
        <v>9 meses</v>
      </c>
    </row>
    <row r="633" spans="1:4" x14ac:dyDescent="0.25">
      <c r="A633" s="13">
        <v>8</v>
      </c>
      <c r="B633" t="s">
        <v>102</v>
      </c>
      <c r="C633" t="s">
        <v>89</v>
      </c>
      <c r="D633" t="str">
        <f t="shared" si="9"/>
        <v>8 meses</v>
      </c>
    </row>
    <row r="634" spans="1:4" x14ac:dyDescent="0.25">
      <c r="A634" s="13">
        <v>3</v>
      </c>
      <c r="B634" t="s">
        <v>102</v>
      </c>
      <c r="C634" t="s">
        <v>89</v>
      </c>
      <c r="D634" t="str">
        <f t="shared" si="9"/>
        <v>3 meses</v>
      </c>
    </row>
    <row r="635" spans="1:4" x14ac:dyDescent="0.25">
      <c r="A635" s="13">
        <v>2</v>
      </c>
      <c r="B635" t="s">
        <v>102</v>
      </c>
      <c r="C635" t="s">
        <v>89</v>
      </c>
      <c r="D635" t="str">
        <f t="shared" si="9"/>
        <v>2 meses</v>
      </c>
    </row>
    <row r="636" spans="1:4" x14ac:dyDescent="0.25">
      <c r="A636" s="13">
        <v>2</v>
      </c>
      <c r="B636" t="s">
        <v>102</v>
      </c>
      <c r="C636" t="s">
        <v>89</v>
      </c>
      <c r="D636" t="str">
        <f t="shared" si="9"/>
        <v>2 meses</v>
      </c>
    </row>
    <row r="637" spans="1:4" x14ac:dyDescent="0.25">
      <c r="A637" s="13">
        <v>2</v>
      </c>
      <c r="B637" t="s">
        <v>102</v>
      </c>
      <c r="C637" t="s">
        <v>89</v>
      </c>
      <c r="D637" t="str">
        <f t="shared" si="9"/>
        <v>2 meses</v>
      </c>
    </row>
    <row r="638" spans="1:4" x14ac:dyDescent="0.25">
      <c r="A638" s="13">
        <v>1</v>
      </c>
      <c r="B638" t="s">
        <v>103</v>
      </c>
      <c r="C638" t="s">
        <v>89</v>
      </c>
      <c r="D638" t="str">
        <f t="shared" si="9"/>
        <v>1 mes</v>
      </c>
    </row>
    <row r="639" spans="1:4" x14ac:dyDescent="0.25">
      <c r="A639" s="13">
        <v>5</v>
      </c>
      <c r="B639" t="s">
        <v>102</v>
      </c>
      <c r="C639" t="s">
        <v>89</v>
      </c>
      <c r="D639" t="str">
        <f t="shared" si="9"/>
        <v>5 meses</v>
      </c>
    </row>
    <row r="640" spans="1:4" x14ac:dyDescent="0.25">
      <c r="A640" s="13">
        <v>6</v>
      </c>
      <c r="B640" t="s">
        <v>102</v>
      </c>
      <c r="C640" t="s">
        <v>89</v>
      </c>
      <c r="D640" t="str">
        <f t="shared" si="9"/>
        <v>6 meses</v>
      </c>
    </row>
    <row r="641" spans="1:4" x14ac:dyDescent="0.25">
      <c r="A641" s="13">
        <v>5</v>
      </c>
      <c r="B641" t="s">
        <v>102</v>
      </c>
      <c r="C641" t="s">
        <v>89</v>
      </c>
      <c r="D641" t="str">
        <f t="shared" si="9"/>
        <v>5 meses</v>
      </c>
    </row>
    <row r="642" spans="1:4" x14ac:dyDescent="0.25">
      <c r="A642" s="13">
        <v>6</v>
      </c>
      <c r="B642" t="s">
        <v>102</v>
      </c>
      <c r="C642" t="s">
        <v>89</v>
      </c>
      <c r="D642" t="str">
        <f t="shared" si="9"/>
        <v>6 meses</v>
      </c>
    </row>
    <row r="643" spans="1:4" x14ac:dyDescent="0.25">
      <c r="A643" s="13">
        <v>5</v>
      </c>
      <c r="B643" t="s">
        <v>102</v>
      </c>
      <c r="C643" t="s">
        <v>89</v>
      </c>
      <c r="D643" t="str">
        <f t="shared" ref="D643:D706" si="10">CONCATENATE(A643,C643,B643)</f>
        <v>5 meses</v>
      </c>
    </row>
    <row r="644" spans="1:4" x14ac:dyDescent="0.25">
      <c r="A644" s="13">
        <v>6</v>
      </c>
      <c r="B644" t="s">
        <v>102</v>
      </c>
      <c r="C644" t="s">
        <v>89</v>
      </c>
      <c r="D644" t="str">
        <f t="shared" si="10"/>
        <v>6 meses</v>
      </c>
    </row>
    <row r="645" spans="1:4" x14ac:dyDescent="0.25">
      <c r="A645" s="13">
        <v>5</v>
      </c>
      <c r="B645" t="s">
        <v>102</v>
      </c>
      <c r="C645" t="s">
        <v>89</v>
      </c>
      <c r="D645" t="str">
        <f t="shared" si="10"/>
        <v>5 meses</v>
      </c>
    </row>
    <row r="646" spans="1:4" x14ac:dyDescent="0.25">
      <c r="A646" s="13">
        <v>6</v>
      </c>
      <c r="B646" t="s">
        <v>102</v>
      </c>
      <c r="C646" t="s">
        <v>89</v>
      </c>
      <c r="D646" t="str">
        <f t="shared" si="10"/>
        <v>6 meses</v>
      </c>
    </row>
    <row r="647" spans="1:4" x14ac:dyDescent="0.25">
      <c r="A647" s="13">
        <v>5</v>
      </c>
      <c r="B647" t="s">
        <v>102</v>
      </c>
      <c r="C647" t="s">
        <v>89</v>
      </c>
      <c r="D647" t="str">
        <f t="shared" si="10"/>
        <v>5 meses</v>
      </c>
    </row>
    <row r="648" spans="1:4" x14ac:dyDescent="0.25">
      <c r="A648" s="13">
        <v>6</v>
      </c>
      <c r="B648" t="s">
        <v>102</v>
      </c>
      <c r="C648" t="s">
        <v>89</v>
      </c>
      <c r="D648" t="str">
        <f t="shared" si="10"/>
        <v>6 meses</v>
      </c>
    </row>
    <row r="649" spans="1:4" x14ac:dyDescent="0.25">
      <c r="A649" s="13">
        <v>5</v>
      </c>
      <c r="B649" t="s">
        <v>102</v>
      </c>
      <c r="C649" t="s">
        <v>89</v>
      </c>
      <c r="D649" t="str">
        <f t="shared" si="10"/>
        <v>5 meses</v>
      </c>
    </row>
    <row r="650" spans="1:4" x14ac:dyDescent="0.25">
      <c r="A650" s="13">
        <v>6</v>
      </c>
      <c r="B650" t="s">
        <v>102</v>
      </c>
      <c r="C650" t="s">
        <v>89</v>
      </c>
      <c r="D650" t="str">
        <f t="shared" si="10"/>
        <v>6 meses</v>
      </c>
    </row>
    <row r="651" spans="1:4" x14ac:dyDescent="0.25">
      <c r="A651" s="13">
        <v>5</v>
      </c>
      <c r="B651" t="s">
        <v>102</v>
      </c>
      <c r="C651" t="s">
        <v>89</v>
      </c>
      <c r="D651" t="str">
        <f t="shared" si="10"/>
        <v>5 meses</v>
      </c>
    </row>
    <row r="652" spans="1:4" x14ac:dyDescent="0.25">
      <c r="A652" s="13">
        <v>6</v>
      </c>
      <c r="B652" t="s">
        <v>102</v>
      </c>
      <c r="C652" t="s">
        <v>89</v>
      </c>
      <c r="D652" t="str">
        <f t="shared" si="10"/>
        <v>6 meses</v>
      </c>
    </row>
    <row r="653" spans="1:4" x14ac:dyDescent="0.25">
      <c r="A653" s="13">
        <v>5</v>
      </c>
      <c r="B653" t="s">
        <v>102</v>
      </c>
      <c r="C653" t="s">
        <v>89</v>
      </c>
      <c r="D653" t="str">
        <f t="shared" si="10"/>
        <v>5 meses</v>
      </c>
    </row>
    <row r="654" spans="1:4" x14ac:dyDescent="0.25">
      <c r="A654" s="13">
        <v>6</v>
      </c>
      <c r="B654" t="s">
        <v>102</v>
      </c>
      <c r="C654" t="s">
        <v>89</v>
      </c>
      <c r="D654" t="str">
        <f t="shared" si="10"/>
        <v>6 meses</v>
      </c>
    </row>
    <row r="655" spans="1:4" x14ac:dyDescent="0.25">
      <c r="A655" s="13">
        <v>5</v>
      </c>
      <c r="B655" t="s">
        <v>102</v>
      </c>
      <c r="C655" t="s">
        <v>89</v>
      </c>
      <c r="D655" t="str">
        <f t="shared" si="10"/>
        <v>5 meses</v>
      </c>
    </row>
    <row r="656" spans="1:4" x14ac:dyDescent="0.25">
      <c r="A656" s="13">
        <v>6</v>
      </c>
      <c r="B656" t="s">
        <v>102</v>
      </c>
      <c r="C656" t="s">
        <v>89</v>
      </c>
      <c r="D656" t="str">
        <f t="shared" si="10"/>
        <v>6 meses</v>
      </c>
    </row>
    <row r="657" spans="1:4" x14ac:dyDescent="0.25">
      <c r="A657" s="13">
        <v>13</v>
      </c>
      <c r="B657" t="s">
        <v>102</v>
      </c>
      <c r="C657" t="s">
        <v>89</v>
      </c>
      <c r="D657" t="str">
        <f t="shared" si="10"/>
        <v>13 meses</v>
      </c>
    </row>
    <row r="658" spans="1:4" x14ac:dyDescent="0.25">
      <c r="A658" s="13">
        <v>13</v>
      </c>
      <c r="B658" t="s">
        <v>102</v>
      </c>
      <c r="C658" t="s">
        <v>89</v>
      </c>
      <c r="D658" t="str">
        <f t="shared" si="10"/>
        <v>13 meses</v>
      </c>
    </row>
    <row r="659" spans="1:4" x14ac:dyDescent="0.25">
      <c r="A659" s="13">
        <v>6</v>
      </c>
      <c r="B659" t="s">
        <v>102</v>
      </c>
      <c r="C659" t="s">
        <v>89</v>
      </c>
      <c r="D659" t="str">
        <f t="shared" si="10"/>
        <v>6 meses</v>
      </c>
    </row>
    <row r="660" spans="1:4" x14ac:dyDescent="0.25">
      <c r="A660" s="13">
        <v>6</v>
      </c>
      <c r="B660" t="s">
        <v>102</v>
      </c>
      <c r="C660" t="s">
        <v>89</v>
      </c>
      <c r="D660" t="str">
        <f t="shared" si="10"/>
        <v>6 meses</v>
      </c>
    </row>
    <row r="661" spans="1:4" x14ac:dyDescent="0.25">
      <c r="A661" s="13">
        <v>6</v>
      </c>
      <c r="B661" t="s">
        <v>102</v>
      </c>
      <c r="C661" t="s">
        <v>89</v>
      </c>
      <c r="D661" t="str">
        <f t="shared" si="10"/>
        <v>6 meses</v>
      </c>
    </row>
    <row r="662" spans="1:4" x14ac:dyDescent="0.25">
      <c r="A662" s="13">
        <v>6</v>
      </c>
      <c r="B662" t="s">
        <v>102</v>
      </c>
      <c r="C662" t="s">
        <v>89</v>
      </c>
      <c r="D662" t="str">
        <f t="shared" si="10"/>
        <v>6 meses</v>
      </c>
    </row>
    <row r="663" spans="1:4" x14ac:dyDescent="0.25">
      <c r="A663" s="13">
        <v>6</v>
      </c>
      <c r="B663" t="s">
        <v>102</v>
      </c>
      <c r="C663" t="s">
        <v>89</v>
      </c>
      <c r="D663" t="str">
        <f t="shared" si="10"/>
        <v>6 meses</v>
      </c>
    </row>
    <row r="664" spans="1:4" x14ac:dyDescent="0.25">
      <c r="A664" s="13">
        <v>6</v>
      </c>
      <c r="B664" t="s">
        <v>102</v>
      </c>
      <c r="C664" t="s">
        <v>89</v>
      </c>
      <c r="D664" t="str">
        <f t="shared" si="10"/>
        <v>6 meses</v>
      </c>
    </row>
    <row r="665" spans="1:4" x14ac:dyDescent="0.25">
      <c r="A665" s="13">
        <v>6</v>
      </c>
      <c r="B665" t="s">
        <v>102</v>
      </c>
      <c r="C665" t="s">
        <v>89</v>
      </c>
      <c r="D665" t="str">
        <f t="shared" si="10"/>
        <v>6 meses</v>
      </c>
    </row>
    <row r="666" spans="1:4" x14ac:dyDescent="0.25">
      <c r="A666" s="13">
        <v>6</v>
      </c>
      <c r="B666" t="s">
        <v>102</v>
      </c>
      <c r="C666" t="s">
        <v>89</v>
      </c>
      <c r="D666" t="str">
        <f t="shared" si="10"/>
        <v>6 meses</v>
      </c>
    </row>
    <row r="667" spans="1:4" x14ac:dyDescent="0.25">
      <c r="A667" s="13">
        <v>6</v>
      </c>
      <c r="B667" t="s">
        <v>102</v>
      </c>
      <c r="C667" t="s">
        <v>89</v>
      </c>
      <c r="D667" t="str">
        <f t="shared" si="10"/>
        <v>6 meses</v>
      </c>
    </row>
    <row r="668" spans="1:4" x14ac:dyDescent="0.25">
      <c r="A668" s="13">
        <v>6</v>
      </c>
      <c r="B668" t="s">
        <v>102</v>
      </c>
      <c r="C668" t="s">
        <v>89</v>
      </c>
      <c r="D668" t="str">
        <f t="shared" si="10"/>
        <v>6 meses</v>
      </c>
    </row>
    <row r="669" spans="1:4" x14ac:dyDescent="0.25">
      <c r="A669" s="13">
        <v>6</v>
      </c>
      <c r="B669" t="s">
        <v>102</v>
      </c>
      <c r="C669" t="s">
        <v>89</v>
      </c>
      <c r="D669" t="str">
        <f t="shared" si="10"/>
        <v>6 meses</v>
      </c>
    </row>
    <row r="670" spans="1:4" x14ac:dyDescent="0.25">
      <c r="A670" s="13">
        <v>6</v>
      </c>
      <c r="B670" t="s">
        <v>102</v>
      </c>
      <c r="C670" t="s">
        <v>89</v>
      </c>
      <c r="D670" t="str">
        <f t="shared" si="10"/>
        <v>6 meses</v>
      </c>
    </row>
    <row r="671" spans="1:4" x14ac:dyDescent="0.25">
      <c r="A671" s="13">
        <v>6</v>
      </c>
      <c r="B671" t="s">
        <v>102</v>
      </c>
      <c r="C671" t="s">
        <v>89</v>
      </c>
      <c r="D671" t="str">
        <f t="shared" si="10"/>
        <v>6 meses</v>
      </c>
    </row>
    <row r="672" spans="1:4" x14ac:dyDescent="0.25">
      <c r="A672" s="13">
        <v>6</v>
      </c>
      <c r="B672" t="s">
        <v>102</v>
      </c>
      <c r="C672" t="s">
        <v>89</v>
      </c>
      <c r="D672" t="str">
        <f t="shared" si="10"/>
        <v>6 meses</v>
      </c>
    </row>
    <row r="673" spans="1:4" x14ac:dyDescent="0.25">
      <c r="A673" s="13">
        <v>6</v>
      </c>
      <c r="B673" t="s">
        <v>102</v>
      </c>
      <c r="C673" t="s">
        <v>89</v>
      </c>
      <c r="D673" t="str">
        <f t="shared" si="10"/>
        <v>6 meses</v>
      </c>
    </row>
    <row r="674" spans="1:4" x14ac:dyDescent="0.25">
      <c r="A674" s="13">
        <v>6</v>
      </c>
      <c r="B674" t="s">
        <v>102</v>
      </c>
      <c r="C674" t="s">
        <v>89</v>
      </c>
      <c r="D674" t="str">
        <f t="shared" si="10"/>
        <v>6 meses</v>
      </c>
    </row>
    <row r="675" spans="1:4" x14ac:dyDescent="0.25">
      <c r="A675" s="13">
        <v>6</v>
      </c>
      <c r="B675" t="s">
        <v>102</v>
      </c>
      <c r="C675" t="s">
        <v>89</v>
      </c>
      <c r="D675" t="str">
        <f t="shared" si="10"/>
        <v>6 meses</v>
      </c>
    </row>
    <row r="676" spans="1:4" x14ac:dyDescent="0.25">
      <c r="A676" s="13">
        <v>6</v>
      </c>
      <c r="B676" t="s">
        <v>102</v>
      </c>
      <c r="C676" t="s">
        <v>89</v>
      </c>
      <c r="D676" t="str">
        <f t="shared" si="10"/>
        <v>6 meses</v>
      </c>
    </row>
    <row r="677" spans="1:4" x14ac:dyDescent="0.25">
      <c r="A677" s="13">
        <v>6</v>
      </c>
      <c r="B677" t="s">
        <v>102</v>
      </c>
      <c r="C677" t="s">
        <v>89</v>
      </c>
      <c r="D677" t="str">
        <f t="shared" si="10"/>
        <v>6 meses</v>
      </c>
    </row>
    <row r="678" spans="1:4" x14ac:dyDescent="0.25">
      <c r="A678" s="13">
        <v>6</v>
      </c>
      <c r="B678" t="s">
        <v>102</v>
      </c>
      <c r="C678" t="s">
        <v>89</v>
      </c>
      <c r="D678" t="str">
        <f t="shared" si="10"/>
        <v>6 meses</v>
      </c>
    </row>
    <row r="679" spans="1:4" x14ac:dyDescent="0.25">
      <c r="A679" s="13">
        <v>6</v>
      </c>
      <c r="B679" t="s">
        <v>102</v>
      </c>
      <c r="C679" t="s">
        <v>89</v>
      </c>
      <c r="D679" t="str">
        <f t="shared" si="10"/>
        <v>6 meses</v>
      </c>
    </row>
    <row r="680" spans="1:4" x14ac:dyDescent="0.25">
      <c r="A680" s="13">
        <v>6</v>
      </c>
      <c r="B680" t="s">
        <v>102</v>
      </c>
      <c r="C680" t="s">
        <v>89</v>
      </c>
      <c r="D680" t="str">
        <f t="shared" si="10"/>
        <v>6 meses</v>
      </c>
    </row>
    <row r="681" spans="1:4" x14ac:dyDescent="0.25">
      <c r="A681" s="13">
        <v>6</v>
      </c>
      <c r="B681" t="s">
        <v>102</v>
      </c>
      <c r="C681" t="s">
        <v>89</v>
      </c>
      <c r="D681" t="str">
        <f t="shared" si="10"/>
        <v>6 meses</v>
      </c>
    </row>
    <row r="682" spans="1:4" x14ac:dyDescent="0.25">
      <c r="A682" s="13">
        <v>6</v>
      </c>
      <c r="B682" t="s">
        <v>102</v>
      </c>
      <c r="C682" t="s">
        <v>89</v>
      </c>
      <c r="D682" t="str">
        <f t="shared" si="10"/>
        <v>6 meses</v>
      </c>
    </row>
    <row r="683" spans="1:4" x14ac:dyDescent="0.25">
      <c r="A683" s="13">
        <v>6</v>
      </c>
      <c r="B683" t="s">
        <v>102</v>
      </c>
      <c r="C683" t="s">
        <v>89</v>
      </c>
      <c r="D683" t="str">
        <f t="shared" si="10"/>
        <v>6 meses</v>
      </c>
    </row>
    <row r="684" spans="1:4" x14ac:dyDescent="0.25">
      <c r="A684" s="13">
        <v>6</v>
      </c>
      <c r="B684" t="s">
        <v>102</v>
      </c>
      <c r="C684" t="s">
        <v>89</v>
      </c>
      <c r="D684" t="str">
        <f t="shared" si="10"/>
        <v>6 meses</v>
      </c>
    </row>
    <row r="685" spans="1:4" x14ac:dyDescent="0.25">
      <c r="A685" s="13">
        <v>6</v>
      </c>
      <c r="B685" t="s">
        <v>102</v>
      </c>
      <c r="C685" t="s">
        <v>89</v>
      </c>
      <c r="D685" t="str">
        <f t="shared" si="10"/>
        <v>6 meses</v>
      </c>
    </row>
    <row r="686" spans="1:4" x14ac:dyDescent="0.25">
      <c r="A686" s="13">
        <v>6</v>
      </c>
      <c r="B686" t="s">
        <v>102</v>
      </c>
      <c r="C686" t="s">
        <v>89</v>
      </c>
      <c r="D686" t="str">
        <f t="shared" si="10"/>
        <v>6 meses</v>
      </c>
    </row>
    <row r="687" spans="1:4" x14ac:dyDescent="0.25">
      <c r="A687" s="13">
        <v>6</v>
      </c>
      <c r="B687" t="s">
        <v>102</v>
      </c>
      <c r="C687" t="s">
        <v>89</v>
      </c>
      <c r="D687" t="str">
        <f t="shared" si="10"/>
        <v>6 meses</v>
      </c>
    </row>
    <row r="688" spans="1:4" x14ac:dyDescent="0.25">
      <c r="A688" s="13">
        <v>3</v>
      </c>
      <c r="B688" t="s">
        <v>102</v>
      </c>
      <c r="C688" t="s">
        <v>89</v>
      </c>
      <c r="D688" t="str">
        <f t="shared" si="10"/>
        <v>3 meses</v>
      </c>
    </row>
    <row r="689" spans="1:4" x14ac:dyDescent="0.25">
      <c r="A689" s="13">
        <v>3</v>
      </c>
      <c r="B689" t="s">
        <v>102</v>
      </c>
      <c r="C689" t="s">
        <v>89</v>
      </c>
      <c r="D689" t="str">
        <f t="shared" si="10"/>
        <v>3 meses</v>
      </c>
    </row>
    <row r="690" spans="1:4" x14ac:dyDescent="0.25">
      <c r="A690" s="13">
        <v>3</v>
      </c>
      <c r="B690" t="s">
        <v>102</v>
      </c>
      <c r="C690" t="s">
        <v>89</v>
      </c>
      <c r="D690" t="str">
        <f t="shared" si="10"/>
        <v>3 meses</v>
      </c>
    </row>
    <row r="691" spans="1:4" x14ac:dyDescent="0.25">
      <c r="A691" s="13">
        <v>3</v>
      </c>
      <c r="B691" t="s">
        <v>102</v>
      </c>
      <c r="C691" t="s">
        <v>89</v>
      </c>
      <c r="D691" t="str">
        <f t="shared" si="10"/>
        <v>3 meses</v>
      </c>
    </row>
    <row r="692" spans="1:4" x14ac:dyDescent="0.25">
      <c r="A692" s="13">
        <v>3</v>
      </c>
      <c r="B692" t="s">
        <v>102</v>
      </c>
      <c r="C692" t="s">
        <v>89</v>
      </c>
      <c r="D692" t="str">
        <f t="shared" si="10"/>
        <v>3 meses</v>
      </c>
    </row>
    <row r="693" spans="1:4" x14ac:dyDescent="0.25">
      <c r="A693" s="13">
        <v>3</v>
      </c>
      <c r="B693" t="s">
        <v>102</v>
      </c>
      <c r="C693" t="s">
        <v>89</v>
      </c>
      <c r="D693" t="str">
        <f t="shared" si="10"/>
        <v>3 meses</v>
      </c>
    </row>
    <row r="694" spans="1:4" x14ac:dyDescent="0.25">
      <c r="A694" s="13">
        <v>3</v>
      </c>
      <c r="B694" t="s">
        <v>102</v>
      </c>
      <c r="C694" t="s">
        <v>89</v>
      </c>
      <c r="D694" t="str">
        <f t="shared" si="10"/>
        <v>3 meses</v>
      </c>
    </row>
    <row r="695" spans="1:4" x14ac:dyDescent="0.25">
      <c r="A695" s="13">
        <v>3</v>
      </c>
      <c r="B695" t="s">
        <v>102</v>
      </c>
      <c r="C695" t="s">
        <v>89</v>
      </c>
      <c r="D695" t="str">
        <f t="shared" si="10"/>
        <v>3 meses</v>
      </c>
    </row>
    <row r="696" spans="1:4" x14ac:dyDescent="0.25">
      <c r="A696" s="13">
        <v>3</v>
      </c>
      <c r="B696" t="s">
        <v>102</v>
      </c>
      <c r="C696" t="s">
        <v>89</v>
      </c>
      <c r="D696" t="str">
        <f t="shared" si="10"/>
        <v>3 meses</v>
      </c>
    </row>
    <row r="697" spans="1:4" x14ac:dyDescent="0.25">
      <c r="A697" s="13">
        <v>3</v>
      </c>
      <c r="B697" t="s">
        <v>102</v>
      </c>
      <c r="C697" t="s">
        <v>89</v>
      </c>
      <c r="D697" t="str">
        <f t="shared" si="10"/>
        <v>3 meses</v>
      </c>
    </row>
    <row r="698" spans="1:4" x14ac:dyDescent="0.25">
      <c r="A698" s="13">
        <v>3</v>
      </c>
      <c r="B698" t="s">
        <v>102</v>
      </c>
      <c r="C698" t="s">
        <v>89</v>
      </c>
      <c r="D698" t="str">
        <f t="shared" si="10"/>
        <v>3 meses</v>
      </c>
    </row>
    <row r="699" spans="1:4" x14ac:dyDescent="0.25">
      <c r="A699" s="13">
        <v>3</v>
      </c>
      <c r="B699" t="s">
        <v>102</v>
      </c>
      <c r="C699" t="s">
        <v>89</v>
      </c>
      <c r="D699" t="str">
        <f t="shared" si="10"/>
        <v>3 meses</v>
      </c>
    </row>
    <row r="700" spans="1:4" x14ac:dyDescent="0.25">
      <c r="A700" s="13">
        <v>3</v>
      </c>
      <c r="B700" t="s">
        <v>102</v>
      </c>
      <c r="C700" t="s">
        <v>89</v>
      </c>
      <c r="D700" t="str">
        <f t="shared" si="10"/>
        <v>3 meses</v>
      </c>
    </row>
    <row r="701" spans="1:4" x14ac:dyDescent="0.25">
      <c r="A701" s="13">
        <v>3</v>
      </c>
      <c r="B701" t="s">
        <v>102</v>
      </c>
      <c r="C701" t="s">
        <v>89</v>
      </c>
      <c r="D701" t="str">
        <f t="shared" si="10"/>
        <v>3 meses</v>
      </c>
    </row>
    <row r="702" spans="1:4" x14ac:dyDescent="0.25">
      <c r="A702" s="13">
        <v>3</v>
      </c>
      <c r="B702" t="s">
        <v>102</v>
      </c>
      <c r="C702" t="s">
        <v>89</v>
      </c>
      <c r="D702" t="str">
        <f t="shared" si="10"/>
        <v>3 meses</v>
      </c>
    </row>
    <row r="703" spans="1:4" x14ac:dyDescent="0.25">
      <c r="A703" s="13">
        <v>3</v>
      </c>
      <c r="B703" t="s">
        <v>102</v>
      </c>
      <c r="C703" t="s">
        <v>89</v>
      </c>
      <c r="D703" t="str">
        <f t="shared" si="10"/>
        <v>3 meses</v>
      </c>
    </row>
    <row r="704" spans="1:4" x14ac:dyDescent="0.25">
      <c r="A704" s="13">
        <v>3</v>
      </c>
      <c r="B704" t="s">
        <v>102</v>
      </c>
      <c r="C704" t="s">
        <v>89</v>
      </c>
      <c r="D704" t="str">
        <f t="shared" si="10"/>
        <v>3 meses</v>
      </c>
    </row>
    <row r="705" spans="1:4" x14ac:dyDescent="0.25">
      <c r="A705" s="13">
        <v>3</v>
      </c>
      <c r="B705" t="s">
        <v>102</v>
      </c>
      <c r="C705" t="s">
        <v>89</v>
      </c>
      <c r="D705" t="str">
        <f t="shared" si="10"/>
        <v>3 meses</v>
      </c>
    </row>
    <row r="706" spans="1:4" x14ac:dyDescent="0.25">
      <c r="A706" s="13">
        <v>3</v>
      </c>
      <c r="B706" t="s">
        <v>102</v>
      </c>
      <c r="C706" t="s">
        <v>89</v>
      </c>
      <c r="D706" t="str">
        <f t="shared" si="10"/>
        <v>3 meses</v>
      </c>
    </row>
    <row r="707" spans="1:4" x14ac:dyDescent="0.25">
      <c r="A707" s="13">
        <v>3</v>
      </c>
      <c r="B707" t="s">
        <v>102</v>
      </c>
      <c r="C707" t="s">
        <v>89</v>
      </c>
      <c r="D707" t="str">
        <f t="shared" ref="D707:D770" si="11">CONCATENATE(A707,C707,B707)</f>
        <v>3 meses</v>
      </c>
    </row>
    <row r="708" spans="1:4" x14ac:dyDescent="0.25">
      <c r="A708" s="13">
        <v>3</v>
      </c>
      <c r="B708" t="s">
        <v>102</v>
      </c>
      <c r="C708" t="s">
        <v>89</v>
      </c>
      <c r="D708" t="str">
        <f t="shared" si="11"/>
        <v>3 meses</v>
      </c>
    </row>
    <row r="709" spans="1:4" x14ac:dyDescent="0.25">
      <c r="A709" s="13">
        <v>3</v>
      </c>
      <c r="B709" t="s">
        <v>102</v>
      </c>
      <c r="C709" t="s">
        <v>89</v>
      </c>
      <c r="D709" t="str">
        <f t="shared" si="11"/>
        <v>3 meses</v>
      </c>
    </row>
    <row r="710" spans="1:4" x14ac:dyDescent="0.25">
      <c r="A710" s="13">
        <v>3</v>
      </c>
      <c r="B710" t="s">
        <v>102</v>
      </c>
      <c r="C710" t="s">
        <v>89</v>
      </c>
      <c r="D710" t="str">
        <f t="shared" si="11"/>
        <v>3 meses</v>
      </c>
    </row>
    <row r="711" spans="1:4" x14ac:dyDescent="0.25">
      <c r="A711" s="13">
        <v>3</v>
      </c>
      <c r="B711" t="s">
        <v>102</v>
      </c>
      <c r="C711" t="s">
        <v>89</v>
      </c>
      <c r="D711" t="str">
        <f t="shared" si="11"/>
        <v>3 meses</v>
      </c>
    </row>
    <row r="712" spans="1:4" x14ac:dyDescent="0.25">
      <c r="A712" s="13">
        <v>3</v>
      </c>
      <c r="B712" t="s">
        <v>102</v>
      </c>
      <c r="C712" t="s">
        <v>89</v>
      </c>
      <c r="D712" t="str">
        <f t="shared" si="11"/>
        <v>3 meses</v>
      </c>
    </row>
    <row r="713" spans="1:4" x14ac:dyDescent="0.25">
      <c r="A713" s="13">
        <v>3</v>
      </c>
      <c r="B713" t="s">
        <v>102</v>
      </c>
      <c r="C713" t="s">
        <v>89</v>
      </c>
      <c r="D713" t="str">
        <f t="shared" si="11"/>
        <v>3 meses</v>
      </c>
    </row>
    <row r="714" spans="1:4" x14ac:dyDescent="0.25">
      <c r="A714" s="13">
        <v>3</v>
      </c>
      <c r="B714" t="s">
        <v>102</v>
      </c>
      <c r="C714" t="s">
        <v>89</v>
      </c>
      <c r="D714" t="str">
        <f t="shared" si="11"/>
        <v>3 meses</v>
      </c>
    </row>
    <row r="715" spans="1:4" x14ac:dyDescent="0.25">
      <c r="A715" s="13">
        <v>3</v>
      </c>
      <c r="B715" t="s">
        <v>102</v>
      </c>
      <c r="C715" t="s">
        <v>89</v>
      </c>
      <c r="D715" t="str">
        <f t="shared" si="11"/>
        <v>3 meses</v>
      </c>
    </row>
    <row r="716" spans="1:4" x14ac:dyDescent="0.25">
      <c r="A716" s="13">
        <v>3</v>
      </c>
      <c r="B716" t="s">
        <v>102</v>
      </c>
      <c r="C716" t="s">
        <v>89</v>
      </c>
      <c r="D716" t="str">
        <f t="shared" si="11"/>
        <v>3 meses</v>
      </c>
    </row>
    <row r="717" spans="1:4" x14ac:dyDescent="0.25">
      <c r="A717" s="13">
        <v>3</v>
      </c>
      <c r="B717" t="s">
        <v>102</v>
      </c>
      <c r="C717" t="s">
        <v>89</v>
      </c>
      <c r="D717" t="str">
        <f t="shared" si="11"/>
        <v>3 meses</v>
      </c>
    </row>
    <row r="718" spans="1:4" x14ac:dyDescent="0.25">
      <c r="A718" s="13">
        <v>3</v>
      </c>
      <c r="B718" t="s">
        <v>102</v>
      </c>
      <c r="C718" t="s">
        <v>89</v>
      </c>
      <c r="D718" t="str">
        <f t="shared" si="11"/>
        <v>3 meses</v>
      </c>
    </row>
    <row r="719" spans="1:4" x14ac:dyDescent="0.25">
      <c r="A719" s="13">
        <v>3</v>
      </c>
      <c r="B719" t="s">
        <v>102</v>
      </c>
      <c r="C719" t="s">
        <v>89</v>
      </c>
      <c r="D719" t="str">
        <f t="shared" si="11"/>
        <v>3 meses</v>
      </c>
    </row>
    <row r="720" spans="1:4" x14ac:dyDescent="0.25">
      <c r="A720" s="13">
        <v>3</v>
      </c>
      <c r="B720" t="s">
        <v>102</v>
      </c>
      <c r="C720" t="s">
        <v>89</v>
      </c>
      <c r="D720" t="str">
        <f t="shared" si="11"/>
        <v>3 meses</v>
      </c>
    </row>
    <row r="721" spans="1:4" x14ac:dyDescent="0.25">
      <c r="A721" s="13">
        <v>3</v>
      </c>
      <c r="B721" t="s">
        <v>102</v>
      </c>
      <c r="C721" t="s">
        <v>89</v>
      </c>
      <c r="D721" t="str">
        <f t="shared" si="11"/>
        <v>3 meses</v>
      </c>
    </row>
    <row r="722" spans="1:4" x14ac:dyDescent="0.25">
      <c r="A722" s="13">
        <v>3</v>
      </c>
      <c r="B722" t="s">
        <v>102</v>
      </c>
      <c r="C722" t="s">
        <v>89</v>
      </c>
      <c r="D722" t="str">
        <f t="shared" si="11"/>
        <v>3 meses</v>
      </c>
    </row>
    <row r="723" spans="1:4" x14ac:dyDescent="0.25">
      <c r="A723" s="13">
        <v>3</v>
      </c>
      <c r="B723" t="s">
        <v>102</v>
      </c>
      <c r="C723" t="s">
        <v>89</v>
      </c>
      <c r="D723" t="str">
        <f t="shared" si="11"/>
        <v>3 meses</v>
      </c>
    </row>
    <row r="724" spans="1:4" x14ac:dyDescent="0.25">
      <c r="A724" s="13">
        <v>3</v>
      </c>
      <c r="B724" t="s">
        <v>102</v>
      </c>
      <c r="C724" t="s">
        <v>89</v>
      </c>
      <c r="D724" t="str">
        <f t="shared" si="11"/>
        <v>3 meses</v>
      </c>
    </row>
    <row r="725" spans="1:4" x14ac:dyDescent="0.25">
      <c r="A725" s="13">
        <v>3</v>
      </c>
      <c r="B725" t="s">
        <v>102</v>
      </c>
      <c r="C725" t="s">
        <v>89</v>
      </c>
      <c r="D725" t="str">
        <f t="shared" si="11"/>
        <v>3 meses</v>
      </c>
    </row>
    <row r="726" spans="1:4" x14ac:dyDescent="0.25">
      <c r="A726" s="13">
        <v>3</v>
      </c>
      <c r="B726" t="s">
        <v>102</v>
      </c>
      <c r="C726" t="s">
        <v>89</v>
      </c>
      <c r="D726" t="str">
        <f t="shared" si="11"/>
        <v>3 meses</v>
      </c>
    </row>
    <row r="727" spans="1:4" x14ac:dyDescent="0.25">
      <c r="A727" s="13">
        <v>3</v>
      </c>
      <c r="B727" t="s">
        <v>102</v>
      </c>
      <c r="C727" t="s">
        <v>89</v>
      </c>
      <c r="D727" t="str">
        <f t="shared" si="11"/>
        <v>3 meses</v>
      </c>
    </row>
    <row r="728" spans="1:4" x14ac:dyDescent="0.25">
      <c r="A728" s="13">
        <v>3</v>
      </c>
      <c r="B728" t="s">
        <v>102</v>
      </c>
      <c r="C728" t="s">
        <v>89</v>
      </c>
      <c r="D728" t="str">
        <f t="shared" si="11"/>
        <v>3 meses</v>
      </c>
    </row>
    <row r="729" spans="1:4" x14ac:dyDescent="0.25">
      <c r="A729" s="13">
        <v>3</v>
      </c>
      <c r="B729" t="s">
        <v>102</v>
      </c>
      <c r="C729" t="s">
        <v>89</v>
      </c>
      <c r="D729" t="str">
        <f t="shared" si="11"/>
        <v>3 meses</v>
      </c>
    </row>
    <row r="730" spans="1:4" x14ac:dyDescent="0.25">
      <c r="A730" s="13">
        <v>3</v>
      </c>
      <c r="B730" t="s">
        <v>102</v>
      </c>
      <c r="C730" t="s">
        <v>89</v>
      </c>
      <c r="D730" t="str">
        <f t="shared" si="11"/>
        <v>3 meses</v>
      </c>
    </row>
    <row r="731" spans="1:4" x14ac:dyDescent="0.25">
      <c r="A731" s="13">
        <v>3</v>
      </c>
      <c r="B731" t="s">
        <v>102</v>
      </c>
      <c r="C731" t="s">
        <v>89</v>
      </c>
      <c r="D731" t="str">
        <f t="shared" si="11"/>
        <v>3 meses</v>
      </c>
    </row>
    <row r="732" spans="1:4" x14ac:dyDescent="0.25">
      <c r="A732" s="13">
        <v>3</v>
      </c>
      <c r="B732" t="s">
        <v>102</v>
      </c>
      <c r="C732" t="s">
        <v>89</v>
      </c>
      <c r="D732" t="str">
        <f t="shared" si="11"/>
        <v>3 meses</v>
      </c>
    </row>
    <row r="733" spans="1:4" x14ac:dyDescent="0.25">
      <c r="A733" s="13">
        <v>3</v>
      </c>
      <c r="B733" t="s">
        <v>102</v>
      </c>
      <c r="C733" t="s">
        <v>89</v>
      </c>
      <c r="D733" t="str">
        <f t="shared" si="11"/>
        <v>3 meses</v>
      </c>
    </row>
    <row r="734" spans="1:4" x14ac:dyDescent="0.25">
      <c r="A734" s="13">
        <v>3</v>
      </c>
      <c r="B734" t="s">
        <v>102</v>
      </c>
      <c r="C734" t="s">
        <v>89</v>
      </c>
      <c r="D734" t="str">
        <f t="shared" si="11"/>
        <v>3 meses</v>
      </c>
    </row>
    <row r="735" spans="1:4" x14ac:dyDescent="0.25">
      <c r="A735" s="13">
        <v>3</v>
      </c>
      <c r="B735" t="s">
        <v>102</v>
      </c>
      <c r="C735" t="s">
        <v>89</v>
      </c>
      <c r="D735" t="str">
        <f t="shared" si="11"/>
        <v>3 meses</v>
      </c>
    </row>
    <row r="736" spans="1:4" x14ac:dyDescent="0.25">
      <c r="A736" s="13">
        <v>3</v>
      </c>
      <c r="B736" t="s">
        <v>102</v>
      </c>
      <c r="C736" t="s">
        <v>89</v>
      </c>
      <c r="D736" t="str">
        <f t="shared" si="11"/>
        <v>3 meses</v>
      </c>
    </row>
    <row r="737" spans="1:4" x14ac:dyDescent="0.25">
      <c r="A737" s="13">
        <v>3</v>
      </c>
      <c r="B737" t="s">
        <v>102</v>
      </c>
      <c r="C737" t="s">
        <v>89</v>
      </c>
      <c r="D737" t="str">
        <f t="shared" si="11"/>
        <v>3 meses</v>
      </c>
    </row>
    <row r="738" spans="1:4" x14ac:dyDescent="0.25">
      <c r="A738" s="13">
        <v>3</v>
      </c>
      <c r="B738" t="s">
        <v>102</v>
      </c>
      <c r="C738" t="s">
        <v>89</v>
      </c>
      <c r="D738" t="str">
        <f t="shared" si="11"/>
        <v>3 meses</v>
      </c>
    </row>
    <row r="739" spans="1:4" x14ac:dyDescent="0.25">
      <c r="A739" s="13">
        <v>3</v>
      </c>
      <c r="B739" t="s">
        <v>102</v>
      </c>
      <c r="C739" t="s">
        <v>89</v>
      </c>
      <c r="D739" t="str">
        <f t="shared" si="11"/>
        <v>3 meses</v>
      </c>
    </row>
    <row r="740" spans="1:4" x14ac:dyDescent="0.25">
      <c r="A740" s="13">
        <v>3</v>
      </c>
      <c r="B740" t="s">
        <v>102</v>
      </c>
      <c r="C740" t="s">
        <v>89</v>
      </c>
      <c r="D740" t="str">
        <f t="shared" si="11"/>
        <v>3 meses</v>
      </c>
    </row>
    <row r="741" spans="1:4" x14ac:dyDescent="0.25">
      <c r="A741" s="13">
        <v>3</v>
      </c>
      <c r="B741" t="s">
        <v>102</v>
      </c>
      <c r="C741" t="s">
        <v>89</v>
      </c>
      <c r="D741" t="str">
        <f t="shared" si="11"/>
        <v>3 meses</v>
      </c>
    </row>
    <row r="742" spans="1:4" x14ac:dyDescent="0.25">
      <c r="A742" s="13">
        <v>3</v>
      </c>
      <c r="B742" t="s">
        <v>102</v>
      </c>
      <c r="C742" t="s">
        <v>89</v>
      </c>
      <c r="D742" t="str">
        <f t="shared" si="11"/>
        <v>3 meses</v>
      </c>
    </row>
    <row r="743" spans="1:4" x14ac:dyDescent="0.25">
      <c r="A743" s="13">
        <v>3</v>
      </c>
      <c r="B743" t="s">
        <v>102</v>
      </c>
      <c r="C743" t="s">
        <v>89</v>
      </c>
      <c r="D743" t="str">
        <f t="shared" si="11"/>
        <v>3 meses</v>
      </c>
    </row>
    <row r="744" spans="1:4" x14ac:dyDescent="0.25">
      <c r="A744" s="13">
        <v>3</v>
      </c>
      <c r="B744" t="s">
        <v>102</v>
      </c>
      <c r="C744" t="s">
        <v>89</v>
      </c>
      <c r="D744" t="str">
        <f t="shared" si="11"/>
        <v>3 meses</v>
      </c>
    </row>
    <row r="745" spans="1:4" x14ac:dyDescent="0.25">
      <c r="A745" s="13">
        <v>3</v>
      </c>
      <c r="B745" t="s">
        <v>102</v>
      </c>
      <c r="C745" t="s">
        <v>89</v>
      </c>
      <c r="D745" t="str">
        <f t="shared" si="11"/>
        <v>3 meses</v>
      </c>
    </row>
    <row r="746" spans="1:4" x14ac:dyDescent="0.25">
      <c r="A746" s="13">
        <v>3</v>
      </c>
      <c r="B746" t="s">
        <v>102</v>
      </c>
      <c r="C746" t="s">
        <v>89</v>
      </c>
      <c r="D746" t="str">
        <f t="shared" si="11"/>
        <v>3 meses</v>
      </c>
    </row>
    <row r="747" spans="1:4" x14ac:dyDescent="0.25">
      <c r="A747" s="13">
        <v>3</v>
      </c>
      <c r="B747" t="s">
        <v>102</v>
      </c>
      <c r="C747" t="s">
        <v>89</v>
      </c>
      <c r="D747" t="str">
        <f t="shared" si="11"/>
        <v>3 meses</v>
      </c>
    </row>
    <row r="748" spans="1:4" x14ac:dyDescent="0.25">
      <c r="A748" s="13">
        <v>6</v>
      </c>
      <c r="B748" t="s">
        <v>102</v>
      </c>
      <c r="C748" t="s">
        <v>89</v>
      </c>
      <c r="D748" t="str">
        <f t="shared" si="11"/>
        <v>6 meses</v>
      </c>
    </row>
    <row r="749" spans="1:4" x14ac:dyDescent="0.25">
      <c r="A749" s="13">
        <v>7</v>
      </c>
      <c r="B749" t="s">
        <v>102</v>
      </c>
      <c r="C749" t="s">
        <v>89</v>
      </c>
      <c r="D749" t="str">
        <f t="shared" si="11"/>
        <v>7 meses</v>
      </c>
    </row>
    <row r="750" spans="1:4" x14ac:dyDescent="0.25">
      <c r="A750" s="13">
        <v>3</v>
      </c>
      <c r="B750" t="s">
        <v>102</v>
      </c>
      <c r="C750" t="s">
        <v>89</v>
      </c>
      <c r="D750" t="str">
        <f t="shared" si="11"/>
        <v>3 meses</v>
      </c>
    </row>
    <row r="751" spans="1:4" x14ac:dyDescent="0.25">
      <c r="A751" s="13">
        <v>3</v>
      </c>
      <c r="B751" t="s">
        <v>102</v>
      </c>
      <c r="C751" t="s">
        <v>89</v>
      </c>
      <c r="D751" t="str">
        <f t="shared" si="11"/>
        <v>3 meses</v>
      </c>
    </row>
    <row r="752" spans="1:4" x14ac:dyDescent="0.25">
      <c r="A752" s="13">
        <v>360</v>
      </c>
      <c r="B752" t="s">
        <v>102</v>
      </c>
      <c r="C752" t="s">
        <v>89</v>
      </c>
      <c r="D752" t="str">
        <f t="shared" si="11"/>
        <v>360 meses</v>
      </c>
    </row>
    <row r="753" spans="1:4" x14ac:dyDescent="0.25">
      <c r="A753" s="13">
        <v>360</v>
      </c>
      <c r="B753" t="s">
        <v>102</v>
      </c>
      <c r="C753" t="s">
        <v>89</v>
      </c>
      <c r="D753" t="str">
        <f t="shared" si="11"/>
        <v>360 meses</v>
      </c>
    </row>
    <row r="754" spans="1:4" x14ac:dyDescent="0.25">
      <c r="A754" s="13">
        <v>360</v>
      </c>
      <c r="B754" t="s">
        <v>102</v>
      </c>
      <c r="C754" t="s">
        <v>89</v>
      </c>
      <c r="D754" t="str">
        <f t="shared" si="11"/>
        <v>360 meses</v>
      </c>
    </row>
    <row r="755" spans="1:4" x14ac:dyDescent="0.25">
      <c r="A755" s="13">
        <v>360</v>
      </c>
      <c r="B755" t="s">
        <v>102</v>
      </c>
      <c r="C755" t="s">
        <v>89</v>
      </c>
      <c r="D755" t="str">
        <f t="shared" si="11"/>
        <v>360 meses</v>
      </c>
    </row>
    <row r="756" spans="1:4" x14ac:dyDescent="0.25">
      <c r="A756" s="13">
        <v>6</v>
      </c>
      <c r="B756" t="s">
        <v>102</v>
      </c>
      <c r="C756" t="s">
        <v>89</v>
      </c>
      <c r="D756" t="str">
        <f t="shared" si="11"/>
        <v>6 meses</v>
      </c>
    </row>
    <row r="757" spans="1:4" x14ac:dyDescent="0.25">
      <c r="A757" s="13">
        <v>6</v>
      </c>
      <c r="B757" t="s">
        <v>102</v>
      </c>
      <c r="C757" t="s">
        <v>89</v>
      </c>
      <c r="D757" t="str">
        <f t="shared" si="11"/>
        <v>6 meses</v>
      </c>
    </row>
    <row r="758" spans="1:4" x14ac:dyDescent="0.25">
      <c r="A758" s="13">
        <v>6</v>
      </c>
      <c r="B758" t="s">
        <v>102</v>
      </c>
      <c r="C758" t="s">
        <v>89</v>
      </c>
      <c r="D758" t="str">
        <f t="shared" si="11"/>
        <v>6 meses</v>
      </c>
    </row>
    <row r="759" spans="1:4" x14ac:dyDescent="0.25">
      <c r="A759" s="13">
        <v>6</v>
      </c>
      <c r="B759" t="s">
        <v>102</v>
      </c>
      <c r="C759" t="s">
        <v>89</v>
      </c>
      <c r="D759" t="str">
        <f t="shared" si="11"/>
        <v>6 meses</v>
      </c>
    </row>
    <row r="760" spans="1:4" x14ac:dyDescent="0.25">
      <c r="A760" s="13">
        <v>6</v>
      </c>
      <c r="B760" t="s">
        <v>102</v>
      </c>
      <c r="C760" t="s">
        <v>89</v>
      </c>
      <c r="D760" t="str">
        <f t="shared" si="11"/>
        <v>6 meses</v>
      </c>
    </row>
    <row r="761" spans="1:4" x14ac:dyDescent="0.25">
      <c r="A761" s="13">
        <v>5</v>
      </c>
      <c r="B761" t="s">
        <v>102</v>
      </c>
      <c r="C761" t="s">
        <v>89</v>
      </c>
      <c r="D761" t="str">
        <f t="shared" si="11"/>
        <v>5 meses</v>
      </c>
    </row>
    <row r="762" spans="1:4" x14ac:dyDescent="0.25">
      <c r="A762" s="13">
        <v>6</v>
      </c>
      <c r="B762" t="s">
        <v>102</v>
      </c>
      <c r="C762" t="s">
        <v>89</v>
      </c>
      <c r="D762" t="str">
        <f t="shared" si="11"/>
        <v>6 meses</v>
      </c>
    </row>
    <row r="763" spans="1:4" x14ac:dyDescent="0.25">
      <c r="A763" s="13">
        <v>3</v>
      </c>
      <c r="B763" t="s">
        <v>102</v>
      </c>
      <c r="C763" t="s">
        <v>89</v>
      </c>
      <c r="D763" t="str">
        <f t="shared" si="11"/>
        <v>3 meses</v>
      </c>
    </row>
    <row r="764" spans="1:4" x14ac:dyDescent="0.25">
      <c r="A764" s="13">
        <v>1</v>
      </c>
      <c r="B764" t="s">
        <v>103</v>
      </c>
      <c r="C764" t="s">
        <v>89</v>
      </c>
      <c r="D764" t="str">
        <f t="shared" si="11"/>
        <v>1 mes</v>
      </c>
    </row>
    <row r="765" spans="1:4" x14ac:dyDescent="0.25">
      <c r="A765" s="13">
        <v>3</v>
      </c>
      <c r="B765" t="s">
        <v>102</v>
      </c>
      <c r="C765" t="s">
        <v>89</v>
      </c>
      <c r="D765" t="str">
        <f t="shared" si="11"/>
        <v>3 meses</v>
      </c>
    </row>
    <row r="766" spans="1:4" x14ac:dyDescent="0.25">
      <c r="A766" s="13">
        <v>2</v>
      </c>
      <c r="B766" t="s">
        <v>102</v>
      </c>
      <c r="C766" t="s">
        <v>89</v>
      </c>
      <c r="D766" t="str">
        <f t="shared" si="11"/>
        <v>2 meses</v>
      </c>
    </row>
    <row r="767" spans="1:4" x14ac:dyDescent="0.25">
      <c r="A767" s="13">
        <v>2</v>
      </c>
      <c r="B767" t="s">
        <v>102</v>
      </c>
      <c r="C767" t="s">
        <v>89</v>
      </c>
      <c r="D767" t="str">
        <f t="shared" si="11"/>
        <v>2 meses</v>
      </c>
    </row>
    <row r="768" spans="1:4" x14ac:dyDescent="0.25">
      <c r="A768" s="13">
        <v>7</v>
      </c>
      <c r="B768" t="s">
        <v>102</v>
      </c>
      <c r="C768" t="s">
        <v>89</v>
      </c>
      <c r="D768" t="str">
        <f t="shared" si="11"/>
        <v>7 meses</v>
      </c>
    </row>
    <row r="769" spans="1:4" x14ac:dyDescent="0.25">
      <c r="A769" s="13">
        <v>7</v>
      </c>
      <c r="B769" t="s">
        <v>102</v>
      </c>
      <c r="C769" t="s">
        <v>89</v>
      </c>
      <c r="D769" t="str">
        <f t="shared" si="11"/>
        <v>7 meses</v>
      </c>
    </row>
    <row r="770" spans="1:4" x14ac:dyDescent="0.25">
      <c r="A770" s="13">
        <v>7</v>
      </c>
      <c r="B770" t="s">
        <v>102</v>
      </c>
      <c r="C770" t="s">
        <v>89</v>
      </c>
      <c r="D770" t="str">
        <f t="shared" si="11"/>
        <v>7 meses</v>
      </c>
    </row>
    <row r="771" spans="1:4" x14ac:dyDescent="0.25">
      <c r="A771" s="13">
        <v>7</v>
      </c>
      <c r="B771" t="s">
        <v>102</v>
      </c>
      <c r="C771" t="s">
        <v>89</v>
      </c>
      <c r="D771" t="str">
        <f t="shared" ref="D771:D834" si="12">CONCATENATE(A771,C771,B771)</f>
        <v>7 meses</v>
      </c>
    </row>
    <row r="772" spans="1:4" x14ac:dyDescent="0.25">
      <c r="A772" s="13">
        <v>7</v>
      </c>
      <c r="B772" t="s">
        <v>102</v>
      </c>
      <c r="C772" t="s">
        <v>89</v>
      </c>
      <c r="D772" t="str">
        <f t="shared" si="12"/>
        <v>7 meses</v>
      </c>
    </row>
    <row r="773" spans="1:4" x14ac:dyDescent="0.25">
      <c r="A773" s="13">
        <v>7</v>
      </c>
      <c r="B773" t="s">
        <v>102</v>
      </c>
      <c r="C773" t="s">
        <v>89</v>
      </c>
      <c r="D773" t="str">
        <f t="shared" si="12"/>
        <v>7 meses</v>
      </c>
    </row>
    <row r="774" spans="1:4" x14ac:dyDescent="0.25">
      <c r="A774" s="13">
        <v>7</v>
      </c>
      <c r="B774" t="s">
        <v>102</v>
      </c>
      <c r="C774" t="s">
        <v>89</v>
      </c>
      <c r="D774" t="str">
        <f t="shared" si="12"/>
        <v>7 meses</v>
      </c>
    </row>
    <row r="775" spans="1:4" x14ac:dyDescent="0.25">
      <c r="A775" s="13">
        <v>7</v>
      </c>
      <c r="B775" t="s">
        <v>102</v>
      </c>
      <c r="C775" t="s">
        <v>89</v>
      </c>
      <c r="D775" t="str">
        <f t="shared" si="12"/>
        <v>7 meses</v>
      </c>
    </row>
    <row r="776" spans="1:4" x14ac:dyDescent="0.25">
      <c r="A776" s="13">
        <v>7</v>
      </c>
      <c r="B776" t="s">
        <v>102</v>
      </c>
      <c r="C776" t="s">
        <v>89</v>
      </c>
      <c r="D776" t="str">
        <f t="shared" si="12"/>
        <v>7 meses</v>
      </c>
    </row>
    <row r="777" spans="1:4" x14ac:dyDescent="0.25">
      <c r="A777" s="13">
        <v>7</v>
      </c>
      <c r="B777" t="s">
        <v>102</v>
      </c>
      <c r="C777" t="s">
        <v>89</v>
      </c>
      <c r="D777" t="str">
        <f t="shared" si="12"/>
        <v>7 meses</v>
      </c>
    </row>
    <row r="778" spans="1:4" x14ac:dyDescent="0.25">
      <c r="A778" s="13">
        <v>7</v>
      </c>
      <c r="B778" t="s">
        <v>102</v>
      </c>
      <c r="C778" t="s">
        <v>89</v>
      </c>
      <c r="D778" t="str">
        <f t="shared" si="12"/>
        <v>7 meses</v>
      </c>
    </row>
    <row r="779" spans="1:4" x14ac:dyDescent="0.25">
      <c r="A779" s="13">
        <v>7</v>
      </c>
      <c r="B779" t="s">
        <v>102</v>
      </c>
      <c r="C779" t="s">
        <v>89</v>
      </c>
      <c r="D779" t="str">
        <f t="shared" si="12"/>
        <v>7 meses</v>
      </c>
    </row>
    <row r="780" spans="1:4" x14ac:dyDescent="0.25">
      <c r="A780" s="13">
        <v>7</v>
      </c>
      <c r="B780" t="s">
        <v>102</v>
      </c>
      <c r="C780" t="s">
        <v>89</v>
      </c>
      <c r="D780" t="str">
        <f t="shared" si="12"/>
        <v>7 meses</v>
      </c>
    </row>
    <row r="781" spans="1:4" x14ac:dyDescent="0.25">
      <c r="A781" s="13">
        <v>7</v>
      </c>
      <c r="B781" t="s">
        <v>102</v>
      </c>
      <c r="C781" t="s">
        <v>89</v>
      </c>
      <c r="D781" t="str">
        <f t="shared" si="12"/>
        <v>7 meses</v>
      </c>
    </row>
    <row r="782" spans="1:4" x14ac:dyDescent="0.25">
      <c r="A782" s="13">
        <v>7</v>
      </c>
      <c r="B782" t="s">
        <v>102</v>
      </c>
      <c r="C782" t="s">
        <v>89</v>
      </c>
      <c r="D782" t="str">
        <f t="shared" si="12"/>
        <v>7 meses</v>
      </c>
    </row>
    <row r="783" spans="1:4" x14ac:dyDescent="0.25">
      <c r="A783" s="13">
        <v>7</v>
      </c>
      <c r="B783" t="s">
        <v>102</v>
      </c>
      <c r="C783" t="s">
        <v>89</v>
      </c>
      <c r="D783" t="str">
        <f t="shared" si="12"/>
        <v>7 meses</v>
      </c>
    </row>
    <row r="784" spans="1:4" x14ac:dyDescent="0.25">
      <c r="A784" s="13">
        <v>7</v>
      </c>
      <c r="B784" t="s">
        <v>102</v>
      </c>
      <c r="C784" t="s">
        <v>89</v>
      </c>
      <c r="D784" t="str">
        <f t="shared" si="12"/>
        <v>7 meses</v>
      </c>
    </row>
    <row r="785" spans="1:4" x14ac:dyDescent="0.25">
      <c r="A785" s="13">
        <v>7</v>
      </c>
      <c r="B785" t="s">
        <v>102</v>
      </c>
      <c r="C785" t="s">
        <v>89</v>
      </c>
      <c r="D785" t="str">
        <f t="shared" si="12"/>
        <v>7 meses</v>
      </c>
    </row>
    <row r="786" spans="1:4" x14ac:dyDescent="0.25">
      <c r="A786" s="13">
        <v>7</v>
      </c>
      <c r="B786" t="s">
        <v>102</v>
      </c>
      <c r="C786" t="s">
        <v>89</v>
      </c>
      <c r="D786" t="str">
        <f t="shared" si="12"/>
        <v>7 meses</v>
      </c>
    </row>
    <row r="787" spans="1:4" x14ac:dyDescent="0.25">
      <c r="A787" s="13">
        <v>7</v>
      </c>
      <c r="B787" t="s">
        <v>102</v>
      </c>
      <c r="C787" t="s">
        <v>89</v>
      </c>
      <c r="D787" t="str">
        <f t="shared" si="12"/>
        <v>7 meses</v>
      </c>
    </row>
    <row r="788" spans="1:4" x14ac:dyDescent="0.25">
      <c r="A788" s="13">
        <v>7</v>
      </c>
      <c r="B788" t="s">
        <v>102</v>
      </c>
      <c r="C788" t="s">
        <v>89</v>
      </c>
      <c r="D788" t="str">
        <f t="shared" si="12"/>
        <v>7 meses</v>
      </c>
    </row>
    <row r="789" spans="1:4" x14ac:dyDescent="0.25">
      <c r="A789" s="13">
        <v>7</v>
      </c>
      <c r="B789" t="s">
        <v>102</v>
      </c>
      <c r="C789" t="s">
        <v>89</v>
      </c>
      <c r="D789" t="str">
        <f t="shared" si="12"/>
        <v>7 meses</v>
      </c>
    </row>
    <row r="790" spans="1:4" x14ac:dyDescent="0.25">
      <c r="A790" s="13">
        <v>7</v>
      </c>
      <c r="B790" t="s">
        <v>102</v>
      </c>
      <c r="C790" t="s">
        <v>89</v>
      </c>
      <c r="D790" t="str">
        <f t="shared" si="12"/>
        <v>7 meses</v>
      </c>
    </row>
    <row r="791" spans="1:4" x14ac:dyDescent="0.25">
      <c r="A791" s="13">
        <v>7</v>
      </c>
      <c r="B791" t="s">
        <v>102</v>
      </c>
      <c r="C791" t="s">
        <v>89</v>
      </c>
      <c r="D791" t="str">
        <f t="shared" si="12"/>
        <v>7 meses</v>
      </c>
    </row>
    <row r="792" spans="1:4" x14ac:dyDescent="0.25">
      <c r="A792" s="13">
        <v>7</v>
      </c>
      <c r="B792" t="s">
        <v>102</v>
      </c>
      <c r="C792" t="s">
        <v>89</v>
      </c>
      <c r="D792" t="str">
        <f t="shared" si="12"/>
        <v>7 meses</v>
      </c>
    </row>
    <row r="793" spans="1:4" x14ac:dyDescent="0.25">
      <c r="A793" s="13">
        <v>7</v>
      </c>
      <c r="B793" t="s">
        <v>102</v>
      </c>
      <c r="C793" t="s">
        <v>89</v>
      </c>
      <c r="D793" t="str">
        <f t="shared" si="12"/>
        <v>7 meses</v>
      </c>
    </row>
    <row r="794" spans="1:4" x14ac:dyDescent="0.25">
      <c r="A794" s="13">
        <v>7</v>
      </c>
      <c r="B794" t="s">
        <v>102</v>
      </c>
      <c r="C794" t="s">
        <v>89</v>
      </c>
      <c r="D794" t="str">
        <f t="shared" si="12"/>
        <v>7 meses</v>
      </c>
    </row>
    <row r="795" spans="1:4" x14ac:dyDescent="0.25">
      <c r="A795" s="13">
        <v>7</v>
      </c>
      <c r="B795" t="s">
        <v>102</v>
      </c>
      <c r="C795" t="s">
        <v>89</v>
      </c>
      <c r="D795" t="str">
        <f t="shared" si="12"/>
        <v>7 meses</v>
      </c>
    </row>
    <row r="796" spans="1:4" x14ac:dyDescent="0.25">
      <c r="A796" s="13">
        <v>7</v>
      </c>
      <c r="B796" t="s">
        <v>102</v>
      </c>
      <c r="C796" t="s">
        <v>89</v>
      </c>
      <c r="D796" t="str">
        <f t="shared" si="12"/>
        <v>7 meses</v>
      </c>
    </row>
    <row r="797" spans="1:4" x14ac:dyDescent="0.25">
      <c r="A797" s="13">
        <v>7</v>
      </c>
      <c r="B797" t="s">
        <v>102</v>
      </c>
      <c r="C797" t="s">
        <v>89</v>
      </c>
      <c r="D797" t="str">
        <f t="shared" si="12"/>
        <v>7 meses</v>
      </c>
    </row>
    <row r="798" spans="1:4" x14ac:dyDescent="0.25">
      <c r="A798" s="13">
        <v>7</v>
      </c>
      <c r="B798" t="s">
        <v>102</v>
      </c>
      <c r="C798" t="s">
        <v>89</v>
      </c>
      <c r="D798" t="str">
        <f t="shared" si="12"/>
        <v>7 meses</v>
      </c>
    </row>
    <row r="799" spans="1:4" x14ac:dyDescent="0.25">
      <c r="A799" s="13">
        <v>7</v>
      </c>
      <c r="B799" t="s">
        <v>102</v>
      </c>
      <c r="C799" t="s">
        <v>89</v>
      </c>
      <c r="D799" t="str">
        <f t="shared" si="12"/>
        <v>7 meses</v>
      </c>
    </row>
    <row r="800" spans="1:4" x14ac:dyDescent="0.25">
      <c r="A800" s="13">
        <v>7</v>
      </c>
      <c r="B800" t="s">
        <v>102</v>
      </c>
      <c r="C800" t="s">
        <v>89</v>
      </c>
      <c r="D800" t="str">
        <f t="shared" si="12"/>
        <v>7 meses</v>
      </c>
    </row>
    <row r="801" spans="1:4" x14ac:dyDescent="0.25">
      <c r="A801" s="13">
        <v>7</v>
      </c>
      <c r="B801" t="s">
        <v>102</v>
      </c>
      <c r="C801" t="s">
        <v>89</v>
      </c>
      <c r="D801" t="str">
        <f t="shared" si="12"/>
        <v>7 meses</v>
      </c>
    </row>
    <row r="802" spans="1:4" x14ac:dyDescent="0.25">
      <c r="A802" s="13">
        <v>7</v>
      </c>
      <c r="B802" t="s">
        <v>102</v>
      </c>
      <c r="C802" t="s">
        <v>89</v>
      </c>
      <c r="D802" t="str">
        <f t="shared" si="12"/>
        <v>7 meses</v>
      </c>
    </row>
    <row r="803" spans="1:4" x14ac:dyDescent="0.25">
      <c r="A803" s="13">
        <v>7</v>
      </c>
      <c r="B803" t="s">
        <v>102</v>
      </c>
      <c r="C803" t="s">
        <v>89</v>
      </c>
      <c r="D803" t="str">
        <f t="shared" si="12"/>
        <v>7 meses</v>
      </c>
    </row>
    <row r="804" spans="1:4" x14ac:dyDescent="0.25">
      <c r="A804" s="13">
        <v>7</v>
      </c>
      <c r="B804" t="s">
        <v>102</v>
      </c>
      <c r="C804" t="s">
        <v>89</v>
      </c>
      <c r="D804" t="str">
        <f t="shared" si="12"/>
        <v>7 meses</v>
      </c>
    </row>
    <row r="805" spans="1:4" x14ac:dyDescent="0.25">
      <c r="A805" s="13">
        <v>7</v>
      </c>
      <c r="B805" t="s">
        <v>102</v>
      </c>
      <c r="C805" t="s">
        <v>89</v>
      </c>
      <c r="D805" t="str">
        <f t="shared" si="12"/>
        <v>7 meses</v>
      </c>
    </row>
    <row r="806" spans="1:4" x14ac:dyDescent="0.25">
      <c r="A806" s="13">
        <v>7</v>
      </c>
      <c r="B806" t="s">
        <v>102</v>
      </c>
      <c r="C806" t="s">
        <v>89</v>
      </c>
      <c r="D806" t="str">
        <f t="shared" si="12"/>
        <v>7 meses</v>
      </c>
    </row>
    <row r="807" spans="1:4" x14ac:dyDescent="0.25">
      <c r="A807" s="13">
        <v>7</v>
      </c>
      <c r="B807" t="s">
        <v>102</v>
      </c>
      <c r="C807" t="s">
        <v>89</v>
      </c>
      <c r="D807" t="str">
        <f t="shared" si="12"/>
        <v>7 meses</v>
      </c>
    </row>
    <row r="808" spans="1:4" x14ac:dyDescent="0.25">
      <c r="A808" s="13">
        <v>7</v>
      </c>
      <c r="B808" t="s">
        <v>102</v>
      </c>
      <c r="C808" t="s">
        <v>89</v>
      </c>
      <c r="D808" t="str">
        <f t="shared" si="12"/>
        <v>7 meses</v>
      </c>
    </row>
    <row r="809" spans="1:4" x14ac:dyDescent="0.25">
      <c r="A809" s="13">
        <v>7</v>
      </c>
      <c r="B809" t="s">
        <v>102</v>
      </c>
      <c r="C809" t="s">
        <v>89</v>
      </c>
      <c r="D809" t="str">
        <f t="shared" si="12"/>
        <v>7 meses</v>
      </c>
    </row>
    <row r="810" spans="1:4" x14ac:dyDescent="0.25">
      <c r="A810" s="13">
        <v>7</v>
      </c>
      <c r="B810" t="s">
        <v>102</v>
      </c>
      <c r="C810" t="s">
        <v>89</v>
      </c>
      <c r="D810" t="str">
        <f t="shared" si="12"/>
        <v>7 meses</v>
      </c>
    </row>
    <row r="811" spans="1:4" x14ac:dyDescent="0.25">
      <c r="A811" s="13">
        <v>7</v>
      </c>
      <c r="B811" t="s">
        <v>102</v>
      </c>
      <c r="C811" t="s">
        <v>89</v>
      </c>
      <c r="D811" t="str">
        <f t="shared" si="12"/>
        <v>7 meses</v>
      </c>
    </row>
    <row r="812" spans="1:4" x14ac:dyDescent="0.25">
      <c r="A812" s="13">
        <v>7</v>
      </c>
      <c r="B812" t="s">
        <v>102</v>
      </c>
      <c r="C812" t="s">
        <v>89</v>
      </c>
      <c r="D812" t="str">
        <f t="shared" si="12"/>
        <v>7 meses</v>
      </c>
    </row>
    <row r="813" spans="1:4" x14ac:dyDescent="0.25">
      <c r="A813" s="13">
        <v>7</v>
      </c>
      <c r="B813" t="s">
        <v>102</v>
      </c>
      <c r="C813" t="s">
        <v>89</v>
      </c>
      <c r="D813" t="str">
        <f t="shared" si="12"/>
        <v>7 meses</v>
      </c>
    </row>
    <row r="814" spans="1:4" x14ac:dyDescent="0.25">
      <c r="A814" s="13">
        <v>7</v>
      </c>
      <c r="B814" t="s">
        <v>102</v>
      </c>
      <c r="C814" t="s">
        <v>89</v>
      </c>
      <c r="D814" t="str">
        <f t="shared" si="12"/>
        <v>7 meses</v>
      </c>
    </row>
    <row r="815" spans="1:4" x14ac:dyDescent="0.25">
      <c r="A815" s="13">
        <v>7</v>
      </c>
      <c r="B815" t="s">
        <v>102</v>
      </c>
      <c r="C815" t="s">
        <v>89</v>
      </c>
      <c r="D815" t="str">
        <f t="shared" si="12"/>
        <v>7 meses</v>
      </c>
    </row>
    <row r="816" spans="1:4" x14ac:dyDescent="0.25">
      <c r="A816" s="13">
        <v>7</v>
      </c>
      <c r="B816" t="s">
        <v>102</v>
      </c>
      <c r="C816" t="s">
        <v>89</v>
      </c>
      <c r="D816" t="str">
        <f t="shared" si="12"/>
        <v>7 meses</v>
      </c>
    </row>
    <row r="817" spans="1:4" x14ac:dyDescent="0.25">
      <c r="A817" s="13">
        <v>7</v>
      </c>
      <c r="B817" t="s">
        <v>102</v>
      </c>
      <c r="C817" t="s">
        <v>89</v>
      </c>
      <c r="D817" t="str">
        <f t="shared" si="12"/>
        <v>7 meses</v>
      </c>
    </row>
    <row r="818" spans="1:4" x14ac:dyDescent="0.25">
      <c r="A818" s="13">
        <v>7</v>
      </c>
      <c r="B818" t="s">
        <v>102</v>
      </c>
      <c r="C818" t="s">
        <v>89</v>
      </c>
      <c r="D818" t="str">
        <f t="shared" si="12"/>
        <v>7 meses</v>
      </c>
    </row>
    <row r="819" spans="1:4" x14ac:dyDescent="0.25">
      <c r="A819" s="13">
        <v>7</v>
      </c>
      <c r="B819" t="s">
        <v>102</v>
      </c>
      <c r="C819" t="s">
        <v>89</v>
      </c>
      <c r="D819" t="str">
        <f t="shared" si="12"/>
        <v>7 meses</v>
      </c>
    </row>
    <row r="820" spans="1:4" x14ac:dyDescent="0.25">
      <c r="A820" s="13">
        <v>7</v>
      </c>
      <c r="B820" t="s">
        <v>102</v>
      </c>
      <c r="C820" t="s">
        <v>89</v>
      </c>
      <c r="D820" t="str">
        <f t="shared" si="12"/>
        <v>7 meses</v>
      </c>
    </row>
    <row r="821" spans="1:4" x14ac:dyDescent="0.25">
      <c r="A821" s="13">
        <v>7</v>
      </c>
      <c r="B821" t="s">
        <v>102</v>
      </c>
      <c r="C821" t="s">
        <v>89</v>
      </c>
      <c r="D821" t="str">
        <f t="shared" si="12"/>
        <v>7 meses</v>
      </c>
    </row>
    <row r="822" spans="1:4" x14ac:dyDescent="0.25">
      <c r="A822" s="13">
        <v>7</v>
      </c>
      <c r="B822" t="s">
        <v>102</v>
      </c>
      <c r="C822" t="s">
        <v>89</v>
      </c>
      <c r="D822" t="str">
        <f t="shared" si="12"/>
        <v>7 meses</v>
      </c>
    </row>
    <row r="823" spans="1:4" x14ac:dyDescent="0.25">
      <c r="A823" s="13">
        <v>7</v>
      </c>
      <c r="B823" t="s">
        <v>102</v>
      </c>
      <c r="C823" t="s">
        <v>89</v>
      </c>
      <c r="D823" t="str">
        <f t="shared" si="12"/>
        <v>7 meses</v>
      </c>
    </row>
    <row r="824" spans="1:4" x14ac:dyDescent="0.25">
      <c r="A824" s="13">
        <v>7</v>
      </c>
      <c r="B824" t="s">
        <v>102</v>
      </c>
      <c r="C824" t="s">
        <v>89</v>
      </c>
      <c r="D824" t="str">
        <f t="shared" si="12"/>
        <v>7 meses</v>
      </c>
    </row>
    <row r="825" spans="1:4" x14ac:dyDescent="0.25">
      <c r="A825" s="13">
        <v>7</v>
      </c>
      <c r="B825" t="s">
        <v>102</v>
      </c>
      <c r="C825" t="s">
        <v>89</v>
      </c>
      <c r="D825" t="str">
        <f t="shared" si="12"/>
        <v>7 meses</v>
      </c>
    </row>
    <row r="826" spans="1:4" x14ac:dyDescent="0.25">
      <c r="A826" s="13">
        <v>7</v>
      </c>
      <c r="B826" t="s">
        <v>102</v>
      </c>
      <c r="C826" t="s">
        <v>89</v>
      </c>
      <c r="D826" t="str">
        <f t="shared" si="12"/>
        <v>7 meses</v>
      </c>
    </row>
    <row r="827" spans="1:4" x14ac:dyDescent="0.25">
      <c r="A827" s="13">
        <v>7</v>
      </c>
      <c r="B827" t="s">
        <v>102</v>
      </c>
      <c r="C827" t="s">
        <v>89</v>
      </c>
      <c r="D827" t="str">
        <f t="shared" si="12"/>
        <v>7 meses</v>
      </c>
    </row>
    <row r="828" spans="1:4" x14ac:dyDescent="0.25">
      <c r="A828" s="13">
        <v>7</v>
      </c>
      <c r="B828" t="s">
        <v>102</v>
      </c>
      <c r="C828" t="s">
        <v>89</v>
      </c>
      <c r="D828" t="str">
        <f t="shared" si="12"/>
        <v>7 meses</v>
      </c>
    </row>
    <row r="829" spans="1:4" x14ac:dyDescent="0.25">
      <c r="A829" s="13">
        <v>7</v>
      </c>
      <c r="B829" t="s">
        <v>102</v>
      </c>
      <c r="C829" t="s">
        <v>89</v>
      </c>
      <c r="D829" t="str">
        <f t="shared" si="12"/>
        <v>7 meses</v>
      </c>
    </row>
    <row r="830" spans="1:4" x14ac:dyDescent="0.25">
      <c r="A830" s="13">
        <v>7</v>
      </c>
      <c r="B830" t="s">
        <v>102</v>
      </c>
      <c r="C830" t="s">
        <v>89</v>
      </c>
      <c r="D830" t="str">
        <f t="shared" si="12"/>
        <v>7 meses</v>
      </c>
    </row>
    <row r="831" spans="1:4" x14ac:dyDescent="0.25">
      <c r="A831" s="13">
        <v>7</v>
      </c>
      <c r="B831" t="s">
        <v>102</v>
      </c>
      <c r="C831" t="s">
        <v>89</v>
      </c>
      <c r="D831" t="str">
        <f t="shared" si="12"/>
        <v>7 meses</v>
      </c>
    </row>
    <row r="832" spans="1:4" x14ac:dyDescent="0.25">
      <c r="A832" s="13">
        <v>7</v>
      </c>
      <c r="B832" t="s">
        <v>102</v>
      </c>
      <c r="C832" t="s">
        <v>89</v>
      </c>
      <c r="D832" t="str">
        <f t="shared" si="12"/>
        <v>7 meses</v>
      </c>
    </row>
    <row r="833" spans="1:4" x14ac:dyDescent="0.25">
      <c r="A833" s="13">
        <v>7</v>
      </c>
      <c r="B833" t="s">
        <v>102</v>
      </c>
      <c r="C833" t="s">
        <v>89</v>
      </c>
      <c r="D833" t="str">
        <f t="shared" si="12"/>
        <v>7 meses</v>
      </c>
    </row>
    <row r="834" spans="1:4" x14ac:dyDescent="0.25">
      <c r="A834" s="13">
        <v>7</v>
      </c>
      <c r="B834" t="s">
        <v>102</v>
      </c>
      <c r="C834" t="s">
        <v>89</v>
      </c>
      <c r="D834" t="str">
        <f t="shared" si="12"/>
        <v>7 meses</v>
      </c>
    </row>
    <row r="835" spans="1:4" x14ac:dyDescent="0.25">
      <c r="A835" s="13">
        <v>7</v>
      </c>
      <c r="B835" t="s">
        <v>102</v>
      </c>
      <c r="C835" t="s">
        <v>89</v>
      </c>
      <c r="D835" t="str">
        <f t="shared" ref="D835:D898" si="13">CONCATENATE(A835,C835,B835)</f>
        <v>7 meses</v>
      </c>
    </row>
    <row r="836" spans="1:4" x14ac:dyDescent="0.25">
      <c r="A836" s="13">
        <v>7</v>
      </c>
      <c r="B836" t="s">
        <v>102</v>
      </c>
      <c r="C836" t="s">
        <v>89</v>
      </c>
      <c r="D836" t="str">
        <f t="shared" si="13"/>
        <v>7 meses</v>
      </c>
    </row>
    <row r="837" spans="1:4" x14ac:dyDescent="0.25">
      <c r="A837" s="13">
        <v>7</v>
      </c>
      <c r="B837" t="s">
        <v>102</v>
      </c>
      <c r="C837" t="s">
        <v>89</v>
      </c>
      <c r="D837" t="str">
        <f t="shared" si="13"/>
        <v>7 meses</v>
      </c>
    </row>
    <row r="838" spans="1:4" x14ac:dyDescent="0.25">
      <c r="A838" s="13">
        <v>7</v>
      </c>
      <c r="B838" t="s">
        <v>102</v>
      </c>
      <c r="C838" t="s">
        <v>89</v>
      </c>
      <c r="D838" t="str">
        <f t="shared" si="13"/>
        <v>7 meses</v>
      </c>
    </row>
    <row r="839" spans="1:4" x14ac:dyDescent="0.25">
      <c r="A839" s="13">
        <v>7</v>
      </c>
      <c r="B839" t="s">
        <v>102</v>
      </c>
      <c r="C839" t="s">
        <v>89</v>
      </c>
      <c r="D839" t="str">
        <f t="shared" si="13"/>
        <v>7 meses</v>
      </c>
    </row>
    <row r="840" spans="1:4" x14ac:dyDescent="0.25">
      <c r="A840" s="13">
        <v>7</v>
      </c>
      <c r="B840" t="s">
        <v>102</v>
      </c>
      <c r="C840" t="s">
        <v>89</v>
      </c>
      <c r="D840" t="str">
        <f t="shared" si="13"/>
        <v>7 meses</v>
      </c>
    </row>
    <row r="841" spans="1:4" x14ac:dyDescent="0.25">
      <c r="A841" s="13">
        <v>7</v>
      </c>
      <c r="B841" t="s">
        <v>102</v>
      </c>
      <c r="C841" t="s">
        <v>89</v>
      </c>
      <c r="D841" t="str">
        <f t="shared" si="13"/>
        <v>7 meses</v>
      </c>
    </row>
    <row r="842" spans="1:4" x14ac:dyDescent="0.25">
      <c r="A842" s="13">
        <v>7</v>
      </c>
      <c r="B842" t="s">
        <v>102</v>
      </c>
      <c r="C842" t="s">
        <v>89</v>
      </c>
      <c r="D842" t="str">
        <f t="shared" si="13"/>
        <v>7 meses</v>
      </c>
    </row>
    <row r="843" spans="1:4" x14ac:dyDescent="0.25">
      <c r="A843" s="13">
        <v>7</v>
      </c>
      <c r="B843" t="s">
        <v>102</v>
      </c>
      <c r="C843" t="s">
        <v>89</v>
      </c>
      <c r="D843" t="str">
        <f t="shared" si="13"/>
        <v>7 meses</v>
      </c>
    </row>
    <row r="844" spans="1:4" x14ac:dyDescent="0.25">
      <c r="A844" s="13">
        <v>7</v>
      </c>
      <c r="B844" t="s">
        <v>102</v>
      </c>
      <c r="C844" t="s">
        <v>89</v>
      </c>
      <c r="D844" t="str">
        <f t="shared" si="13"/>
        <v>7 meses</v>
      </c>
    </row>
    <row r="845" spans="1:4" x14ac:dyDescent="0.25">
      <c r="A845" s="13">
        <v>7</v>
      </c>
      <c r="B845" t="s">
        <v>102</v>
      </c>
      <c r="C845" t="s">
        <v>89</v>
      </c>
      <c r="D845" t="str">
        <f t="shared" si="13"/>
        <v>7 meses</v>
      </c>
    </row>
    <row r="846" spans="1:4" x14ac:dyDescent="0.25">
      <c r="A846" s="13">
        <v>7</v>
      </c>
      <c r="B846" t="s">
        <v>102</v>
      </c>
      <c r="C846" t="s">
        <v>89</v>
      </c>
      <c r="D846" t="str">
        <f t="shared" si="13"/>
        <v>7 meses</v>
      </c>
    </row>
    <row r="847" spans="1:4" x14ac:dyDescent="0.25">
      <c r="A847" s="13">
        <v>7</v>
      </c>
      <c r="B847" t="s">
        <v>102</v>
      </c>
      <c r="C847" t="s">
        <v>89</v>
      </c>
      <c r="D847" t="str">
        <f t="shared" si="13"/>
        <v>7 meses</v>
      </c>
    </row>
    <row r="848" spans="1:4" x14ac:dyDescent="0.25">
      <c r="A848" s="13">
        <v>7</v>
      </c>
      <c r="B848" t="s">
        <v>102</v>
      </c>
      <c r="C848" t="s">
        <v>89</v>
      </c>
      <c r="D848" t="str">
        <f t="shared" si="13"/>
        <v>7 meses</v>
      </c>
    </row>
    <row r="849" spans="1:4" x14ac:dyDescent="0.25">
      <c r="A849" s="13">
        <v>7</v>
      </c>
      <c r="B849" t="s">
        <v>102</v>
      </c>
      <c r="C849" t="s">
        <v>89</v>
      </c>
      <c r="D849" t="str">
        <f t="shared" si="13"/>
        <v>7 meses</v>
      </c>
    </row>
    <row r="850" spans="1:4" x14ac:dyDescent="0.25">
      <c r="A850" s="13">
        <v>7</v>
      </c>
      <c r="B850" t="s">
        <v>102</v>
      </c>
      <c r="C850" t="s">
        <v>89</v>
      </c>
      <c r="D850" t="str">
        <f t="shared" si="13"/>
        <v>7 meses</v>
      </c>
    </row>
    <row r="851" spans="1:4" x14ac:dyDescent="0.25">
      <c r="A851" s="13">
        <v>7</v>
      </c>
      <c r="B851" t="s">
        <v>102</v>
      </c>
      <c r="C851" t="s">
        <v>89</v>
      </c>
      <c r="D851" t="str">
        <f t="shared" si="13"/>
        <v>7 meses</v>
      </c>
    </row>
    <row r="852" spans="1:4" x14ac:dyDescent="0.25">
      <c r="A852" s="13">
        <v>7</v>
      </c>
      <c r="B852" t="s">
        <v>102</v>
      </c>
      <c r="C852" t="s">
        <v>89</v>
      </c>
      <c r="D852" t="str">
        <f t="shared" si="13"/>
        <v>7 meses</v>
      </c>
    </row>
    <row r="853" spans="1:4" x14ac:dyDescent="0.25">
      <c r="A853" s="13">
        <v>7</v>
      </c>
      <c r="B853" t="s">
        <v>102</v>
      </c>
      <c r="C853" t="s">
        <v>89</v>
      </c>
      <c r="D853" t="str">
        <f t="shared" si="13"/>
        <v>7 meses</v>
      </c>
    </row>
    <row r="854" spans="1:4" x14ac:dyDescent="0.25">
      <c r="A854" s="13">
        <v>7</v>
      </c>
      <c r="B854" t="s">
        <v>102</v>
      </c>
      <c r="C854" t="s">
        <v>89</v>
      </c>
      <c r="D854" t="str">
        <f t="shared" si="13"/>
        <v>7 meses</v>
      </c>
    </row>
    <row r="855" spans="1:4" x14ac:dyDescent="0.25">
      <c r="A855" s="13">
        <v>7</v>
      </c>
      <c r="B855" t="s">
        <v>102</v>
      </c>
      <c r="C855" t="s">
        <v>89</v>
      </c>
      <c r="D855" t="str">
        <f t="shared" si="13"/>
        <v>7 meses</v>
      </c>
    </row>
    <row r="856" spans="1:4" x14ac:dyDescent="0.25">
      <c r="A856" s="13">
        <v>7</v>
      </c>
      <c r="B856" t="s">
        <v>102</v>
      </c>
      <c r="C856" t="s">
        <v>89</v>
      </c>
      <c r="D856" t="str">
        <f t="shared" si="13"/>
        <v>7 meses</v>
      </c>
    </row>
    <row r="857" spans="1:4" x14ac:dyDescent="0.25">
      <c r="A857" s="13">
        <v>7</v>
      </c>
      <c r="B857" t="s">
        <v>102</v>
      </c>
      <c r="C857" t="s">
        <v>89</v>
      </c>
      <c r="D857" t="str">
        <f t="shared" si="13"/>
        <v>7 meses</v>
      </c>
    </row>
    <row r="858" spans="1:4" x14ac:dyDescent="0.25">
      <c r="A858" s="13">
        <v>7</v>
      </c>
      <c r="B858" t="s">
        <v>102</v>
      </c>
      <c r="C858" t="s">
        <v>89</v>
      </c>
      <c r="D858" t="str">
        <f t="shared" si="13"/>
        <v>7 meses</v>
      </c>
    </row>
    <row r="859" spans="1:4" x14ac:dyDescent="0.25">
      <c r="A859" s="13">
        <v>7</v>
      </c>
      <c r="B859" t="s">
        <v>102</v>
      </c>
      <c r="C859" t="s">
        <v>89</v>
      </c>
      <c r="D859" t="str">
        <f t="shared" si="13"/>
        <v>7 meses</v>
      </c>
    </row>
    <row r="860" spans="1:4" x14ac:dyDescent="0.25">
      <c r="A860" s="13">
        <v>7</v>
      </c>
      <c r="B860" t="s">
        <v>102</v>
      </c>
      <c r="C860" t="s">
        <v>89</v>
      </c>
      <c r="D860" t="str">
        <f t="shared" si="13"/>
        <v>7 meses</v>
      </c>
    </row>
    <row r="861" spans="1:4" x14ac:dyDescent="0.25">
      <c r="A861" s="13">
        <v>7</v>
      </c>
      <c r="B861" t="s">
        <v>102</v>
      </c>
      <c r="C861" t="s">
        <v>89</v>
      </c>
      <c r="D861" t="str">
        <f t="shared" si="13"/>
        <v>7 meses</v>
      </c>
    </row>
    <row r="862" spans="1:4" x14ac:dyDescent="0.25">
      <c r="A862" s="13">
        <v>7</v>
      </c>
      <c r="B862" t="s">
        <v>102</v>
      </c>
      <c r="C862" t="s">
        <v>89</v>
      </c>
      <c r="D862" t="str">
        <f t="shared" si="13"/>
        <v>7 meses</v>
      </c>
    </row>
    <row r="863" spans="1:4" x14ac:dyDescent="0.25">
      <c r="A863" s="13">
        <v>7</v>
      </c>
      <c r="B863" t="s">
        <v>102</v>
      </c>
      <c r="C863" t="s">
        <v>89</v>
      </c>
      <c r="D863" t="str">
        <f t="shared" si="13"/>
        <v>7 meses</v>
      </c>
    </row>
    <row r="864" spans="1:4" x14ac:dyDescent="0.25">
      <c r="A864" s="13">
        <v>7</v>
      </c>
      <c r="B864" t="s">
        <v>102</v>
      </c>
      <c r="C864" t="s">
        <v>89</v>
      </c>
      <c r="D864" t="str">
        <f t="shared" si="13"/>
        <v>7 meses</v>
      </c>
    </row>
    <row r="865" spans="1:4" x14ac:dyDescent="0.25">
      <c r="A865" s="13">
        <v>7</v>
      </c>
      <c r="B865" t="s">
        <v>102</v>
      </c>
      <c r="C865" t="s">
        <v>89</v>
      </c>
      <c r="D865" t="str">
        <f t="shared" si="13"/>
        <v>7 meses</v>
      </c>
    </row>
    <row r="866" spans="1:4" x14ac:dyDescent="0.25">
      <c r="A866" s="13">
        <v>7</v>
      </c>
      <c r="B866" t="s">
        <v>102</v>
      </c>
      <c r="C866" t="s">
        <v>89</v>
      </c>
      <c r="D866" t="str">
        <f t="shared" si="13"/>
        <v>7 meses</v>
      </c>
    </row>
    <row r="867" spans="1:4" x14ac:dyDescent="0.25">
      <c r="A867" s="13">
        <v>7</v>
      </c>
      <c r="B867" t="s">
        <v>102</v>
      </c>
      <c r="C867" t="s">
        <v>89</v>
      </c>
      <c r="D867" t="str">
        <f t="shared" si="13"/>
        <v>7 meses</v>
      </c>
    </row>
    <row r="868" spans="1:4" x14ac:dyDescent="0.25">
      <c r="A868" s="13">
        <v>7</v>
      </c>
      <c r="B868" t="s">
        <v>102</v>
      </c>
      <c r="C868" t="s">
        <v>89</v>
      </c>
      <c r="D868" t="str">
        <f t="shared" si="13"/>
        <v>7 meses</v>
      </c>
    </row>
    <row r="869" spans="1:4" x14ac:dyDescent="0.25">
      <c r="A869" s="13">
        <v>7</v>
      </c>
      <c r="B869" t="s">
        <v>102</v>
      </c>
      <c r="C869" t="s">
        <v>89</v>
      </c>
      <c r="D869" t="str">
        <f t="shared" si="13"/>
        <v>7 meses</v>
      </c>
    </row>
    <row r="870" spans="1:4" x14ac:dyDescent="0.25">
      <c r="A870" s="13">
        <v>7</v>
      </c>
      <c r="B870" t="s">
        <v>102</v>
      </c>
      <c r="C870" t="s">
        <v>89</v>
      </c>
      <c r="D870" t="str">
        <f t="shared" si="13"/>
        <v>7 meses</v>
      </c>
    </row>
    <row r="871" spans="1:4" x14ac:dyDescent="0.25">
      <c r="A871" s="13">
        <v>7</v>
      </c>
      <c r="B871" t="s">
        <v>102</v>
      </c>
      <c r="C871" t="s">
        <v>89</v>
      </c>
      <c r="D871" t="str">
        <f t="shared" si="13"/>
        <v>7 meses</v>
      </c>
    </row>
    <row r="872" spans="1:4" x14ac:dyDescent="0.25">
      <c r="A872" s="13">
        <v>7</v>
      </c>
      <c r="B872" t="s">
        <v>102</v>
      </c>
      <c r="C872" t="s">
        <v>89</v>
      </c>
      <c r="D872" t="str">
        <f t="shared" si="13"/>
        <v>7 meses</v>
      </c>
    </row>
    <row r="873" spans="1:4" x14ac:dyDescent="0.25">
      <c r="A873" s="13">
        <v>7</v>
      </c>
      <c r="B873" t="s">
        <v>102</v>
      </c>
      <c r="C873" t="s">
        <v>89</v>
      </c>
      <c r="D873" t="str">
        <f t="shared" si="13"/>
        <v>7 meses</v>
      </c>
    </row>
    <row r="874" spans="1:4" x14ac:dyDescent="0.25">
      <c r="A874" s="13">
        <v>7</v>
      </c>
      <c r="B874" t="s">
        <v>102</v>
      </c>
      <c r="C874" t="s">
        <v>89</v>
      </c>
      <c r="D874" t="str">
        <f t="shared" si="13"/>
        <v>7 meses</v>
      </c>
    </row>
    <row r="875" spans="1:4" x14ac:dyDescent="0.25">
      <c r="A875" s="13">
        <v>7</v>
      </c>
      <c r="B875" t="s">
        <v>102</v>
      </c>
      <c r="C875" t="s">
        <v>89</v>
      </c>
      <c r="D875" t="str">
        <f t="shared" si="13"/>
        <v>7 meses</v>
      </c>
    </row>
    <row r="876" spans="1:4" x14ac:dyDescent="0.25">
      <c r="A876" s="13">
        <v>7</v>
      </c>
      <c r="B876" t="s">
        <v>102</v>
      </c>
      <c r="C876" t="s">
        <v>89</v>
      </c>
      <c r="D876" t="str">
        <f t="shared" si="13"/>
        <v>7 meses</v>
      </c>
    </row>
    <row r="877" spans="1:4" x14ac:dyDescent="0.25">
      <c r="A877" s="13">
        <v>7</v>
      </c>
      <c r="B877" t="s">
        <v>102</v>
      </c>
      <c r="C877" t="s">
        <v>89</v>
      </c>
      <c r="D877" t="str">
        <f t="shared" si="13"/>
        <v>7 meses</v>
      </c>
    </row>
    <row r="878" spans="1:4" x14ac:dyDescent="0.25">
      <c r="A878" s="13">
        <v>7</v>
      </c>
      <c r="B878" t="s">
        <v>102</v>
      </c>
      <c r="C878" t="s">
        <v>89</v>
      </c>
      <c r="D878" t="str">
        <f t="shared" si="13"/>
        <v>7 meses</v>
      </c>
    </row>
    <row r="879" spans="1:4" x14ac:dyDescent="0.25">
      <c r="A879" s="13">
        <v>7</v>
      </c>
      <c r="B879" t="s">
        <v>102</v>
      </c>
      <c r="C879" t="s">
        <v>89</v>
      </c>
      <c r="D879" t="str">
        <f t="shared" si="13"/>
        <v>7 meses</v>
      </c>
    </row>
    <row r="880" spans="1:4" x14ac:dyDescent="0.25">
      <c r="A880" s="13">
        <v>7</v>
      </c>
      <c r="B880" t="s">
        <v>102</v>
      </c>
      <c r="C880" t="s">
        <v>89</v>
      </c>
      <c r="D880" t="str">
        <f t="shared" si="13"/>
        <v>7 meses</v>
      </c>
    </row>
    <row r="881" spans="1:4" x14ac:dyDescent="0.25">
      <c r="A881" s="13">
        <v>7</v>
      </c>
      <c r="B881" t="s">
        <v>102</v>
      </c>
      <c r="C881" t="s">
        <v>89</v>
      </c>
      <c r="D881" t="str">
        <f t="shared" si="13"/>
        <v>7 meses</v>
      </c>
    </row>
    <row r="882" spans="1:4" x14ac:dyDescent="0.25">
      <c r="A882" s="13">
        <v>7</v>
      </c>
      <c r="B882" t="s">
        <v>102</v>
      </c>
      <c r="C882" t="s">
        <v>89</v>
      </c>
      <c r="D882" t="str">
        <f t="shared" si="13"/>
        <v>7 meses</v>
      </c>
    </row>
    <row r="883" spans="1:4" x14ac:dyDescent="0.25">
      <c r="A883" s="13">
        <v>7</v>
      </c>
      <c r="B883" t="s">
        <v>102</v>
      </c>
      <c r="C883" t="s">
        <v>89</v>
      </c>
      <c r="D883" t="str">
        <f t="shared" si="13"/>
        <v>7 meses</v>
      </c>
    </row>
    <row r="884" spans="1:4" x14ac:dyDescent="0.25">
      <c r="A884" s="13">
        <v>7</v>
      </c>
      <c r="B884" t="s">
        <v>102</v>
      </c>
      <c r="C884" t="s">
        <v>89</v>
      </c>
      <c r="D884" t="str">
        <f t="shared" si="13"/>
        <v>7 meses</v>
      </c>
    </row>
    <row r="885" spans="1:4" x14ac:dyDescent="0.25">
      <c r="A885" s="13">
        <v>7</v>
      </c>
      <c r="B885" t="s">
        <v>102</v>
      </c>
      <c r="C885" t="s">
        <v>89</v>
      </c>
      <c r="D885" t="str">
        <f t="shared" si="13"/>
        <v>7 meses</v>
      </c>
    </row>
    <row r="886" spans="1:4" x14ac:dyDescent="0.25">
      <c r="A886" s="13">
        <v>7</v>
      </c>
      <c r="B886" t="s">
        <v>102</v>
      </c>
      <c r="C886" t="s">
        <v>89</v>
      </c>
      <c r="D886" t="str">
        <f t="shared" si="13"/>
        <v>7 meses</v>
      </c>
    </row>
    <row r="887" spans="1:4" x14ac:dyDescent="0.25">
      <c r="A887" s="13">
        <v>7</v>
      </c>
      <c r="B887" t="s">
        <v>102</v>
      </c>
      <c r="C887" t="s">
        <v>89</v>
      </c>
      <c r="D887" t="str">
        <f t="shared" si="13"/>
        <v>7 meses</v>
      </c>
    </row>
    <row r="888" spans="1:4" x14ac:dyDescent="0.25">
      <c r="A888" s="13">
        <v>7</v>
      </c>
      <c r="B888" t="s">
        <v>102</v>
      </c>
      <c r="C888" t="s">
        <v>89</v>
      </c>
      <c r="D888" t="str">
        <f t="shared" si="13"/>
        <v>7 meses</v>
      </c>
    </row>
    <row r="889" spans="1:4" x14ac:dyDescent="0.25">
      <c r="A889" s="13">
        <v>7</v>
      </c>
      <c r="B889" t="s">
        <v>102</v>
      </c>
      <c r="C889" t="s">
        <v>89</v>
      </c>
      <c r="D889" t="str">
        <f t="shared" si="13"/>
        <v>7 meses</v>
      </c>
    </row>
    <row r="890" spans="1:4" x14ac:dyDescent="0.25">
      <c r="A890" s="13">
        <v>7</v>
      </c>
      <c r="B890" t="s">
        <v>102</v>
      </c>
      <c r="C890" t="s">
        <v>89</v>
      </c>
      <c r="D890" t="str">
        <f t="shared" si="13"/>
        <v>7 meses</v>
      </c>
    </row>
    <row r="891" spans="1:4" x14ac:dyDescent="0.25">
      <c r="A891" s="13">
        <v>7</v>
      </c>
      <c r="B891" t="s">
        <v>102</v>
      </c>
      <c r="C891" t="s">
        <v>89</v>
      </c>
      <c r="D891" t="str">
        <f t="shared" si="13"/>
        <v>7 meses</v>
      </c>
    </row>
    <row r="892" spans="1:4" x14ac:dyDescent="0.25">
      <c r="A892" s="13">
        <v>7</v>
      </c>
      <c r="B892" t="s">
        <v>102</v>
      </c>
      <c r="C892" t="s">
        <v>89</v>
      </c>
      <c r="D892" t="str">
        <f t="shared" si="13"/>
        <v>7 meses</v>
      </c>
    </row>
    <row r="893" spans="1:4" x14ac:dyDescent="0.25">
      <c r="A893" s="13">
        <v>7</v>
      </c>
      <c r="B893" t="s">
        <v>102</v>
      </c>
      <c r="C893" t="s">
        <v>89</v>
      </c>
      <c r="D893" t="str">
        <f t="shared" si="13"/>
        <v>7 meses</v>
      </c>
    </row>
    <row r="894" spans="1:4" x14ac:dyDescent="0.25">
      <c r="A894" s="13">
        <v>7</v>
      </c>
      <c r="B894" t="s">
        <v>102</v>
      </c>
      <c r="C894" t="s">
        <v>89</v>
      </c>
      <c r="D894" t="str">
        <f t="shared" si="13"/>
        <v>7 meses</v>
      </c>
    </row>
    <row r="895" spans="1:4" x14ac:dyDescent="0.25">
      <c r="A895" s="13">
        <v>7</v>
      </c>
      <c r="B895" t="s">
        <v>102</v>
      </c>
      <c r="C895" t="s">
        <v>89</v>
      </c>
      <c r="D895" t="str">
        <f t="shared" si="13"/>
        <v>7 meses</v>
      </c>
    </row>
    <row r="896" spans="1:4" x14ac:dyDescent="0.25">
      <c r="A896" s="13">
        <v>7</v>
      </c>
      <c r="B896" t="s">
        <v>102</v>
      </c>
      <c r="C896" t="s">
        <v>89</v>
      </c>
      <c r="D896" t="str">
        <f t="shared" si="13"/>
        <v>7 meses</v>
      </c>
    </row>
    <row r="897" spans="1:4" x14ac:dyDescent="0.25">
      <c r="A897" s="13">
        <v>7</v>
      </c>
      <c r="B897" t="s">
        <v>102</v>
      </c>
      <c r="C897" t="s">
        <v>89</v>
      </c>
      <c r="D897" t="str">
        <f t="shared" si="13"/>
        <v>7 meses</v>
      </c>
    </row>
    <row r="898" spans="1:4" x14ac:dyDescent="0.25">
      <c r="A898" s="13">
        <v>7</v>
      </c>
      <c r="B898" t="s">
        <v>102</v>
      </c>
      <c r="C898" t="s">
        <v>89</v>
      </c>
      <c r="D898" t="str">
        <f t="shared" si="13"/>
        <v>7 meses</v>
      </c>
    </row>
    <row r="899" spans="1:4" x14ac:dyDescent="0.25">
      <c r="A899" s="13">
        <v>7</v>
      </c>
      <c r="B899" t="s">
        <v>102</v>
      </c>
      <c r="C899" t="s">
        <v>89</v>
      </c>
      <c r="D899" t="str">
        <f t="shared" ref="D899:D962" si="14">CONCATENATE(A899,C899,B899)</f>
        <v>7 meses</v>
      </c>
    </row>
    <row r="900" spans="1:4" x14ac:dyDescent="0.25">
      <c r="A900" s="13">
        <v>7</v>
      </c>
      <c r="B900" t="s">
        <v>102</v>
      </c>
      <c r="C900" t="s">
        <v>89</v>
      </c>
      <c r="D900" t="str">
        <f t="shared" si="14"/>
        <v>7 meses</v>
      </c>
    </row>
    <row r="901" spans="1:4" x14ac:dyDescent="0.25">
      <c r="A901" s="13">
        <v>7</v>
      </c>
      <c r="B901" t="s">
        <v>102</v>
      </c>
      <c r="C901" t="s">
        <v>89</v>
      </c>
      <c r="D901" t="str">
        <f t="shared" si="14"/>
        <v>7 meses</v>
      </c>
    </row>
    <row r="902" spans="1:4" x14ac:dyDescent="0.25">
      <c r="A902" s="13">
        <v>6</v>
      </c>
      <c r="B902" t="s">
        <v>102</v>
      </c>
      <c r="C902" t="s">
        <v>89</v>
      </c>
      <c r="D902" t="str">
        <f t="shared" si="14"/>
        <v>6 meses</v>
      </c>
    </row>
    <row r="903" spans="1:4" x14ac:dyDescent="0.25">
      <c r="A903" s="13">
        <v>8</v>
      </c>
      <c r="B903" t="s">
        <v>102</v>
      </c>
      <c r="C903" t="s">
        <v>89</v>
      </c>
      <c r="D903" t="str">
        <f t="shared" si="14"/>
        <v>8 meses</v>
      </c>
    </row>
    <row r="904" spans="1:4" x14ac:dyDescent="0.25">
      <c r="A904" s="13">
        <v>5</v>
      </c>
      <c r="B904" t="s">
        <v>102</v>
      </c>
      <c r="C904" t="s">
        <v>89</v>
      </c>
      <c r="D904" t="str">
        <f t="shared" si="14"/>
        <v>5 meses</v>
      </c>
    </row>
    <row r="905" spans="1:4" x14ac:dyDescent="0.25">
      <c r="A905" s="13">
        <v>5</v>
      </c>
      <c r="B905" t="s">
        <v>102</v>
      </c>
      <c r="C905" t="s">
        <v>89</v>
      </c>
      <c r="D905" t="str">
        <f t="shared" si="14"/>
        <v>5 meses</v>
      </c>
    </row>
    <row r="906" spans="1:4" x14ac:dyDescent="0.25">
      <c r="A906" s="13">
        <v>6</v>
      </c>
      <c r="B906" t="s">
        <v>102</v>
      </c>
      <c r="C906" t="s">
        <v>89</v>
      </c>
      <c r="D906" t="str">
        <f t="shared" si="14"/>
        <v>6 meses</v>
      </c>
    </row>
    <row r="907" spans="1:4" x14ac:dyDescent="0.25">
      <c r="A907" s="13">
        <v>6</v>
      </c>
      <c r="B907" t="s">
        <v>102</v>
      </c>
      <c r="C907" t="s">
        <v>89</v>
      </c>
      <c r="D907" t="str">
        <f t="shared" si="14"/>
        <v>6 meses</v>
      </c>
    </row>
    <row r="908" spans="1:4" x14ac:dyDescent="0.25">
      <c r="A908" s="13">
        <v>13</v>
      </c>
      <c r="B908" t="s">
        <v>102</v>
      </c>
      <c r="C908" t="s">
        <v>89</v>
      </c>
      <c r="D908" t="str">
        <f t="shared" si="14"/>
        <v>13 meses</v>
      </c>
    </row>
    <row r="909" spans="1:4" x14ac:dyDescent="0.25">
      <c r="A909" s="13">
        <v>13</v>
      </c>
      <c r="B909" t="s">
        <v>102</v>
      </c>
      <c r="C909" t="s">
        <v>89</v>
      </c>
      <c r="D909" t="str">
        <f t="shared" si="14"/>
        <v>13 meses</v>
      </c>
    </row>
    <row r="910" spans="1:4" x14ac:dyDescent="0.25">
      <c r="A910" s="13">
        <v>13</v>
      </c>
      <c r="B910" t="s">
        <v>102</v>
      </c>
      <c r="C910" t="s">
        <v>89</v>
      </c>
      <c r="D910" t="str">
        <f t="shared" si="14"/>
        <v>13 meses</v>
      </c>
    </row>
    <row r="911" spans="1:4" x14ac:dyDescent="0.25">
      <c r="A911" s="13">
        <v>13</v>
      </c>
      <c r="B911" t="s">
        <v>102</v>
      </c>
      <c r="C911" t="s">
        <v>89</v>
      </c>
      <c r="D911" t="str">
        <f t="shared" si="14"/>
        <v>13 meses</v>
      </c>
    </row>
    <row r="912" spans="1:4" x14ac:dyDescent="0.25">
      <c r="A912" s="13">
        <v>13</v>
      </c>
      <c r="B912" t="s">
        <v>102</v>
      </c>
      <c r="C912" t="s">
        <v>89</v>
      </c>
      <c r="D912" t="str">
        <f t="shared" si="14"/>
        <v>13 meses</v>
      </c>
    </row>
    <row r="913" spans="1:4" x14ac:dyDescent="0.25">
      <c r="A913" s="13">
        <v>13</v>
      </c>
      <c r="B913" t="s">
        <v>102</v>
      </c>
      <c r="C913" t="s">
        <v>89</v>
      </c>
      <c r="D913" t="str">
        <f t="shared" si="14"/>
        <v>13 meses</v>
      </c>
    </row>
    <row r="914" spans="1:4" x14ac:dyDescent="0.25">
      <c r="A914" s="13">
        <v>13</v>
      </c>
      <c r="B914" t="s">
        <v>102</v>
      </c>
      <c r="C914" t="s">
        <v>89</v>
      </c>
      <c r="D914" t="str">
        <f t="shared" si="14"/>
        <v>13 meses</v>
      </c>
    </row>
    <row r="915" spans="1:4" x14ac:dyDescent="0.25">
      <c r="A915" s="13">
        <v>13</v>
      </c>
      <c r="B915" t="s">
        <v>102</v>
      </c>
      <c r="C915" t="s">
        <v>89</v>
      </c>
      <c r="D915" t="str">
        <f t="shared" si="14"/>
        <v>13 meses</v>
      </c>
    </row>
    <row r="916" spans="1:4" x14ac:dyDescent="0.25">
      <c r="A916" s="13">
        <v>13</v>
      </c>
      <c r="B916" t="s">
        <v>102</v>
      </c>
      <c r="C916" t="s">
        <v>89</v>
      </c>
      <c r="D916" t="str">
        <f t="shared" si="14"/>
        <v>13 meses</v>
      </c>
    </row>
    <row r="917" spans="1:4" x14ac:dyDescent="0.25">
      <c r="A917" s="13">
        <v>13</v>
      </c>
      <c r="B917" t="s">
        <v>102</v>
      </c>
      <c r="C917" t="s">
        <v>89</v>
      </c>
      <c r="D917" t="str">
        <f t="shared" si="14"/>
        <v>13 meses</v>
      </c>
    </row>
    <row r="918" spans="1:4" x14ac:dyDescent="0.25">
      <c r="A918" s="13">
        <v>13</v>
      </c>
      <c r="B918" t="s">
        <v>102</v>
      </c>
      <c r="C918" t="s">
        <v>89</v>
      </c>
      <c r="D918" t="str">
        <f t="shared" si="14"/>
        <v>13 meses</v>
      </c>
    </row>
    <row r="919" spans="1:4" x14ac:dyDescent="0.25">
      <c r="A919" s="13">
        <v>13</v>
      </c>
      <c r="B919" t="s">
        <v>102</v>
      </c>
      <c r="C919" t="s">
        <v>89</v>
      </c>
      <c r="D919" t="str">
        <f t="shared" si="14"/>
        <v>13 meses</v>
      </c>
    </row>
    <row r="920" spans="1:4" x14ac:dyDescent="0.25">
      <c r="A920" s="13">
        <v>13</v>
      </c>
      <c r="B920" t="s">
        <v>102</v>
      </c>
      <c r="C920" t="s">
        <v>89</v>
      </c>
      <c r="D920" t="str">
        <f t="shared" si="14"/>
        <v>13 meses</v>
      </c>
    </row>
    <row r="921" spans="1:4" x14ac:dyDescent="0.25">
      <c r="A921" s="13">
        <v>11</v>
      </c>
      <c r="B921" t="s">
        <v>102</v>
      </c>
      <c r="C921" t="s">
        <v>89</v>
      </c>
      <c r="D921" t="str">
        <f t="shared" si="14"/>
        <v>11 meses</v>
      </c>
    </row>
    <row r="922" spans="1:4" x14ac:dyDescent="0.25">
      <c r="A922" s="13">
        <v>13</v>
      </c>
      <c r="B922" t="s">
        <v>102</v>
      </c>
      <c r="C922" t="s">
        <v>89</v>
      </c>
      <c r="D922" t="str">
        <f t="shared" si="14"/>
        <v>13 meses</v>
      </c>
    </row>
    <row r="923" spans="1:4" x14ac:dyDescent="0.25">
      <c r="A923" s="13">
        <v>13</v>
      </c>
      <c r="B923" t="s">
        <v>102</v>
      </c>
      <c r="C923" t="s">
        <v>89</v>
      </c>
      <c r="D923" t="str">
        <f t="shared" si="14"/>
        <v>13 meses</v>
      </c>
    </row>
    <row r="924" spans="1:4" x14ac:dyDescent="0.25">
      <c r="A924" s="13">
        <v>13</v>
      </c>
      <c r="B924" t="s">
        <v>102</v>
      </c>
      <c r="C924" t="s">
        <v>89</v>
      </c>
      <c r="D924" t="str">
        <f t="shared" si="14"/>
        <v>13 meses</v>
      </c>
    </row>
    <row r="925" spans="1:4" x14ac:dyDescent="0.25">
      <c r="A925" s="13">
        <v>13</v>
      </c>
      <c r="B925" t="s">
        <v>102</v>
      </c>
      <c r="C925" t="s">
        <v>89</v>
      </c>
      <c r="D925" t="str">
        <f t="shared" si="14"/>
        <v>13 meses</v>
      </c>
    </row>
    <row r="926" spans="1:4" x14ac:dyDescent="0.25">
      <c r="A926" s="13">
        <v>13</v>
      </c>
      <c r="B926" t="s">
        <v>102</v>
      </c>
      <c r="C926" t="s">
        <v>89</v>
      </c>
      <c r="D926" t="str">
        <f t="shared" si="14"/>
        <v>13 meses</v>
      </c>
    </row>
    <row r="927" spans="1:4" x14ac:dyDescent="0.25">
      <c r="A927" s="13">
        <v>13</v>
      </c>
      <c r="B927" t="s">
        <v>102</v>
      </c>
      <c r="C927" t="s">
        <v>89</v>
      </c>
      <c r="D927" t="str">
        <f t="shared" si="14"/>
        <v>13 meses</v>
      </c>
    </row>
    <row r="928" spans="1:4" x14ac:dyDescent="0.25">
      <c r="A928" s="13">
        <v>13</v>
      </c>
      <c r="B928" t="s">
        <v>102</v>
      </c>
      <c r="C928" t="s">
        <v>89</v>
      </c>
      <c r="D928" t="str">
        <f t="shared" si="14"/>
        <v>13 meses</v>
      </c>
    </row>
    <row r="929" spans="1:4" x14ac:dyDescent="0.25">
      <c r="A929" s="13">
        <v>6</v>
      </c>
      <c r="B929" t="s">
        <v>102</v>
      </c>
      <c r="C929" t="s">
        <v>89</v>
      </c>
      <c r="D929" t="str">
        <f t="shared" si="14"/>
        <v>6 meses</v>
      </c>
    </row>
    <row r="930" spans="1:4" x14ac:dyDescent="0.25">
      <c r="A930" s="13">
        <v>11</v>
      </c>
      <c r="B930" t="s">
        <v>102</v>
      </c>
      <c r="C930" t="s">
        <v>89</v>
      </c>
      <c r="D930" t="str">
        <f t="shared" si="14"/>
        <v>11 meses</v>
      </c>
    </row>
    <row r="931" spans="1:4" x14ac:dyDescent="0.25">
      <c r="A931" s="13">
        <v>11</v>
      </c>
      <c r="B931" t="s">
        <v>102</v>
      </c>
      <c r="C931" t="s">
        <v>89</v>
      </c>
      <c r="D931" t="str">
        <f t="shared" si="14"/>
        <v>11 meses</v>
      </c>
    </row>
    <row r="932" spans="1:4" x14ac:dyDescent="0.25">
      <c r="A932" s="13">
        <v>11</v>
      </c>
      <c r="B932" t="s">
        <v>102</v>
      </c>
      <c r="C932" t="s">
        <v>89</v>
      </c>
      <c r="D932" t="str">
        <f t="shared" si="14"/>
        <v>11 meses</v>
      </c>
    </row>
    <row r="933" spans="1:4" x14ac:dyDescent="0.25">
      <c r="A933" s="13">
        <v>11</v>
      </c>
      <c r="B933" t="s">
        <v>102</v>
      </c>
      <c r="C933" t="s">
        <v>89</v>
      </c>
      <c r="D933" t="str">
        <f t="shared" si="14"/>
        <v>11 meses</v>
      </c>
    </row>
    <row r="934" spans="1:4" x14ac:dyDescent="0.25">
      <c r="A934" s="13">
        <v>11</v>
      </c>
      <c r="B934" t="s">
        <v>102</v>
      </c>
      <c r="C934" t="s">
        <v>89</v>
      </c>
      <c r="D934" t="str">
        <f t="shared" si="14"/>
        <v>11 meses</v>
      </c>
    </row>
    <row r="935" spans="1:4" x14ac:dyDescent="0.25">
      <c r="A935" s="13">
        <v>11</v>
      </c>
      <c r="B935" t="s">
        <v>102</v>
      </c>
      <c r="C935" t="s">
        <v>89</v>
      </c>
      <c r="D935" t="str">
        <f t="shared" si="14"/>
        <v>11 meses</v>
      </c>
    </row>
    <row r="936" spans="1:4" x14ac:dyDescent="0.25">
      <c r="A936" s="13">
        <v>11</v>
      </c>
      <c r="B936" t="s">
        <v>102</v>
      </c>
      <c r="C936" t="s">
        <v>89</v>
      </c>
      <c r="D936" t="str">
        <f t="shared" si="14"/>
        <v>11 meses</v>
      </c>
    </row>
    <row r="937" spans="1:4" x14ac:dyDescent="0.25">
      <c r="A937" s="13">
        <v>11</v>
      </c>
      <c r="B937" t="s">
        <v>102</v>
      </c>
      <c r="C937" t="s">
        <v>89</v>
      </c>
      <c r="D937" t="str">
        <f t="shared" si="14"/>
        <v>11 meses</v>
      </c>
    </row>
    <row r="938" spans="1:4" x14ac:dyDescent="0.25">
      <c r="A938" s="13">
        <v>11</v>
      </c>
      <c r="B938" t="s">
        <v>102</v>
      </c>
      <c r="C938" t="s">
        <v>89</v>
      </c>
      <c r="D938" t="str">
        <f t="shared" si="14"/>
        <v>11 meses</v>
      </c>
    </row>
    <row r="939" spans="1:4" x14ac:dyDescent="0.25">
      <c r="A939" s="13">
        <v>11</v>
      </c>
      <c r="B939" t="s">
        <v>102</v>
      </c>
      <c r="C939" t="s">
        <v>89</v>
      </c>
      <c r="D939" t="str">
        <f t="shared" si="14"/>
        <v>11 meses</v>
      </c>
    </row>
    <row r="940" spans="1:4" x14ac:dyDescent="0.25">
      <c r="A940" s="13">
        <v>11</v>
      </c>
      <c r="B940" t="s">
        <v>102</v>
      </c>
      <c r="C940" t="s">
        <v>89</v>
      </c>
      <c r="D940" t="str">
        <f t="shared" si="14"/>
        <v>11 meses</v>
      </c>
    </row>
    <row r="941" spans="1:4" x14ac:dyDescent="0.25">
      <c r="A941" s="13">
        <v>11</v>
      </c>
      <c r="B941" t="s">
        <v>102</v>
      </c>
      <c r="C941" t="s">
        <v>89</v>
      </c>
      <c r="D941" t="str">
        <f t="shared" si="14"/>
        <v>11 meses</v>
      </c>
    </row>
    <row r="942" spans="1:4" x14ac:dyDescent="0.25">
      <c r="A942" s="13">
        <v>11</v>
      </c>
      <c r="B942" t="s">
        <v>102</v>
      </c>
      <c r="C942" t="s">
        <v>89</v>
      </c>
      <c r="D942" t="str">
        <f t="shared" si="14"/>
        <v>11 meses</v>
      </c>
    </row>
    <row r="943" spans="1:4" x14ac:dyDescent="0.25">
      <c r="A943" s="13">
        <v>11</v>
      </c>
      <c r="B943" t="s">
        <v>102</v>
      </c>
      <c r="C943" t="s">
        <v>89</v>
      </c>
      <c r="D943" t="str">
        <f t="shared" si="14"/>
        <v>11 meses</v>
      </c>
    </row>
    <row r="944" spans="1:4" x14ac:dyDescent="0.25">
      <c r="A944" s="13">
        <v>11</v>
      </c>
      <c r="B944" t="s">
        <v>102</v>
      </c>
      <c r="C944" t="s">
        <v>89</v>
      </c>
      <c r="D944" t="str">
        <f t="shared" si="14"/>
        <v>11 meses</v>
      </c>
    </row>
    <row r="945" spans="1:4" x14ac:dyDescent="0.25">
      <c r="A945" s="13">
        <v>11</v>
      </c>
      <c r="B945" t="s">
        <v>102</v>
      </c>
      <c r="C945" t="s">
        <v>89</v>
      </c>
      <c r="D945" t="str">
        <f t="shared" si="14"/>
        <v>11 meses</v>
      </c>
    </row>
    <row r="946" spans="1:4" x14ac:dyDescent="0.25">
      <c r="A946" s="13">
        <v>11</v>
      </c>
      <c r="B946" t="s">
        <v>102</v>
      </c>
      <c r="C946" t="s">
        <v>89</v>
      </c>
      <c r="D946" t="str">
        <f t="shared" si="14"/>
        <v>11 meses</v>
      </c>
    </row>
    <row r="947" spans="1:4" x14ac:dyDescent="0.25">
      <c r="A947" s="13">
        <v>11</v>
      </c>
      <c r="B947" t="s">
        <v>102</v>
      </c>
      <c r="C947" t="s">
        <v>89</v>
      </c>
      <c r="D947" t="str">
        <f t="shared" si="14"/>
        <v>11 meses</v>
      </c>
    </row>
    <row r="948" spans="1:4" x14ac:dyDescent="0.25">
      <c r="A948" s="13">
        <v>11</v>
      </c>
      <c r="B948" t="s">
        <v>102</v>
      </c>
      <c r="C948" t="s">
        <v>89</v>
      </c>
      <c r="D948" t="str">
        <f t="shared" si="14"/>
        <v>11 meses</v>
      </c>
    </row>
    <row r="949" spans="1:4" x14ac:dyDescent="0.25">
      <c r="A949" s="13">
        <v>11</v>
      </c>
      <c r="B949" t="s">
        <v>102</v>
      </c>
      <c r="C949" t="s">
        <v>89</v>
      </c>
      <c r="D949" t="str">
        <f t="shared" si="14"/>
        <v>11 meses</v>
      </c>
    </row>
    <row r="950" spans="1:4" x14ac:dyDescent="0.25">
      <c r="A950" s="13">
        <v>11</v>
      </c>
      <c r="B950" t="s">
        <v>102</v>
      </c>
      <c r="C950" t="s">
        <v>89</v>
      </c>
      <c r="D950" t="str">
        <f t="shared" si="14"/>
        <v>11 meses</v>
      </c>
    </row>
    <row r="951" spans="1:4" x14ac:dyDescent="0.25">
      <c r="A951" s="13">
        <v>11</v>
      </c>
      <c r="B951" t="s">
        <v>102</v>
      </c>
      <c r="C951" t="s">
        <v>89</v>
      </c>
      <c r="D951" t="str">
        <f t="shared" si="14"/>
        <v>11 meses</v>
      </c>
    </row>
    <row r="952" spans="1:4" x14ac:dyDescent="0.25">
      <c r="A952" s="13">
        <v>11</v>
      </c>
      <c r="B952" t="s">
        <v>102</v>
      </c>
      <c r="C952" t="s">
        <v>89</v>
      </c>
      <c r="D952" t="str">
        <f t="shared" si="14"/>
        <v>11 meses</v>
      </c>
    </row>
    <row r="953" spans="1:4" x14ac:dyDescent="0.25">
      <c r="A953" s="13">
        <v>11</v>
      </c>
      <c r="B953" t="s">
        <v>102</v>
      </c>
      <c r="C953" t="s">
        <v>89</v>
      </c>
      <c r="D953" t="str">
        <f t="shared" si="14"/>
        <v>11 meses</v>
      </c>
    </row>
    <row r="954" spans="1:4" x14ac:dyDescent="0.25">
      <c r="A954" s="13">
        <v>11</v>
      </c>
      <c r="B954" t="s">
        <v>102</v>
      </c>
      <c r="C954" t="s">
        <v>89</v>
      </c>
      <c r="D954" t="str">
        <f t="shared" si="14"/>
        <v>11 meses</v>
      </c>
    </row>
    <row r="955" spans="1:4" x14ac:dyDescent="0.25">
      <c r="A955" s="13">
        <v>10</v>
      </c>
      <c r="B955" t="s">
        <v>102</v>
      </c>
      <c r="C955" t="s">
        <v>89</v>
      </c>
      <c r="D955" t="str">
        <f t="shared" si="14"/>
        <v>10 meses</v>
      </c>
    </row>
    <row r="956" spans="1:4" x14ac:dyDescent="0.25">
      <c r="A956" s="13">
        <v>10</v>
      </c>
      <c r="B956" t="s">
        <v>102</v>
      </c>
      <c r="C956" t="s">
        <v>89</v>
      </c>
      <c r="D956" t="str">
        <f t="shared" si="14"/>
        <v>10 meses</v>
      </c>
    </row>
    <row r="957" spans="1:4" x14ac:dyDescent="0.25">
      <c r="A957" s="13">
        <v>10</v>
      </c>
      <c r="B957" t="s">
        <v>102</v>
      </c>
      <c r="C957" t="s">
        <v>89</v>
      </c>
      <c r="D957" t="str">
        <f t="shared" si="14"/>
        <v>10 meses</v>
      </c>
    </row>
    <row r="958" spans="1:4" x14ac:dyDescent="0.25">
      <c r="A958" s="13">
        <v>10</v>
      </c>
      <c r="B958" t="s">
        <v>102</v>
      </c>
      <c r="C958" t="s">
        <v>89</v>
      </c>
      <c r="D958" t="str">
        <f t="shared" si="14"/>
        <v>10 meses</v>
      </c>
    </row>
    <row r="959" spans="1:4" x14ac:dyDescent="0.25">
      <c r="A959" s="13">
        <v>10</v>
      </c>
      <c r="B959" t="s">
        <v>102</v>
      </c>
      <c r="C959" t="s">
        <v>89</v>
      </c>
      <c r="D959" t="str">
        <f t="shared" si="14"/>
        <v>10 meses</v>
      </c>
    </row>
    <row r="960" spans="1:4" x14ac:dyDescent="0.25">
      <c r="A960" s="13">
        <v>10</v>
      </c>
      <c r="B960" t="s">
        <v>102</v>
      </c>
      <c r="C960" t="s">
        <v>89</v>
      </c>
      <c r="D960" t="str">
        <f t="shared" si="14"/>
        <v>10 meses</v>
      </c>
    </row>
    <row r="961" spans="1:4" x14ac:dyDescent="0.25">
      <c r="A961" s="13">
        <v>10</v>
      </c>
      <c r="B961" t="s">
        <v>102</v>
      </c>
      <c r="C961" t="s">
        <v>89</v>
      </c>
      <c r="D961" t="str">
        <f t="shared" si="14"/>
        <v>10 meses</v>
      </c>
    </row>
    <row r="962" spans="1:4" x14ac:dyDescent="0.25">
      <c r="A962" s="13">
        <v>10</v>
      </c>
      <c r="B962" t="s">
        <v>102</v>
      </c>
      <c r="C962" t="s">
        <v>89</v>
      </c>
      <c r="D962" t="str">
        <f t="shared" si="14"/>
        <v>10 meses</v>
      </c>
    </row>
    <row r="963" spans="1:4" x14ac:dyDescent="0.25">
      <c r="A963" s="13">
        <v>10</v>
      </c>
      <c r="B963" t="s">
        <v>102</v>
      </c>
      <c r="C963" t="s">
        <v>89</v>
      </c>
      <c r="D963" t="str">
        <f t="shared" ref="D963:D1026" si="15">CONCATENATE(A963,C963,B963)</f>
        <v>10 meses</v>
      </c>
    </row>
    <row r="964" spans="1:4" x14ac:dyDescent="0.25">
      <c r="A964" s="13">
        <v>10</v>
      </c>
      <c r="B964" t="s">
        <v>102</v>
      </c>
      <c r="C964" t="s">
        <v>89</v>
      </c>
      <c r="D964" t="str">
        <f t="shared" si="15"/>
        <v>10 meses</v>
      </c>
    </row>
    <row r="965" spans="1:4" x14ac:dyDescent="0.25">
      <c r="A965" s="13">
        <v>10</v>
      </c>
      <c r="B965" t="s">
        <v>102</v>
      </c>
      <c r="C965" t="s">
        <v>89</v>
      </c>
      <c r="D965" t="str">
        <f t="shared" si="15"/>
        <v>10 meses</v>
      </c>
    </row>
    <row r="966" spans="1:4" x14ac:dyDescent="0.25">
      <c r="A966" s="13">
        <v>10</v>
      </c>
      <c r="B966" t="s">
        <v>102</v>
      </c>
      <c r="C966" t="s">
        <v>89</v>
      </c>
      <c r="D966" t="str">
        <f t="shared" si="15"/>
        <v>10 meses</v>
      </c>
    </row>
    <row r="967" spans="1:4" x14ac:dyDescent="0.25">
      <c r="A967" s="13">
        <v>10</v>
      </c>
      <c r="B967" t="s">
        <v>102</v>
      </c>
      <c r="C967" t="s">
        <v>89</v>
      </c>
      <c r="D967" t="str">
        <f t="shared" si="15"/>
        <v>10 meses</v>
      </c>
    </row>
    <row r="968" spans="1:4" x14ac:dyDescent="0.25">
      <c r="A968" s="13">
        <v>10</v>
      </c>
      <c r="B968" t="s">
        <v>102</v>
      </c>
      <c r="C968" t="s">
        <v>89</v>
      </c>
      <c r="D968" t="str">
        <f t="shared" si="15"/>
        <v>10 meses</v>
      </c>
    </row>
    <row r="969" spans="1:4" x14ac:dyDescent="0.25">
      <c r="A969" s="13">
        <v>14</v>
      </c>
      <c r="B969" t="s">
        <v>102</v>
      </c>
      <c r="C969" t="s">
        <v>89</v>
      </c>
      <c r="D969" t="str">
        <f t="shared" si="15"/>
        <v>14 meses</v>
      </c>
    </row>
    <row r="970" spans="1:4" x14ac:dyDescent="0.25">
      <c r="A970" s="13">
        <v>14</v>
      </c>
      <c r="B970" t="s">
        <v>102</v>
      </c>
      <c r="C970" t="s">
        <v>89</v>
      </c>
      <c r="D970" t="str">
        <f t="shared" si="15"/>
        <v>14 meses</v>
      </c>
    </row>
    <row r="971" spans="1:4" x14ac:dyDescent="0.25">
      <c r="A971" s="13">
        <v>14</v>
      </c>
      <c r="B971" t="s">
        <v>102</v>
      </c>
      <c r="C971" t="s">
        <v>89</v>
      </c>
      <c r="D971" t="str">
        <f t="shared" si="15"/>
        <v>14 meses</v>
      </c>
    </row>
    <row r="972" spans="1:4" x14ac:dyDescent="0.25">
      <c r="A972" s="13">
        <v>14</v>
      </c>
      <c r="B972" t="s">
        <v>102</v>
      </c>
      <c r="C972" t="s">
        <v>89</v>
      </c>
      <c r="D972" t="str">
        <f t="shared" si="15"/>
        <v>14 meses</v>
      </c>
    </row>
    <row r="973" spans="1:4" x14ac:dyDescent="0.25">
      <c r="A973" s="13">
        <v>14</v>
      </c>
      <c r="B973" t="s">
        <v>102</v>
      </c>
      <c r="C973" t="s">
        <v>89</v>
      </c>
      <c r="D973" t="str">
        <f t="shared" si="15"/>
        <v>14 meses</v>
      </c>
    </row>
    <row r="974" spans="1:4" x14ac:dyDescent="0.25">
      <c r="A974" s="13">
        <v>6</v>
      </c>
      <c r="B974" t="s">
        <v>102</v>
      </c>
      <c r="C974" t="s">
        <v>89</v>
      </c>
      <c r="D974" t="str">
        <f t="shared" si="15"/>
        <v>6 meses</v>
      </c>
    </row>
    <row r="975" spans="1:4" x14ac:dyDescent="0.25">
      <c r="A975" s="13">
        <v>6</v>
      </c>
      <c r="B975" t="s">
        <v>102</v>
      </c>
      <c r="C975" t="s">
        <v>89</v>
      </c>
      <c r="D975" t="str">
        <f t="shared" si="15"/>
        <v>6 meses</v>
      </c>
    </row>
    <row r="976" spans="1:4" x14ac:dyDescent="0.25">
      <c r="A976" s="13">
        <v>6</v>
      </c>
      <c r="B976" t="s">
        <v>102</v>
      </c>
      <c r="C976" t="s">
        <v>89</v>
      </c>
      <c r="D976" t="str">
        <f t="shared" si="15"/>
        <v>6 meses</v>
      </c>
    </row>
    <row r="977" spans="1:4" x14ac:dyDescent="0.25">
      <c r="A977" s="13">
        <v>6</v>
      </c>
      <c r="B977" t="s">
        <v>102</v>
      </c>
      <c r="C977" t="s">
        <v>89</v>
      </c>
      <c r="D977" t="str">
        <f t="shared" si="15"/>
        <v>6 meses</v>
      </c>
    </row>
    <row r="978" spans="1:4" x14ac:dyDescent="0.25">
      <c r="A978" s="13">
        <v>3</v>
      </c>
      <c r="B978" t="s">
        <v>102</v>
      </c>
      <c r="C978" t="s">
        <v>89</v>
      </c>
      <c r="D978" t="str">
        <f t="shared" si="15"/>
        <v>3 meses</v>
      </c>
    </row>
    <row r="979" spans="1:4" x14ac:dyDescent="0.25">
      <c r="A979" s="13">
        <v>6</v>
      </c>
      <c r="B979" t="s">
        <v>102</v>
      </c>
      <c r="C979" t="s">
        <v>89</v>
      </c>
      <c r="D979" t="str">
        <f t="shared" si="15"/>
        <v>6 meses</v>
      </c>
    </row>
    <row r="980" spans="1:4" x14ac:dyDescent="0.25">
      <c r="A980" s="13">
        <v>10</v>
      </c>
      <c r="B980" t="s">
        <v>102</v>
      </c>
      <c r="C980" t="s">
        <v>89</v>
      </c>
      <c r="D980" t="str">
        <f t="shared" si="15"/>
        <v>10 meses</v>
      </c>
    </row>
    <row r="981" spans="1:4" x14ac:dyDescent="0.25">
      <c r="A981" s="13">
        <v>6</v>
      </c>
      <c r="B981" t="s">
        <v>102</v>
      </c>
      <c r="C981" t="s">
        <v>89</v>
      </c>
      <c r="D981" t="str">
        <f t="shared" si="15"/>
        <v>6 meses</v>
      </c>
    </row>
    <row r="982" spans="1:4" x14ac:dyDescent="0.25">
      <c r="A982" s="13">
        <v>6</v>
      </c>
      <c r="B982" t="s">
        <v>102</v>
      </c>
      <c r="C982" t="s">
        <v>89</v>
      </c>
      <c r="D982" t="str">
        <f t="shared" si="15"/>
        <v>6 meses</v>
      </c>
    </row>
    <row r="983" spans="1:4" x14ac:dyDescent="0.25">
      <c r="A983" s="13">
        <v>6</v>
      </c>
      <c r="B983" t="s">
        <v>102</v>
      </c>
      <c r="C983" t="s">
        <v>89</v>
      </c>
      <c r="D983" t="str">
        <f t="shared" si="15"/>
        <v>6 meses</v>
      </c>
    </row>
    <row r="984" spans="1:4" x14ac:dyDescent="0.25">
      <c r="A984" s="13">
        <v>6</v>
      </c>
      <c r="B984" t="s">
        <v>102</v>
      </c>
      <c r="C984" t="s">
        <v>89</v>
      </c>
      <c r="D984" t="str">
        <f t="shared" si="15"/>
        <v>6 meses</v>
      </c>
    </row>
    <row r="985" spans="1:4" x14ac:dyDescent="0.25">
      <c r="A985" s="13">
        <v>5</v>
      </c>
      <c r="B985" t="s">
        <v>102</v>
      </c>
      <c r="C985" t="s">
        <v>89</v>
      </c>
      <c r="D985" t="str">
        <f t="shared" si="15"/>
        <v>5 meses</v>
      </c>
    </row>
    <row r="986" spans="1:4" x14ac:dyDescent="0.25">
      <c r="A986" s="13">
        <v>5</v>
      </c>
      <c r="B986" t="s">
        <v>102</v>
      </c>
      <c r="C986" t="s">
        <v>89</v>
      </c>
      <c r="D986" t="str">
        <f t="shared" si="15"/>
        <v>5 meses</v>
      </c>
    </row>
    <row r="987" spans="1:4" x14ac:dyDescent="0.25">
      <c r="A987" s="13">
        <v>15</v>
      </c>
      <c r="B987" t="s">
        <v>102</v>
      </c>
      <c r="C987" t="s">
        <v>89</v>
      </c>
      <c r="D987" t="str">
        <f t="shared" si="15"/>
        <v>15 meses</v>
      </c>
    </row>
    <row r="988" spans="1:4" x14ac:dyDescent="0.25">
      <c r="A988" s="13">
        <v>12</v>
      </c>
      <c r="B988" t="s">
        <v>102</v>
      </c>
      <c r="C988" t="s">
        <v>89</v>
      </c>
      <c r="D988" t="str">
        <f t="shared" si="15"/>
        <v>12 meses</v>
      </c>
    </row>
    <row r="989" spans="1:4" x14ac:dyDescent="0.25">
      <c r="A989" s="13">
        <v>12</v>
      </c>
      <c r="B989" t="s">
        <v>102</v>
      </c>
      <c r="C989" t="s">
        <v>89</v>
      </c>
      <c r="D989" t="str">
        <f t="shared" si="15"/>
        <v>12 meses</v>
      </c>
    </row>
    <row r="990" spans="1:4" x14ac:dyDescent="0.25">
      <c r="A990" s="13">
        <v>12</v>
      </c>
      <c r="B990" t="s">
        <v>102</v>
      </c>
      <c r="C990" t="s">
        <v>89</v>
      </c>
      <c r="D990" t="str">
        <f t="shared" si="15"/>
        <v>12 meses</v>
      </c>
    </row>
    <row r="991" spans="1:4" x14ac:dyDescent="0.25">
      <c r="A991" s="13">
        <v>6</v>
      </c>
      <c r="B991" t="s">
        <v>102</v>
      </c>
      <c r="C991" t="s">
        <v>89</v>
      </c>
      <c r="D991" t="str">
        <f t="shared" si="15"/>
        <v>6 meses</v>
      </c>
    </row>
    <row r="992" spans="1:4" x14ac:dyDescent="0.25">
      <c r="A992" s="13">
        <v>16</v>
      </c>
      <c r="B992" t="s">
        <v>102</v>
      </c>
      <c r="C992" t="s">
        <v>89</v>
      </c>
      <c r="D992" t="str">
        <f t="shared" si="15"/>
        <v>16 meses</v>
      </c>
    </row>
    <row r="993" spans="1:4" x14ac:dyDescent="0.25">
      <c r="A993" s="13">
        <v>16</v>
      </c>
      <c r="B993" t="s">
        <v>102</v>
      </c>
      <c r="C993" t="s">
        <v>89</v>
      </c>
      <c r="D993" t="str">
        <f t="shared" si="15"/>
        <v>16 meses</v>
      </c>
    </row>
    <row r="994" spans="1:4" x14ac:dyDescent="0.25">
      <c r="A994" s="13">
        <v>11</v>
      </c>
      <c r="B994" t="s">
        <v>102</v>
      </c>
      <c r="C994" t="s">
        <v>89</v>
      </c>
      <c r="D994" t="str">
        <f t="shared" si="15"/>
        <v>11 meses</v>
      </c>
    </row>
    <row r="995" spans="1:4" x14ac:dyDescent="0.25">
      <c r="A995" s="13">
        <v>10</v>
      </c>
      <c r="B995" t="s">
        <v>102</v>
      </c>
      <c r="C995" t="s">
        <v>89</v>
      </c>
      <c r="D995" t="str">
        <f t="shared" si="15"/>
        <v>10 meses</v>
      </c>
    </row>
    <row r="996" spans="1:4" x14ac:dyDescent="0.25">
      <c r="A996" s="13">
        <v>10</v>
      </c>
      <c r="B996" t="s">
        <v>102</v>
      </c>
      <c r="C996" t="s">
        <v>89</v>
      </c>
      <c r="D996" t="str">
        <f t="shared" si="15"/>
        <v>10 meses</v>
      </c>
    </row>
    <row r="997" spans="1:4" x14ac:dyDescent="0.25">
      <c r="A997" s="13">
        <v>10</v>
      </c>
      <c r="B997" t="s">
        <v>102</v>
      </c>
      <c r="C997" t="s">
        <v>89</v>
      </c>
      <c r="D997" t="str">
        <f t="shared" si="15"/>
        <v>10 meses</v>
      </c>
    </row>
    <row r="998" spans="1:4" x14ac:dyDescent="0.25">
      <c r="A998" s="13">
        <v>10</v>
      </c>
      <c r="B998" t="s">
        <v>102</v>
      </c>
      <c r="C998" t="s">
        <v>89</v>
      </c>
      <c r="D998" t="str">
        <f t="shared" si="15"/>
        <v>10 meses</v>
      </c>
    </row>
    <row r="999" spans="1:4" x14ac:dyDescent="0.25">
      <c r="A999" s="13">
        <v>16</v>
      </c>
      <c r="B999" t="s">
        <v>102</v>
      </c>
      <c r="C999" t="s">
        <v>89</v>
      </c>
      <c r="D999" t="str">
        <f t="shared" si="15"/>
        <v>16 meses</v>
      </c>
    </row>
    <row r="1000" spans="1:4" x14ac:dyDescent="0.25">
      <c r="A1000" s="13">
        <v>16</v>
      </c>
      <c r="B1000" t="s">
        <v>102</v>
      </c>
      <c r="C1000" t="s">
        <v>89</v>
      </c>
      <c r="D1000" t="str">
        <f t="shared" si="15"/>
        <v>16 meses</v>
      </c>
    </row>
    <row r="1001" spans="1:4" x14ac:dyDescent="0.25">
      <c r="A1001" s="13">
        <v>10</v>
      </c>
      <c r="B1001" t="s">
        <v>102</v>
      </c>
      <c r="C1001" t="s">
        <v>89</v>
      </c>
      <c r="D1001" t="str">
        <f t="shared" si="15"/>
        <v>10 meses</v>
      </c>
    </row>
    <row r="1002" spans="1:4" x14ac:dyDescent="0.25">
      <c r="A1002" s="13">
        <v>12</v>
      </c>
      <c r="B1002" t="s">
        <v>102</v>
      </c>
      <c r="C1002" t="s">
        <v>89</v>
      </c>
      <c r="D1002" t="str">
        <f t="shared" si="15"/>
        <v>12 meses</v>
      </c>
    </row>
    <row r="1003" spans="1:4" x14ac:dyDescent="0.25">
      <c r="A1003" s="13">
        <v>4</v>
      </c>
      <c r="B1003" t="s">
        <v>102</v>
      </c>
      <c r="C1003" t="s">
        <v>89</v>
      </c>
      <c r="D1003" t="str">
        <f t="shared" si="15"/>
        <v>4 meses</v>
      </c>
    </row>
    <row r="1004" spans="1:4" x14ac:dyDescent="0.25">
      <c r="A1004" s="13">
        <v>4</v>
      </c>
      <c r="B1004" t="s">
        <v>102</v>
      </c>
      <c r="C1004" t="s">
        <v>89</v>
      </c>
      <c r="D1004" t="str">
        <f t="shared" si="15"/>
        <v>4 meses</v>
      </c>
    </row>
    <row r="1005" spans="1:4" x14ac:dyDescent="0.25">
      <c r="A1005" s="13">
        <v>4</v>
      </c>
      <c r="B1005" t="s">
        <v>102</v>
      </c>
      <c r="C1005" t="s">
        <v>89</v>
      </c>
      <c r="D1005" t="str">
        <f t="shared" si="15"/>
        <v>4 meses</v>
      </c>
    </row>
    <row r="1006" spans="1:4" x14ac:dyDescent="0.25">
      <c r="A1006" s="13">
        <v>6</v>
      </c>
      <c r="B1006" t="s">
        <v>102</v>
      </c>
      <c r="C1006" t="s">
        <v>89</v>
      </c>
      <c r="D1006" t="str">
        <f t="shared" si="15"/>
        <v>6 meses</v>
      </c>
    </row>
    <row r="1007" spans="1:4" x14ac:dyDescent="0.25">
      <c r="A1007" s="13">
        <v>6</v>
      </c>
      <c r="B1007" t="s">
        <v>102</v>
      </c>
      <c r="C1007" t="s">
        <v>89</v>
      </c>
      <c r="D1007" t="str">
        <f t="shared" si="15"/>
        <v>6 meses</v>
      </c>
    </row>
    <row r="1008" spans="1:4" x14ac:dyDescent="0.25">
      <c r="A1008" s="13">
        <v>10</v>
      </c>
      <c r="B1008" t="s">
        <v>102</v>
      </c>
      <c r="C1008" t="s">
        <v>89</v>
      </c>
      <c r="D1008" t="str">
        <f t="shared" si="15"/>
        <v>10 meses</v>
      </c>
    </row>
    <row r="1009" spans="1:4" x14ac:dyDescent="0.25">
      <c r="A1009" s="13">
        <v>6</v>
      </c>
      <c r="B1009" t="s">
        <v>102</v>
      </c>
      <c r="C1009" t="s">
        <v>89</v>
      </c>
      <c r="D1009" t="str">
        <f t="shared" si="15"/>
        <v>6 meses</v>
      </c>
    </row>
    <row r="1010" spans="1:4" x14ac:dyDescent="0.25">
      <c r="A1010" s="13">
        <v>10</v>
      </c>
      <c r="B1010" t="s">
        <v>102</v>
      </c>
      <c r="C1010" t="s">
        <v>89</v>
      </c>
      <c r="D1010" t="str">
        <f t="shared" si="15"/>
        <v>10 meses</v>
      </c>
    </row>
    <row r="1011" spans="1:4" x14ac:dyDescent="0.25">
      <c r="A1011" s="13">
        <v>10</v>
      </c>
      <c r="B1011" t="s">
        <v>102</v>
      </c>
      <c r="C1011" t="s">
        <v>89</v>
      </c>
      <c r="D1011" t="str">
        <f t="shared" si="15"/>
        <v>10 meses</v>
      </c>
    </row>
    <row r="1012" spans="1:4" x14ac:dyDescent="0.25">
      <c r="A1012" s="13">
        <v>6</v>
      </c>
      <c r="B1012" t="s">
        <v>102</v>
      </c>
      <c r="C1012" t="s">
        <v>89</v>
      </c>
      <c r="D1012" t="str">
        <f t="shared" si="15"/>
        <v>6 meses</v>
      </c>
    </row>
    <row r="1013" spans="1:4" x14ac:dyDescent="0.25">
      <c r="A1013" s="13">
        <v>6</v>
      </c>
      <c r="B1013" t="s">
        <v>102</v>
      </c>
      <c r="C1013" t="s">
        <v>89</v>
      </c>
      <c r="D1013" t="str">
        <f t="shared" si="15"/>
        <v>6 meses</v>
      </c>
    </row>
    <row r="1014" spans="1:4" x14ac:dyDescent="0.25">
      <c r="A1014" s="13">
        <v>6</v>
      </c>
      <c r="B1014" t="s">
        <v>102</v>
      </c>
      <c r="C1014" t="s">
        <v>89</v>
      </c>
      <c r="D1014" t="str">
        <f t="shared" si="15"/>
        <v>6 meses</v>
      </c>
    </row>
    <row r="1015" spans="1:4" x14ac:dyDescent="0.25">
      <c r="A1015" s="13">
        <v>6</v>
      </c>
      <c r="B1015" t="s">
        <v>102</v>
      </c>
      <c r="C1015" t="s">
        <v>89</v>
      </c>
      <c r="D1015" t="str">
        <f t="shared" si="15"/>
        <v>6 meses</v>
      </c>
    </row>
    <row r="1016" spans="1:4" x14ac:dyDescent="0.25">
      <c r="A1016" s="13">
        <v>6</v>
      </c>
      <c r="B1016" t="s">
        <v>102</v>
      </c>
      <c r="C1016" t="s">
        <v>89</v>
      </c>
      <c r="D1016" t="str">
        <f t="shared" si="15"/>
        <v>6 meses</v>
      </c>
    </row>
    <row r="1017" spans="1:4" x14ac:dyDescent="0.25">
      <c r="A1017" s="13">
        <v>6</v>
      </c>
      <c r="B1017" t="s">
        <v>102</v>
      </c>
      <c r="C1017" t="s">
        <v>89</v>
      </c>
      <c r="D1017" t="str">
        <f t="shared" si="15"/>
        <v>6 meses</v>
      </c>
    </row>
    <row r="1018" spans="1:4" x14ac:dyDescent="0.25">
      <c r="A1018" s="13">
        <v>6</v>
      </c>
      <c r="B1018" t="s">
        <v>102</v>
      </c>
      <c r="C1018" t="s">
        <v>89</v>
      </c>
      <c r="D1018" t="str">
        <f t="shared" si="15"/>
        <v>6 meses</v>
      </c>
    </row>
    <row r="1019" spans="1:4" x14ac:dyDescent="0.25">
      <c r="A1019" s="13">
        <v>6</v>
      </c>
      <c r="B1019" t="s">
        <v>102</v>
      </c>
      <c r="C1019" t="s">
        <v>89</v>
      </c>
      <c r="D1019" t="str">
        <f t="shared" si="15"/>
        <v>6 meses</v>
      </c>
    </row>
    <row r="1020" spans="1:4" x14ac:dyDescent="0.25">
      <c r="A1020" s="13">
        <v>6</v>
      </c>
      <c r="B1020" t="s">
        <v>102</v>
      </c>
      <c r="C1020" t="s">
        <v>89</v>
      </c>
      <c r="D1020" t="str">
        <f t="shared" si="15"/>
        <v>6 meses</v>
      </c>
    </row>
    <row r="1021" spans="1:4" x14ac:dyDescent="0.25">
      <c r="A1021" s="13">
        <v>6</v>
      </c>
      <c r="B1021" t="s">
        <v>102</v>
      </c>
      <c r="C1021" t="s">
        <v>89</v>
      </c>
      <c r="D1021" t="str">
        <f t="shared" si="15"/>
        <v>6 meses</v>
      </c>
    </row>
    <row r="1022" spans="1:4" x14ac:dyDescent="0.25">
      <c r="A1022" s="13">
        <v>6</v>
      </c>
      <c r="B1022" t="s">
        <v>102</v>
      </c>
      <c r="C1022" t="s">
        <v>89</v>
      </c>
      <c r="D1022" t="str">
        <f t="shared" si="15"/>
        <v>6 meses</v>
      </c>
    </row>
    <row r="1023" spans="1:4" x14ac:dyDescent="0.25">
      <c r="A1023" s="13">
        <v>6</v>
      </c>
      <c r="B1023" t="s">
        <v>102</v>
      </c>
      <c r="C1023" t="s">
        <v>89</v>
      </c>
      <c r="D1023" t="str">
        <f t="shared" si="15"/>
        <v>6 meses</v>
      </c>
    </row>
    <row r="1024" spans="1:4" x14ac:dyDescent="0.25">
      <c r="A1024" s="13">
        <v>6</v>
      </c>
      <c r="B1024" t="s">
        <v>102</v>
      </c>
      <c r="C1024" t="s">
        <v>89</v>
      </c>
      <c r="D1024" t="str">
        <f t="shared" si="15"/>
        <v>6 meses</v>
      </c>
    </row>
    <row r="1025" spans="1:4" x14ac:dyDescent="0.25">
      <c r="A1025" s="13">
        <v>6</v>
      </c>
      <c r="B1025" t="s">
        <v>102</v>
      </c>
      <c r="C1025" t="s">
        <v>89</v>
      </c>
      <c r="D1025" t="str">
        <f t="shared" si="15"/>
        <v>6 meses</v>
      </c>
    </row>
    <row r="1026" spans="1:4" x14ac:dyDescent="0.25">
      <c r="A1026" s="13">
        <v>6</v>
      </c>
      <c r="B1026" t="s">
        <v>102</v>
      </c>
      <c r="C1026" t="s">
        <v>89</v>
      </c>
      <c r="D1026" t="str">
        <f t="shared" si="15"/>
        <v>6 meses</v>
      </c>
    </row>
    <row r="1027" spans="1:4" x14ac:dyDescent="0.25">
      <c r="A1027" s="13">
        <v>6</v>
      </c>
      <c r="B1027" t="s">
        <v>102</v>
      </c>
      <c r="C1027" t="s">
        <v>89</v>
      </c>
      <c r="D1027" t="str">
        <f t="shared" ref="D1027:D1090" si="16">CONCATENATE(A1027,C1027,B1027)</f>
        <v>6 meses</v>
      </c>
    </row>
    <row r="1028" spans="1:4" x14ac:dyDescent="0.25">
      <c r="A1028" s="13">
        <v>15</v>
      </c>
      <c r="B1028" t="s">
        <v>102</v>
      </c>
      <c r="C1028" t="s">
        <v>89</v>
      </c>
      <c r="D1028" t="str">
        <f t="shared" si="16"/>
        <v>15 meses</v>
      </c>
    </row>
    <row r="1029" spans="1:4" x14ac:dyDescent="0.25">
      <c r="A1029" s="13">
        <v>7</v>
      </c>
      <c r="B1029" t="s">
        <v>102</v>
      </c>
      <c r="C1029" t="s">
        <v>89</v>
      </c>
      <c r="D1029" t="str">
        <f t="shared" si="16"/>
        <v>7 meses</v>
      </c>
    </row>
    <row r="1030" spans="1:4" x14ac:dyDescent="0.25">
      <c r="A1030" s="13">
        <v>6</v>
      </c>
      <c r="B1030" t="s">
        <v>102</v>
      </c>
      <c r="C1030" t="s">
        <v>89</v>
      </c>
      <c r="D1030" t="str">
        <f t="shared" si="16"/>
        <v>6 meses</v>
      </c>
    </row>
    <row r="1031" spans="1:4" x14ac:dyDescent="0.25">
      <c r="A1031" s="13">
        <v>6</v>
      </c>
      <c r="B1031" t="s">
        <v>102</v>
      </c>
      <c r="C1031" t="s">
        <v>89</v>
      </c>
      <c r="D1031" t="str">
        <f t="shared" si="16"/>
        <v>6 meses</v>
      </c>
    </row>
    <row r="1032" spans="1:4" x14ac:dyDescent="0.25">
      <c r="A1032" s="13">
        <v>6</v>
      </c>
      <c r="B1032" t="s">
        <v>102</v>
      </c>
      <c r="C1032" t="s">
        <v>89</v>
      </c>
      <c r="D1032" t="str">
        <f t="shared" si="16"/>
        <v>6 meses</v>
      </c>
    </row>
    <row r="1033" spans="1:4" x14ac:dyDescent="0.25">
      <c r="A1033" s="13">
        <v>6</v>
      </c>
      <c r="B1033" t="s">
        <v>102</v>
      </c>
      <c r="C1033" t="s">
        <v>89</v>
      </c>
      <c r="D1033" t="str">
        <f t="shared" si="16"/>
        <v>6 meses</v>
      </c>
    </row>
    <row r="1034" spans="1:4" x14ac:dyDescent="0.25">
      <c r="A1034" s="13">
        <v>6</v>
      </c>
      <c r="B1034" t="s">
        <v>102</v>
      </c>
      <c r="C1034" t="s">
        <v>89</v>
      </c>
      <c r="D1034" t="str">
        <f t="shared" si="16"/>
        <v>6 meses</v>
      </c>
    </row>
    <row r="1035" spans="1:4" x14ac:dyDescent="0.25">
      <c r="A1035" s="13">
        <v>6</v>
      </c>
      <c r="B1035" t="s">
        <v>102</v>
      </c>
      <c r="C1035" t="s">
        <v>89</v>
      </c>
      <c r="D1035" t="str">
        <f t="shared" si="16"/>
        <v>6 meses</v>
      </c>
    </row>
    <row r="1036" spans="1:4" x14ac:dyDescent="0.25">
      <c r="A1036" s="13">
        <v>6</v>
      </c>
      <c r="B1036" t="s">
        <v>102</v>
      </c>
      <c r="C1036" t="s">
        <v>89</v>
      </c>
      <c r="D1036" t="str">
        <f t="shared" si="16"/>
        <v>6 meses</v>
      </c>
    </row>
    <row r="1037" spans="1:4" x14ac:dyDescent="0.25">
      <c r="A1037" s="13">
        <v>6</v>
      </c>
      <c r="B1037" t="s">
        <v>102</v>
      </c>
      <c r="C1037" t="s">
        <v>89</v>
      </c>
      <c r="D1037" t="str">
        <f t="shared" si="16"/>
        <v>6 meses</v>
      </c>
    </row>
    <row r="1038" spans="1:4" x14ac:dyDescent="0.25">
      <c r="A1038" s="13">
        <v>6</v>
      </c>
      <c r="B1038" t="s">
        <v>102</v>
      </c>
      <c r="C1038" t="s">
        <v>89</v>
      </c>
      <c r="D1038" t="str">
        <f t="shared" si="16"/>
        <v>6 meses</v>
      </c>
    </row>
    <row r="1039" spans="1:4" x14ac:dyDescent="0.25">
      <c r="A1039" s="13">
        <v>7</v>
      </c>
      <c r="B1039" t="s">
        <v>102</v>
      </c>
      <c r="C1039" t="s">
        <v>89</v>
      </c>
      <c r="D1039" t="str">
        <f t="shared" si="16"/>
        <v>7 meses</v>
      </c>
    </row>
    <row r="1040" spans="1:4" x14ac:dyDescent="0.25">
      <c r="A1040" s="13">
        <v>10</v>
      </c>
      <c r="B1040" t="s">
        <v>102</v>
      </c>
      <c r="C1040" t="s">
        <v>89</v>
      </c>
      <c r="D1040" t="str">
        <f t="shared" si="16"/>
        <v>10 meses</v>
      </c>
    </row>
    <row r="1041" spans="1:4" x14ac:dyDescent="0.25">
      <c r="A1041" s="13">
        <v>11</v>
      </c>
      <c r="B1041" t="s">
        <v>102</v>
      </c>
      <c r="C1041" t="s">
        <v>89</v>
      </c>
      <c r="D1041" t="str">
        <f t="shared" si="16"/>
        <v>11 meses</v>
      </c>
    </row>
    <row r="1042" spans="1:4" x14ac:dyDescent="0.25">
      <c r="A1042" s="13">
        <v>10</v>
      </c>
      <c r="B1042" t="s">
        <v>102</v>
      </c>
      <c r="C1042" t="s">
        <v>89</v>
      </c>
      <c r="D1042" t="str">
        <f t="shared" si="16"/>
        <v>10 meses</v>
      </c>
    </row>
    <row r="1043" spans="1:4" x14ac:dyDescent="0.25">
      <c r="A1043" s="13">
        <v>7</v>
      </c>
      <c r="B1043" t="s">
        <v>102</v>
      </c>
      <c r="C1043" t="s">
        <v>89</v>
      </c>
      <c r="D1043" t="str">
        <f t="shared" si="16"/>
        <v>7 meses</v>
      </c>
    </row>
    <row r="1044" spans="1:4" x14ac:dyDescent="0.25">
      <c r="A1044" s="13">
        <v>7</v>
      </c>
      <c r="B1044" t="s">
        <v>102</v>
      </c>
      <c r="C1044" t="s">
        <v>89</v>
      </c>
      <c r="D1044" t="str">
        <f t="shared" si="16"/>
        <v>7 meses</v>
      </c>
    </row>
    <row r="1045" spans="1:4" x14ac:dyDescent="0.25">
      <c r="A1045" s="13">
        <v>3</v>
      </c>
      <c r="B1045" t="s">
        <v>102</v>
      </c>
      <c r="C1045" t="s">
        <v>89</v>
      </c>
      <c r="D1045" t="str">
        <f t="shared" si="16"/>
        <v>3 meses</v>
      </c>
    </row>
    <row r="1046" spans="1:4" x14ac:dyDescent="0.25">
      <c r="A1046" s="13">
        <v>5</v>
      </c>
      <c r="B1046" t="s">
        <v>102</v>
      </c>
      <c r="C1046" t="s">
        <v>89</v>
      </c>
      <c r="D1046" t="str">
        <f t="shared" si="16"/>
        <v>5 meses</v>
      </c>
    </row>
    <row r="1047" spans="1:4" x14ac:dyDescent="0.25">
      <c r="A1047" s="13">
        <v>6</v>
      </c>
      <c r="B1047" t="s">
        <v>102</v>
      </c>
      <c r="C1047" t="s">
        <v>89</v>
      </c>
      <c r="D1047" t="str">
        <f t="shared" si="16"/>
        <v>6 meses</v>
      </c>
    </row>
    <row r="1048" spans="1:4" x14ac:dyDescent="0.25">
      <c r="A1048" s="13">
        <v>6</v>
      </c>
      <c r="B1048" t="s">
        <v>102</v>
      </c>
      <c r="C1048" t="s">
        <v>89</v>
      </c>
      <c r="D1048" t="str">
        <f t="shared" si="16"/>
        <v>6 meses</v>
      </c>
    </row>
    <row r="1049" spans="1:4" x14ac:dyDescent="0.25">
      <c r="A1049" s="13">
        <v>9</v>
      </c>
      <c r="B1049" t="s">
        <v>102</v>
      </c>
      <c r="C1049" t="s">
        <v>89</v>
      </c>
      <c r="D1049" t="str">
        <f t="shared" si="16"/>
        <v>9 meses</v>
      </c>
    </row>
    <row r="1050" spans="1:4" x14ac:dyDescent="0.25">
      <c r="A1050" s="13">
        <v>10</v>
      </c>
      <c r="B1050" t="s">
        <v>102</v>
      </c>
      <c r="C1050" t="s">
        <v>89</v>
      </c>
      <c r="D1050" t="str">
        <f t="shared" si="16"/>
        <v>10 meses</v>
      </c>
    </row>
    <row r="1051" spans="1:4" x14ac:dyDescent="0.25">
      <c r="A1051" s="13">
        <v>4</v>
      </c>
      <c r="B1051" t="s">
        <v>102</v>
      </c>
      <c r="C1051" t="s">
        <v>89</v>
      </c>
      <c r="D1051" t="str">
        <f t="shared" si="16"/>
        <v>4 meses</v>
      </c>
    </row>
    <row r="1052" spans="1:4" x14ac:dyDescent="0.25">
      <c r="A1052" s="13">
        <v>12</v>
      </c>
      <c r="B1052" t="s">
        <v>102</v>
      </c>
      <c r="C1052" t="s">
        <v>89</v>
      </c>
      <c r="D1052" t="str">
        <f t="shared" si="16"/>
        <v>12 meses</v>
      </c>
    </row>
    <row r="1053" spans="1:4" x14ac:dyDescent="0.25">
      <c r="A1053" s="13">
        <v>12</v>
      </c>
      <c r="B1053" t="s">
        <v>102</v>
      </c>
      <c r="C1053" t="s">
        <v>89</v>
      </c>
      <c r="D1053" t="str">
        <f t="shared" si="16"/>
        <v>12 meses</v>
      </c>
    </row>
    <row r="1054" spans="1:4" x14ac:dyDescent="0.25">
      <c r="A1054" s="13">
        <v>12</v>
      </c>
      <c r="B1054" t="s">
        <v>102</v>
      </c>
      <c r="C1054" t="s">
        <v>89</v>
      </c>
      <c r="D1054" t="str">
        <f t="shared" si="16"/>
        <v>12 meses</v>
      </c>
    </row>
    <row r="1055" spans="1:4" x14ac:dyDescent="0.25">
      <c r="A1055" s="13">
        <v>10</v>
      </c>
      <c r="B1055" t="s">
        <v>102</v>
      </c>
      <c r="C1055" t="s">
        <v>89</v>
      </c>
      <c r="D1055" t="str">
        <f t="shared" si="16"/>
        <v>10 meses</v>
      </c>
    </row>
    <row r="1056" spans="1:4" x14ac:dyDescent="0.25">
      <c r="A1056" s="13">
        <v>5</v>
      </c>
      <c r="B1056" t="s">
        <v>102</v>
      </c>
      <c r="C1056" t="s">
        <v>89</v>
      </c>
      <c r="D1056" t="str">
        <f t="shared" si="16"/>
        <v>5 meses</v>
      </c>
    </row>
    <row r="1057" spans="1:4" x14ac:dyDescent="0.25">
      <c r="A1057" s="13">
        <v>5</v>
      </c>
      <c r="B1057" t="s">
        <v>102</v>
      </c>
      <c r="C1057" t="s">
        <v>89</v>
      </c>
      <c r="D1057" t="str">
        <f t="shared" si="16"/>
        <v>5 meses</v>
      </c>
    </row>
    <row r="1058" spans="1:4" x14ac:dyDescent="0.25">
      <c r="A1058" s="13">
        <v>12</v>
      </c>
      <c r="B1058" t="s">
        <v>102</v>
      </c>
      <c r="C1058" t="s">
        <v>89</v>
      </c>
      <c r="D1058" t="str">
        <f t="shared" si="16"/>
        <v>12 meses</v>
      </c>
    </row>
    <row r="1059" spans="1:4" x14ac:dyDescent="0.25">
      <c r="A1059" s="13">
        <v>16</v>
      </c>
      <c r="B1059" t="s">
        <v>102</v>
      </c>
      <c r="C1059" t="s">
        <v>89</v>
      </c>
      <c r="D1059" t="str">
        <f t="shared" si="16"/>
        <v>16 meses</v>
      </c>
    </row>
    <row r="1060" spans="1:4" x14ac:dyDescent="0.25">
      <c r="A1060" s="13">
        <v>16</v>
      </c>
      <c r="B1060" t="s">
        <v>102</v>
      </c>
      <c r="C1060" t="s">
        <v>89</v>
      </c>
      <c r="D1060" t="str">
        <f t="shared" si="16"/>
        <v>16 meses</v>
      </c>
    </row>
    <row r="1061" spans="1:4" x14ac:dyDescent="0.25">
      <c r="A1061" s="13">
        <v>3</v>
      </c>
      <c r="B1061" t="s">
        <v>102</v>
      </c>
      <c r="C1061" t="s">
        <v>89</v>
      </c>
      <c r="D1061" t="str">
        <f t="shared" si="16"/>
        <v>3 meses</v>
      </c>
    </row>
    <row r="1062" spans="1:4" x14ac:dyDescent="0.25">
      <c r="A1062" s="13">
        <v>4</v>
      </c>
      <c r="B1062" t="s">
        <v>102</v>
      </c>
      <c r="C1062" t="s">
        <v>89</v>
      </c>
      <c r="D1062" t="str">
        <f t="shared" si="16"/>
        <v>4 meses</v>
      </c>
    </row>
    <row r="1063" spans="1:4" x14ac:dyDescent="0.25">
      <c r="A1063" s="13">
        <v>6</v>
      </c>
      <c r="B1063" t="s">
        <v>102</v>
      </c>
      <c r="C1063" t="s">
        <v>89</v>
      </c>
      <c r="D1063" t="str">
        <f t="shared" si="16"/>
        <v>6 meses</v>
      </c>
    </row>
    <row r="1064" spans="1:4" x14ac:dyDescent="0.25">
      <c r="A1064" s="13">
        <v>12</v>
      </c>
      <c r="B1064" t="s">
        <v>102</v>
      </c>
      <c r="C1064" t="s">
        <v>89</v>
      </c>
      <c r="D1064" t="str">
        <f t="shared" si="16"/>
        <v>12 meses</v>
      </c>
    </row>
    <row r="1065" spans="1:4" x14ac:dyDescent="0.25">
      <c r="A1065" s="13">
        <v>12</v>
      </c>
      <c r="B1065" t="s">
        <v>102</v>
      </c>
      <c r="C1065" t="s">
        <v>89</v>
      </c>
      <c r="D1065" t="str">
        <f t="shared" si="16"/>
        <v>12 meses</v>
      </c>
    </row>
    <row r="1066" spans="1:4" x14ac:dyDescent="0.25">
      <c r="A1066" s="13">
        <v>16</v>
      </c>
      <c r="B1066" t="s">
        <v>102</v>
      </c>
      <c r="C1066" t="s">
        <v>89</v>
      </c>
      <c r="D1066" t="str">
        <f t="shared" si="16"/>
        <v>16 meses</v>
      </c>
    </row>
    <row r="1067" spans="1:4" x14ac:dyDescent="0.25">
      <c r="A1067" s="13">
        <v>16</v>
      </c>
      <c r="B1067" t="s">
        <v>102</v>
      </c>
      <c r="C1067" t="s">
        <v>89</v>
      </c>
      <c r="D1067" t="str">
        <f t="shared" si="16"/>
        <v>16 meses</v>
      </c>
    </row>
    <row r="1068" spans="1:4" x14ac:dyDescent="0.25">
      <c r="A1068" s="13">
        <v>5</v>
      </c>
      <c r="B1068" t="s">
        <v>102</v>
      </c>
      <c r="C1068" t="s">
        <v>89</v>
      </c>
      <c r="D1068" t="str">
        <f t="shared" si="16"/>
        <v>5 meses</v>
      </c>
    </row>
    <row r="1069" spans="1:4" x14ac:dyDescent="0.25">
      <c r="A1069" s="13">
        <v>6</v>
      </c>
      <c r="B1069" t="s">
        <v>102</v>
      </c>
      <c r="C1069" t="s">
        <v>89</v>
      </c>
      <c r="D1069" t="str">
        <f t="shared" si="16"/>
        <v>6 meses</v>
      </c>
    </row>
    <row r="1070" spans="1:4" x14ac:dyDescent="0.25">
      <c r="A1070" s="13">
        <v>6</v>
      </c>
      <c r="B1070" t="s">
        <v>102</v>
      </c>
      <c r="C1070" t="s">
        <v>89</v>
      </c>
      <c r="D1070" t="str">
        <f t="shared" si="16"/>
        <v>6 meses</v>
      </c>
    </row>
    <row r="1071" spans="1:4" x14ac:dyDescent="0.25">
      <c r="A1071" s="13">
        <v>5</v>
      </c>
      <c r="B1071" t="s">
        <v>102</v>
      </c>
      <c r="C1071" t="s">
        <v>89</v>
      </c>
      <c r="D1071" t="str">
        <f t="shared" si="16"/>
        <v>5 meses</v>
      </c>
    </row>
    <row r="1072" spans="1:4" x14ac:dyDescent="0.25">
      <c r="A1072" s="13">
        <v>6</v>
      </c>
      <c r="B1072" t="s">
        <v>102</v>
      </c>
      <c r="C1072" t="s">
        <v>89</v>
      </c>
      <c r="D1072" t="str">
        <f t="shared" si="16"/>
        <v>6 meses</v>
      </c>
    </row>
    <row r="1073" spans="1:4" x14ac:dyDescent="0.25">
      <c r="A1073" s="13">
        <v>11</v>
      </c>
      <c r="B1073" t="s">
        <v>102</v>
      </c>
      <c r="C1073" t="s">
        <v>89</v>
      </c>
      <c r="D1073" t="str">
        <f t="shared" si="16"/>
        <v>11 meses</v>
      </c>
    </row>
    <row r="1074" spans="1:4" x14ac:dyDescent="0.25">
      <c r="A1074" s="13">
        <v>6</v>
      </c>
      <c r="B1074" t="s">
        <v>102</v>
      </c>
      <c r="C1074" t="s">
        <v>89</v>
      </c>
      <c r="D1074" t="str">
        <f t="shared" si="16"/>
        <v>6 meses</v>
      </c>
    </row>
    <row r="1075" spans="1:4" x14ac:dyDescent="0.25">
      <c r="A1075" s="13">
        <v>12</v>
      </c>
      <c r="B1075" t="s">
        <v>102</v>
      </c>
      <c r="C1075" t="s">
        <v>89</v>
      </c>
      <c r="D1075" t="str">
        <f t="shared" si="16"/>
        <v>12 meses</v>
      </c>
    </row>
    <row r="1076" spans="1:4" x14ac:dyDescent="0.25">
      <c r="A1076" s="13">
        <v>10</v>
      </c>
      <c r="B1076" t="s">
        <v>102</v>
      </c>
      <c r="C1076" t="s">
        <v>89</v>
      </c>
      <c r="D1076" t="str">
        <f t="shared" si="16"/>
        <v>10 meses</v>
      </c>
    </row>
    <row r="1077" spans="1:4" x14ac:dyDescent="0.25">
      <c r="A1077" s="13">
        <v>12</v>
      </c>
      <c r="B1077" t="s">
        <v>102</v>
      </c>
      <c r="C1077" t="s">
        <v>89</v>
      </c>
      <c r="D1077" t="str">
        <f t="shared" si="16"/>
        <v>12 meses</v>
      </c>
    </row>
    <row r="1078" spans="1:4" x14ac:dyDescent="0.25">
      <c r="A1078" s="13">
        <v>7</v>
      </c>
      <c r="B1078" t="s">
        <v>102</v>
      </c>
      <c r="C1078" t="s">
        <v>89</v>
      </c>
      <c r="D1078" t="str">
        <f t="shared" si="16"/>
        <v>7 meses</v>
      </c>
    </row>
    <row r="1079" spans="1:4" x14ac:dyDescent="0.25">
      <c r="A1079" s="13">
        <v>9</v>
      </c>
      <c r="B1079" t="s">
        <v>102</v>
      </c>
      <c r="C1079" t="s">
        <v>89</v>
      </c>
      <c r="D1079" t="str">
        <f t="shared" si="16"/>
        <v>9 meses</v>
      </c>
    </row>
    <row r="1080" spans="1:4" x14ac:dyDescent="0.25">
      <c r="A1080" s="13">
        <v>11</v>
      </c>
      <c r="B1080" t="s">
        <v>102</v>
      </c>
      <c r="C1080" t="s">
        <v>89</v>
      </c>
      <c r="D1080" t="str">
        <f t="shared" si="16"/>
        <v>11 meses</v>
      </c>
    </row>
    <row r="1081" spans="1:4" x14ac:dyDescent="0.25">
      <c r="A1081" s="13">
        <v>2</v>
      </c>
      <c r="B1081" t="s">
        <v>102</v>
      </c>
      <c r="C1081" t="s">
        <v>89</v>
      </c>
      <c r="D1081" t="str">
        <f t="shared" si="16"/>
        <v>2 meses</v>
      </c>
    </row>
    <row r="1082" spans="1:4" x14ac:dyDescent="0.25">
      <c r="A1082" s="13">
        <v>5</v>
      </c>
      <c r="B1082" t="s">
        <v>102</v>
      </c>
      <c r="C1082" t="s">
        <v>89</v>
      </c>
      <c r="D1082" t="str">
        <f t="shared" si="16"/>
        <v>5 meses</v>
      </c>
    </row>
    <row r="1083" spans="1:4" x14ac:dyDescent="0.25">
      <c r="A1083" s="13">
        <v>9</v>
      </c>
      <c r="B1083" t="s">
        <v>102</v>
      </c>
      <c r="C1083" t="s">
        <v>89</v>
      </c>
      <c r="D1083" t="str">
        <f t="shared" si="16"/>
        <v>9 meses</v>
      </c>
    </row>
    <row r="1084" spans="1:4" x14ac:dyDescent="0.25">
      <c r="A1084" s="13">
        <v>6</v>
      </c>
      <c r="B1084" t="s">
        <v>102</v>
      </c>
      <c r="C1084" t="s">
        <v>89</v>
      </c>
      <c r="D1084" t="str">
        <f t="shared" si="16"/>
        <v>6 meses</v>
      </c>
    </row>
    <row r="1085" spans="1:4" x14ac:dyDescent="0.25">
      <c r="A1085" s="13">
        <v>8</v>
      </c>
      <c r="B1085" t="s">
        <v>102</v>
      </c>
      <c r="C1085" t="s">
        <v>89</v>
      </c>
      <c r="D1085" t="str">
        <f t="shared" si="16"/>
        <v>8 meses</v>
      </c>
    </row>
    <row r="1086" spans="1:4" x14ac:dyDescent="0.25">
      <c r="A1086" s="13">
        <v>8</v>
      </c>
      <c r="B1086" t="s">
        <v>102</v>
      </c>
      <c r="C1086" t="s">
        <v>89</v>
      </c>
      <c r="D1086" t="str">
        <f t="shared" si="16"/>
        <v>8 meses</v>
      </c>
    </row>
    <row r="1087" spans="1:4" x14ac:dyDescent="0.25">
      <c r="A1087" s="13">
        <v>12</v>
      </c>
      <c r="B1087" t="s">
        <v>102</v>
      </c>
      <c r="C1087" t="s">
        <v>89</v>
      </c>
      <c r="D1087" t="str">
        <f t="shared" si="16"/>
        <v>12 meses</v>
      </c>
    </row>
    <row r="1088" spans="1:4" x14ac:dyDescent="0.25">
      <c r="A1088" s="13">
        <v>6</v>
      </c>
      <c r="B1088" t="s">
        <v>102</v>
      </c>
      <c r="C1088" t="s">
        <v>89</v>
      </c>
      <c r="D1088" t="str">
        <f t="shared" si="16"/>
        <v>6 meses</v>
      </c>
    </row>
    <row r="1089" spans="1:4" x14ac:dyDescent="0.25">
      <c r="A1089" s="13">
        <v>5</v>
      </c>
      <c r="B1089" t="s">
        <v>102</v>
      </c>
      <c r="C1089" t="s">
        <v>89</v>
      </c>
      <c r="D1089" t="str">
        <f t="shared" si="16"/>
        <v>5 meses</v>
      </c>
    </row>
    <row r="1090" spans="1:4" x14ac:dyDescent="0.25">
      <c r="A1090" s="13">
        <v>6</v>
      </c>
      <c r="B1090" t="s">
        <v>102</v>
      </c>
      <c r="C1090" t="s">
        <v>89</v>
      </c>
      <c r="D1090" t="str">
        <f t="shared" si="16"/>
        <v>6 meses</v>
      </c>
    </row>
    <row r="1091" spans="1:4" x14ac:dyDescent="0.25">
      <c r="A1091" s="13">
        <v>6</v>
      </c>
      <c r="B1091" t="s">
        <v>102</v>
      </c>
      <c r="C1091" t="s">
        <v>89</v>
      </c>
      <c r="D1091" t="str">
        <f t="shared" ref="D1091:D1154" si="17">CONCATENATE(A1091,C1091,B1091)</f>
        <v>6 meses</v>
      </c>
    </row>
    <row r="1092" spans="1:4" x14ac:dyDescent="0.25">
      <c r="A1092" s="13">
        <v>5</v>
      </c>
      <c r="B1092" t="s">
        <v>102</v>
      </c>
      <c r="C1092" t="s">
        <v>89</v>
      </c>
      <c r="D1092" t="str">
        <f t="shared" si="17"/>
        <v>5 meses</v>
      </c>
    </row>
    <row r="1093" spans="1:4" x14ac:dyDescent="0.25">
      <c r="A1093" s="13">
        <v>6</v>
      </c>
      <c r="B1093" t="s">
        <v>102</v>
      </c>
      <c r="C1093" t="s">
        <v>89</v>
      </c>
      <c r="D1093" t="str">
        <f t="shared" si="17"/>
        <v>6 meses</v>
      </c>
    </row>
    <row r="1094" spans="1:4" x14ac:dyDescent="0.25">
      <c r="A1094" s="13">
        <v>2</v>
      </c>
      <c r="B1094" t="s">
        <v>102</v>
      </c>
      <c r="C1094" t="s">
        <v>89</v>
      </c>
      <c r="D1094" t="str">
        <f t="shared" si="17"/>
        <v>2 meses</v>
      </c>
    </row>
    <row r="1095" spans="1:4" x14ac:dyDescent="0.25">
      <c r="A1095" s="13">
        <v>6</v>
      </c>
      <c r="B1095" t="s">
        <v>102</v>
      </c>
      <c r="C1095" t="s">
        <v>89</v>
      </c>
      <c r="D1095" t="str">
        <f t="shared" si="17"/>
        <v>6 meses</v>
      </c>
    </row>
    <row r="1096" spans="1:4" x14ac:dyDescent="0.25">
      <c r="A1096" s="13">
        <v>12</v>
      </c>
      <c r="B1096" t="s">
        <v>102</v>
      </c>
      <c r="C1096" t="s">
        <v>89</v>
      </c>
      <c r="D1096" t="str">
        <f t="shared" si="17"/>
        <v>12 meses</v>
      </c>
    </row>
    <row r="1097" spans="1:4" x14ac:dyDescent="0.25">
      <c r="A1097" s="13">
        <v>14</v>
      </c>
      <c r="B1097" t="s">
        <v>102</v>
      </c>
      <c r="C1097" t="s">
        <v>89</v>
      </c>
      <c r="D1097" t="str">
        <f t="shared" si="17"/>
        <v>14 meses</v>
      </c>
    </row>
    <row r="1098" spans="1:4" x14ac:dyDescent="0.25">
      <c r="A1098" s="13">
        <v>10</v>
      </c>
      <c r="B1098" t="s">
        <v>102</v>
      </c>
      <c r="C1098" t="s">
        <v>89</v>
      </c>
      <c r="D1098" t="str">
        <f t="shared" si="17"/>
        <v>10 meses</v>
      </c>
    </row>
    <row r="1099" spans="1:4" x14ac:dyDescent="0.25">
      <c r="A1099" s="13">
        <v>10</v>
      </c>
      <c r="B1099" t="s">
        <v>102</v>
      </c>
      <c r="C1099" t="s">
        <v>89</v>
      </c>
      <c r="D1099" t="str">
        <f t="shared" si="17"/>
        <v>10 meses</v>
      </c>
    </row>
    <row r="1100" spans="1:4" x14ac:dyDescent="0.25">
      <c r="A1100" s="13">
        <v>4</v>
      </c>
      <c r="B1100" t="s">
        <v>102</v>
      </c>
      <c r="C1100" t="s">
        <v>89</v>
      </c>
      <c r="D1100" t="str">
        <f t="shared" si="17"/>
        <v>4 meses</v>
      </c>
    </row>
    <row r="1101" spans="1:4" x14ac:dyDescent="0.25">
      <c r="A1101" s="13">
        <v>4</v>
      </c>
      <c r="B1101" t="s">
        <v>102</v>
      </c>
      <c r="C1101" t="s">
        <v>89</v>
      </c>
      <c r="D1101" t="str">
        <f t="shared" si="17"/>
        <v>4 meses</v>
      </c>
    </row>
    <row r="1102" spans="1:4" x14ac:dyDescent="0.25">
      <c r="A1102" s="13">
        <v>4</v>
      </c>
      <c r="B1102" t="s">
        <v>102</v>
      </c>
      <c r="C1102" t="s">
        <v>89</v>
      </c>
      <c r="D1102" t="str">
        <f t="shared" si="17"/>
        <v>4 meses</v>
      </c>
    </row>
    <row r="1103" spans="1:4" x14ac:dyDescent="0.25">
      <c r="A1103" s="13">
        <v>12</v>
      </c>
      <c r="B1103" t="s">
        <v>102</v>
      </c>
      <c r="C1103" t="s">
        <v>89</v>
      </c>
      <c r="D1103" t="str">
        <f t="shared" si="17"/>
        <v>12 meses</v>
      </c>
    </row>
    <row r="1104" spans="1:4" x14ac:dyDescent="0.25">
      <c r="A1104" s="13">
        <v>12</v>
      </c>
      <c r="B1104" t="s">
        <v>102</v>
      </c>
      <c r="C1104" t="s">
        <v>89</v>
      </c>
      <c r="D1104" t="str">
        <f t="shared" si="17"/>
        <v>12 meses</v>
      </c>
    </row>
    <row r="1105" spans="1:4" x14ac:dyDescent="0.25">
      <c r="A1105" s="13">
        <v>12</v>
      </c>
      <c r="B1105" t="s">
        <v>102</v>
      </c>
      <c r="C1105" t="s">
        <v>89</v>
      </c>
      <c r="D1105" t="str">
        <f t="shared" si="17"/>
        <v>12 meses</v>
      </c>
    </row>
    <row r="1106" spans="1:4" x14ac:dyDescent="0.25">
      <c r="A1106" s="13">
        <v>5</v>
      </c>
      <c r="B1106" t="s">
        <v>102</v>
      </c>
      <c r="C1106" t="s">
        <v>89</v>
      </c>
      <c r="D1106" t="str">
        <f t="shared" si="17"/>
        <v>5 meses</v>
      </c>
    </row>
    <row r="1107" spans="1:4" x14ac:dyDescent="0.25">
      <c r="A1107" s="13">
        <v>5</v>
      </c>
      <c r="B1107" t="s">
        <v>102</v>
      </c>
      <c r="C1107" t="s">
        <v>89</v>
      </c>
      <c r="D1107" t="str">
        <f t="shared" si="17"/>
        <v>5 meses</v>
      </c>
    </row>
    <row r="1108" spans="1:4" x14ac:dyDescent="0.25">
      <c r="A1108" s="13">
        <v>12</v>
      </c>
      <c r="B1108" t="s">
        <v>102</v>
      </c>
      <c r="C1108" t="s">
        <v>89</v>
      </c>
      <c r="D1108" t="str">
        <f t="shared" si="17"/>
        <v>12 meses</v>
      </c>
    </row>
    <row r="1109" spans="1:4" x14ac:dyDescent="0.25">
      <c r="A1109" s="13">
        <v>5</v>
      </c>
      <c r="B1109" t="s">
        <v>102</v>
      </c>
      <c r="C1109" t="s">
        <v>89</v>
      </c>
      <c r="D1109" t="str">
        <f t="shared" si="17"/>
        <v>5 meses</v>
      </c>
    </row>
    <row r="1110" spans="1:4" x14ac:dyDescent="0.25">
      <c r="A1110" s="13">
        <v>5</v>
      </c>
      <c r="B1110" t="s">
        <v>102</v>
      </c>
      <c r="C1110" t="s">
        <v>89</v>
      </c>
      <c r="D1110" t="str">
        <f t="shared" si="17"/>
        <v>5 meses</v>
      </c>
    </row>
    <row r="1111" spans="1:4" x14ac:dyDescent="0.25">
      <c r="A1111" s="13">
        <v>6</v>
      </c>
      <c r="B1111" t="s">
        <v>102</v>
      </c>
      <c r="C1111" t="s">
        <v>89</v>
      </c>
      <c r="D1111" t="str">
        <f t="shared" si="17"/>
        <v>6 meses</v>
      </c>
    </row>
    <row r="1112" spans="1:4" x14ac:dyDescent="0.25">
      <c r="A1112" s="13">
        <v>6</v>
      </c>
      <c r="B1112" t="s">
        <v>102</v>
      </c>
      <c r="C1112" t="s">
        <v>89</v>
      </c>
      <c r="D1112" t="str">
        <f t="shared" si="17"/>
        <v>6 meses</v>
      </c>
    </row>
    <row r="1113" spans="1:4" x14ac:dyDescent="0.25">
      <c r="A1113" s="13">
        <v>12</v>
      </c>
      <c r="B1113" t="s">
        <v>102</v>
      </c>
      <c r="C1113" t="s">
        <v>89</v>
      </c>
      <c r="D1113" t="str">
        <f t="shared" si="17"/>
        <v>12 meses</v>
      </c>
    </row>
    <row r="1114" spans="1:4" x14ac:dyDescent="0.25">
      <c r="A1114" s="13">
        <v>6</v>
      </c>
      <c r="B1114" t="s">
        <v>102</v>
      </c>
      <c r="C1114" t="s">
        <v>89</v>
      </c>
      <c r="D1114" t="str">
        <f t="shared" si="17"/>
        <v>6 meses</v>
      </c>
    </row>
    <row r="1115" spans="1:4" x14ac:dyDescent="0.25">
      <c r="A1115" s="13">
        <v>6</v>
      </c>
      <c r="B1115" t="s">
        <v>102</v>
      </c>
      <c r="C1115" t="s">
        <v>89</v>
      </c>
      <c r="D1115" t="str">
        <f t="shared" si="17"/>
        <v>6 meses</v>
      </c>
    </row>
    <row r="1116" spans="1:4" x14ac:dyDescent="0.25">
      <c r="A1116" s="13">
        <v>14</v>
      </c>
      <c r="B1116" t="s">
        <v>102</v>
      </c>
      <c r="C1116" t="s">
        <v>89</v>
      </c>
      <c r="D1116" t="str">
        <f t="shared" si="17"/>
        <v>14 meses</v>
      </c>
    </row>
    <row r="1117" spans="1:4" x14ac:dyDescent="0.25">
      <c r="A1117" s="13">
        <v>11</v>
      </c>
      <c r="B1117" t="s">
        <v>102</v>
      </c>
      <c r="C1117" t="s">
        <v>89</v>
      </c>
      <c r="D1117" t="str">
        <f t="shared" si="17"/>
        <v>11 meses</v>
      </c>
    </row>
    <row r="1118" spans="1:4" x14ac:dyDescent="0.25">
      <c r="A1118" s="13">
        <v>11</v>
      </c>
      <c r="B1118" t="s">
        <v>102</v>
      </c>
      <c r="C1118" t="s">
        <v>89</v>
      </c>
      <c r="D1118" t="str">
        <f t="shared" si="17"/>
        <v>11 meses</v>
      </c>
    </row>
    <row r="1119" spans="1:4" x14ac:dyDescent="0.25">
      <c r="A1119" s="13">
        <v>11</v>
      </c>
      <c r="B1119" t="s">
        <v>102</v>
      </c>
      <c r="C1119" t="s">
        <v>89</v>
      </c>
      <c r="D1119" t="str">
        <f t="shared" si="17"/>
        <v>11 meses</v>
      </c>
    </row>
    <row r="1120" spans="1:4" x14ac:dyDescent="0.25">
      <c r="A1120" s="13">
        <v>11</v>
      </c>
      <c r="B1120" t="s">
        <v>102</v>
      </c>
      <c r="C1120" t="s">
        <v>89</v>
      </c>
      <c r="D1120" t="str">
        <f t="shared" si="17"/>
        <v>11 meses</v>
      </c>
    </row>
    <row r="1121" spans="1:4" x14ac:dyDescent="0.25">
      <c r="A1121" s="13">
        <v>11</v>
      </c>
      <c r="B1121" t="s">
        <v>102</v>
      </c>
      <c r="C1121" t="s">
        <v>89</v>
      </c>
      <c r="D1121" t="str">
        <f t="shared" si="17"/>
        <v>11 meses</v>
      </c>
    </row>
    <row r="1122" spans="1:4" x14ac:dyDescent="0.25">
      <c r="A1122" s="13">
        <v>12</v>
      </c>
      <c r="B1122" t="s">
        <v>102</v>
      </c>
      <c r="C1122" t="s">
        <v>89</v>
      </c>
      <c r="D1122" t="str">
        <f t="shared" si="17"/>
        <v>12 meses</v>
      </c>
    </row>
    <row r="1123" spans="1:4" x14ac:dyDescent="0.25">
      <c r="A1123" s="13">
        <v>12</v>
      </c>
      <c r="B1123" t="s">
        <v>102</v>
      </c>
      <c r="C1123" t="s">
        <v>89</v>
      </c>
      <c r="D1123" t="str">
        <f t="shared" si="17"/>
        <v>12 meses</v>
      </c>
    </row>
    <row r="1124" spans="1:4" x14ac:dyDescent="0.25">
      <c r="A1124" s="13">
        <v>10</v>
      </c>
      <c r="B1124" t="s">
        <v>102</v>
      </c>
      <c r="C1124" t="s">
        <v>89</v>
      </c>
      <c r="D1124" t="str">
        <f t="shared" si="17"/>
        <v>10 meses</v>
      </c>
    </row>
    <row r="1125" spans="1:4" x14ac:dyDescent="0.25">
      <c r="A1125" s="13">
        <v>11</v>
      </c>
      <c r="B1125" t="s">
        <v>102</v>
      </c>
      <c r="C1125" t="s">
        <v>89</v>
      </c>
      <c r="D1125" t="str">
        <f t="shared" si="17"/>
        <v>11 meses</v>
      </c>
    </row>
    <row r="1126" spans="1:4" x14ac:dyDescent="0.25">
      <c r="A1126" s="13">
        <v>11</v>
      </c>
      <c r="B1126" t="s">
        <v>102</v>
      </c>
      <c r="C1126" t="s">
        <v>89</v>
      </c>
      <c r="D1126" t="str">
        <f t="shared" si="17"/>
        <v>11 meses</v>
      </c>
    </row>
    <row r="1127" spans="1:4" x14ac:dyDescent="0.25">
      <c r="A1127" s="13">
        <v>7</v>
      </c>
      <c r="B1127" t="s">
        <v>102</v>
      </c>
      <c r="C1127" t="s">
        <v>89</v>
      </c>
      <c r="D1127" t="str">
        <f t="shared" si="17"/>
        <v>7 meses</v>
      </c>
    </row>
    <row r="1128" spans="1:4" x14ac:dyDescent="0.25">
      <c r="A1128" s="13">
        <v>5</v>
      </c>
      <c r="B1128" t="s">
        <v>102</v>
      </c>
      <c r="C1128" t="s">
        <v>89</v>
      </c>
      <c r="D1128" t="str">
        <f t="shared" si="17"/>
        <v>5 meses</v>
      </c>
    </row>
    <row r="1129" spans="1:4" x14ac:dyDescent="0.25">
      <c r="A1129" s="13">
        <v>9</v>
      </c>
      <c r="B1129" t="s">
        <v>102</v>
      </c>
      <c r="C1129" t="s">
        <v>89</v>
      </c>
      <c r="D1129" t="str">
        <f t="shared" si="17"/>
        <v>9 meses</v>
      </c>
    </row>
    <row r="1130" spans="1:4" x14ac:dyDescent="0.25">
      <c r="A1130" s="13">
        <v>9</v>
      </c>
      <c r="B1130" t="s">
        <v>102</v>
      </c>
      <c r="C1130" t="s">
        <v>89</v>
      </c>
      <c r="D1130" t="str">
        <f t="shared" si="17"/>
        <v>9 meses</v>
      </c>
    </row>
    <row r="1131" spans="1:4" x14ac:dyDescent="0.25">
      <c r="A1131" s="13">
        <v>5</v>
      </c>
      <c r="B1131" t="s">
        <v>102</v>
      </c>
      <c r="C1131" t="s">
        <v>89</v>
      </c>
      <c r="D1131" t="str">
        <f t="shared" si="17"/>
        <v>5 meses</v>
      </c>
    </row>
    <row r="1132" spans="1:4" x14ac:dyDescent="0.25">
      <c r="A1132" s="13">
        <v>5</v>
      </c>
      <c r="B1132" t="s">
        <v>102</v>
      </c>
      <c r="C1132" t="s">
        <v>89</v>
      </c>
      <c r="D1132" t="str">
        <f t="shared" si="17"/>
        <v>5 meses</v>
      </c>
    </row>
    <row r="1133" spans="1:4" x14ac:dyDescent="0.25">
      <c r="A1133" s="13">
        <v>8</v>
      </c>
      <c r="B1133" t="s">
        <v>102</v>
      </c>
      <c r="C1133" t="s">
        <v>89</v>
      </c>
      <c r="D1133" t="str">
        <f t="shared" si="17"/>
        <v>8 meses</v>
      </c>
    </row>
    <row r="1134" spans="1:4" x14ac:dyDescent="0.25">
      <c r="A1134" s="13">
        <v>8</v>
      </c>
      <c r="B1134" t="s">
        <v>102</v>
      </c>
      <c r="C1134" t="s">
        <v>89</v>
      </c>
      <c r="D1134" t="str">
        <f t="shared" si="17"/>
        <v>8 meses</v>
      </c>
    </row>
    <row r="1135" spans="1:4" x14ac:dyDescent="0.25">
      <c r="A1135" s="13">
        <v>8</v>
      </c>
      <c r="B1135" t="s">
        <v>102</v>
      </c>
      <c r="C1135" t="s">
        <v>89</v>
      </c>
      <c r="D1135" t="str">
        <f t="shared" si="17"/>
        <v>8 meses</v>
      </c>
    </row>
    <row r="1136" spans="1:4" x14ac:dyDescent="0.25">
      <c r="A1136" s="13">
        <v>10</v>
      </c>
      <c r="B1136" t="s">
        <v>102</v>
      </c>
      <c r="C1136" t="s">
        <v>89</v>
      </c>
      <c r="D1136" t="str">
        <f t="shared" si="17"/>
        <v>10 meses</v>
      </c>
    </row>
    <row r="1137" spans="1:4" x14ac:dyDescent="0.25">
      <c r="A1137" s="13">
        <v>5</v>
      </c>
      <c r="B1137" t="s">
        <v>102</v>
      </c>
      <c r="C1137" t="s">
        <v>89</v>
      </c>
      <c r="D1137" t="str">
        <f t="shared" si="17"/>
        <v>5 meses</v>
      </c>
    </row>
    <row r="1138" spans="1:4" x14ac:dyDescent="0.25">
      <c r="A1138" s="13">
        <v>5</v>
      </c>
      <c r="B1138" t="s">
        <v>102</v>
      </c>
      <c r="C1138" t="s">
        <v>89</v>
      </c>
      <c r="D1138" t="str">
        <f t="shared" si="17"/>
        <v>5 meses</v>
      </c>
    </row>
    <row r="1139" spans="1:4" x14ac:dyDescent="0.25">
      <c r="A1139" s="13">
        <v>5</v>
      </c>
      <c r="B1139" t="s">
        <v>102</v>
      </c>
      <c r="C1139" t="s">
        <v>89</v>
      </c>
      <c r="D1139" t="str">
        <f t="shared" si="17"/>
        <v>5 meses</v>
      </c>
    </row>
    <row r="1140" spans="1:4" x14ac:dyDescent="0.25">
      <c r="A1140" s="13">
        <v>5</v>
      </c>
      <c r="B1140" t="s">
        <v>102</v>
      </c>
      <c r="C1140" t="s">
        <v>89</v>
      </c>
      <c r="D1140" t="str">
        <f t="shared" si="17"/>
        <v>5 meses</v>
      </c>
    </row>
    <row r="1141" spans="1:4" x14ac:dyDescent="0.25">
      <c r="A1141" s="13">
        <v>5</v>
      </c>
      <c r="B1141" t="s">
        <v>102</v>
      </c>
      <c r="C1141" t="s">
        <v>89</v>
      </c>
      <c r="D1141" t="str">
        <f t="shared" si="17"/>
        <v>5 meses</v>
      </c>
    </row>
    <row r="1142" spans="1:4" x14ac:dyDescent="0.25">
      <c r="A1142" s="13">
        <v>15</v>
      </c>
      <c r="B1142" t="s">
        <v>102</v>
      </c>
      <c r="C1142" t="s">
        <v>89</v>
      </c>
      <c r="D1142" t="str">
        <f t="shared" si="17"/>
        <v>15 meses</v>
      </c>
    </row>
    <row r="1143" spans="1:4" x14ac:dyDescent="0.25">
      <c r="A1143" s="13">
        <v>10</v>
      </c>
      <c r="B1143" t="s">
        <v>102</v>
      </c>
      <c r="C1143" t="s">
        <v>89</v>
      </c>
      <c r="D1143" t="str">
        <f t="shared" si="17"/>
        <v>10 meses</v>
      </c>
    </row>
    <row r="1144" spans="1:4" x14ac:dyDescent="0.25">
      <c r="A1144" s="13">
        <v>12</v>
      </c>
      <c r="B1144" t="s">
        <v>102</v>
      </c>
      <c r="C1144" t="s">
        <v>89</v>
      </c>
      <c r="D1144" t="str">
        <f t="shared" si="17"/>
        <v>12 meses</v>
      </c>
    </row>
    <row r="1145" spans="1:4" x14ac:dyDescent="0.25">
      <c r="A1145" s="13">
        <v>12</v>
      </c>
      <c r="B1145" t="s">
        <v>102</v>
      </c>
      <c r="C1145" t="s">
        <v>89</v>
      </c>
      <c r="D1145" t="str">
        <f t="shared" si="17"/>
        <v>12 meses</v>
      </c>
    </row>
    <row r="1146" spans="1:4" x14ac:dyDescent="0.25">
      <c r="A1146" s="13">
        <v>12</v>
      </c>
      <c r="B1146" t="s">
        <v>102</v>
      </c>
      <c r="C1146" t="s">
        <v>89</v>
      </c>
      <c r="D1146" t="str">
        <f t="shared" si="17"/>
        <v>12 meses</v>
      </c>
    </row>
    <row r="1147" spans="1:4" x14ac:dyDescent="0.25">
      <c r="A1147" s="13">
        <v>12</v>
      </c>
      <c r="B1147" t="s">
        <v>102</v>
      </c>
      <c r="C1147" t="s">
        <v>89</v>
      </c>
      <c r="D1147" t="str">
        <f t="shared" si="17"/>
        <v>12 meses</v>
      </c>
    </row>
    <row r="1148" spans="1:4" x14ac:dyDescent="0.25">
      <c r="A1148" s="13">
        <v>12</v>
      </c>
      <c r="B1148" t="s">
        <v>102</v>
      </c>
      <c r="C1148" t="s">
        <v>89</v>
      </c>
      <c r="D1148" t="str">
        <f t="shared" si="17"/>
        <v>12 meses</v>
      </c>
    </row>
    <row r="1149" spans="1:4" x14ac:dyDescent="0.25">
      <c r="A1149" s="13">
        <v>4</v>
      </c>
      <c r="B1149" t="s">
        <v>102</v>
      </c>
      <c r="C1149" t="s">
        <v>89</v>
      </c>
      <c r="D1149" t="str">
        <f t="shared" si="17"/>
        <v>4 meses</v>
      </c>
    </row>
    <row r="1150" spans="1:4" x14ac:dyDescent="0.25">
      <c r="A1150" s="13">
        <v>9</v>
      </c>
      <c r="B1150" t="s">
        <v>102</v>
      </c>
      <c r="C1150" t="s">
        <v>89</v>
      </c>
      <c r="D1150" t="str">
        <f t="shared" si="17"/>
        <v>9 meses</v>
      </c>
    </row>
    <row r="1151" spans="1:4" x14ac:dyDescent="0.25">
      <c r="A1151" s="13">
        <v>9</v>
      </c>
      <c r="B1151" t="s">
        <v>102</v>
      </c>
      <c r="C1151" t="s">
        <v>89</v>
      </c>
      <c r="D1151" t="str">
        <f t="shared" si="17"/>
        <v>9 meses</v>
      </c>
    </row>
    <row r="1152" spans="1:4" x14ac:dyDescent="0.25">
      <c r="A1152" s="13">
        <v>4</v>
      </c>
      <c r="B1152" t="s">
        <v>102</v>
      </c>
      <c r="C1152" t="s">
        <v>89</v>
      </c>
      <c r="D1152" t="str">
        <f t="shared" si="17"/>
        <v>4 meses</v>
      </c>
    </row>
    <row r="1153" spans="1:4" x14ac:dyDescent="0.25">
      <c r="A1153" s="13">
        <v>4</v>
      </c>
      <c r="B1153" t="s">
        <v>102</v>
      </c>
      <c r="C1153" t="s">
        <v>89</v>
      </c>
      <c r="D1153" t="str">
        <f t="shared" si="17"/>
        <v>4 meses</v>
      </c>
    </row>
    <row r="1154" spans="1:4" x14ac:dyDescent="0.25">
      <c r="A1154" s="13">
        <v>9</v>
      </c>
      <c r="B1154" t="s">
        <v>102</v>
      </c>
      <c r="C1154" t="s">
        <v>89</v>
      </c>
      <c r="D1154" t="str">
        <f t="shared" si="17"/>
        <v>9 meses</v>
      </c>
    </row>
    <row r="1155" spans="1:4" x14ac:dyDescent="0.25">
      <c r="A1155" s="13">
        <v>9</v>
      </c>
      <c r="B1155" t="s">
        <v>102</v>
      </c>
      <c r="C1155" t="s">
        <v>89</v>
      </c>
      <c r="D1155" t="str">
        <f t="shared" ref="D1155:D1218" si="18">CONCATENATE(A1155,C1155,B1155)</f>
        <v>9 meses</v>
      </c>
    </row>
    <row r="1156" spans="1:4" x14ac:dyDescent="0.25">
      <c r="A1156" s="13">
        <v>10</v>
      </c>
      <c r="B1156" t="s">
        <v>102</v>
      </c>
      <c r="C1156" t="s">
        <v>89</v>
      </c>
      <c r="D1156" t="str">
        <f t="shared" si="18"/>
        <v>10 meses</v>
      </c>
    </row>
    <row r="1157" spans="1:4" x14ac:dyDescent="0.25">
      <c r="A1157" s="13">
        <v>12</v>
      </c>
      <c r="B1157" t="s">
        <v>102</v>
      </c>
      <c r="C1157" t="s">
        <v>89</v>
      </c>
      <c r="D1157" t="str">
        <f t="shared" si="18"/>
        <v>12 meses</v>
      </c>
    </row>
    <row r="1158" spans="1:4" x14ac:dyDescent="0.25">
      <c r="A1158" s="13">
        <v>6</v>
      </c>
      <c r="B1158" t="s">
        <v>102</v>
      </c>
      <c r="C1158" t="s">
        <v>89</v>
      </c>
      <c r="D1158" t="str">
        <f t="shared" si="18"/>
        <v>6 meses</v>
      </c>
    </row>
    <row r="1159" spans="1:4" x14ac:dyDescent="0.25">
      <c r="A1159" s="13">
        <v>6</v>
      </c>
      <c r="B1159" t="s">
        <v>102</v>
      </c>
      <c r="C1159" t="s">
        <v>89</v>
      </c>
      <c r="D1159" t="str">
        <f t="shared" si="18"/>
        <v>6 meses</v>
      </c>
    </row>
    <row r="1160" spans="1:4" x14ac:dyDescent="0.25">
      <c r="A1160" s="13">
        <v>10</v>
      </c>
      <c r="B1160" t="s">
        <v>102</v>
      </c>
      <c r="C1160" t="s">
        <v>89</v>
      </c>
      <c r="D1160" t="str">
        <f t="shared" si="18"/>
        <v>10 meses</v>
      </c>
    </row>
    <row r="1161" spans="1:4" x14ac:dyDescent="0.25">
      <c r="A1161" s="13">
        <v>7</v>
      </c>
      <c r="B1161" t="s">
        <v>102</v>
      </c>
      <c r="C1161" t="s">
        <v>89</v>
      </c>
      <c r="D1161" t="str">
        <f t="shared" si="18"/>
        <v>7 meses</v>
      </c>
    </row>
    <row r="1162" spans="1:4" x14ac:dyDescent="0.25">
      <c r="A1162" s="13">
        <v>7</v>
      </c>
      <c r="B1162" t="s">
        <v>102</v>
      </c>
      <c r="C1162" t="s">
        <v>89</v>
      </c>
      <c r="D1162" t="str">
        <f t="shared" si="18"/>
        <v>7 meses</v>
      </c>
    </row>
    <row r="1163" spans="1:4" x14ac:dyDescent="0.25">
      <c r="A1163" s="13">
        <v>6</v>
      </c>
      <c r="B1163" t="s">
        <v>102</v>
      </c>
      <c r="C1163" t="s">
        <v>89</v>
      </c>
      <c r="D1163" t="str">
        <f t="shared" si="18"/>
        <v>6 meses</v>
      </c>
    </row>
    <row r="1164" spans="1:4" x14ac:dyDescent="0.25">
      <c r="A1164" s="13">
        <v>7</v>
      </c>
      <c r="B1164" t="s">
        <v>102</v>
      </c>
      <c r="C1164" t="s">
        <v>89</v>
      </c>
      <c r="D1164" t="str">
        <f t="shared" si="18"/>
        <v>7 meses</v>
      </c>
    </row>
    <row r="1165" spans="1:4" x14ac:dyDescent="0.25">
      <c r="A1165" s="13">
        <v>12</v>
      </c>
      <c r="B1165" t="s">
        <v>102</v>
      </c>
      <c r="C1165" t="s">
        <v>89</v>
      </c>
      <c r="D1165" t="str">
        <f t="shared" si="18"/>
        <v>12 meses</v>
      </c>
    </row>
    <row r="1166" spans="1:4" x14ac:dyDescent="0.25">
      <c r="A1166" s="13">
        <v>9</v>
      </c>
      <c r="B1166" t="s">
        <v>102</v>
      </c>
      <c r="C1166" t="s">
        <v>89</v>
      </c>
      <c r="D1166" t="str">
        <f t="shared" si="18"/>
        <v>9 meses</v>
      </c>
    </row>
    <row r="1167" spans="1:4" x14ac:dyDescent="0.25">
      <c r="A1167" s="13">
        <v>10</v>
      </c>
      <c r="B1167" t="s">
        <v>102</v>
      </c>
      <c r="C1167" t="s">
        <v>89</v>
      </c>
      <c r="D1167" t="str">
        <f t="shared" si="18"/>
        <v>10 meses</v>
      </c>
    </row>
    <row r="1168" spans="1:4" x14ac:dyDescent="0.25">
      <c r="A1168" s="13">
        <v>9</v>
      </c>
      <c r="B1168" t="s">
        <v>102</v>
      </c>
      <c r="C1168" t="s">
        <v>89</v>
      </c>
      <c r="D1168" t="str">
        <f t="shared" si="18"/>
        <v>9 meses</v>
      </c>
    </row>
    <row r="1169" spans="1:4" x14ac:dyDescent="0.25">
      <c r="A1169" s="13">
        <v>6</v>
      </c>
      <c r="B1169" t="s">
        <v>102</v>
      </c>
      <c r="C1169" t="s">
        <v>89</v>
      </c>
      <c r="D1169" t="str">
        <f t="shared" si="18"/>
        <v>6 meses</v>
      </c>
    </row>
    <row r="1170" spans="1:4" x14ac:dyDescent="0.25">
      <c r="A1170" s="13">
        <v>11</v>
      </c>
      <c r="B1170" t="s">
        <v>102</v>
      </c>
      <c r="C1170" t="s">
        <v>89</v>
      </c>
      <c r="D1170" t="str">
        <f t="shared" si="18"/>
        <v>11 meses</v>
      </c>
    </row>
    <row r="1171" spans="1:4" x14ac:dyDescent="0.25">
      <c r="A1171" s="13">
        <v>11</v>
      </c>
      <c r="B1171" t="s">
        <v>102</v>
      </c>
      <c r="C1171" t="s">
        <v>89</v>
      </c>
      <c r="D1171" t="str">
        <f t="shared" si="18"/>
        <v>11 meses</v>
      </c>
    </row>
    <row r="1172" spans="1:4" x14ac:dyDescent="0.25">
      <c r="A1172" s="13">
        <v>9</v>
      </c>
      <c r="B1172" t="s">
        <v>102</v>
      </c>
      <c r="C1172" t="s">
        <v>89</v>
      </c>
      <c r="D1172" t="str">
        <f t="shared" si="18"/>
        <v>9 meses</v>
      </c>
    </row>
    <row r="1173" spans="1:4" x14ac:dyDescent="0.25">
      <c r="A1173" s="13">
        <v>4</v>
      </c>
      <c r="B1173" t="s">
        <v>102</v>
      </c>
      <c r="C1173" t="s">
        <v>89</v>
      </c>
      <c r="D1173" t="str">
        <f t="shared" si="18"/>
        <v>4 meses</v>
      </c>
    </row>
    <row r="1174" spans="1:4" x14ac:dyDescent="0.25">
      <c r="A1174" s="13">
        <v>6</v>
      </c>
      <c r="B1174" t="s">
        <v>102</v>
      </c>
      <c r="C1174" t="s">
        <v>89</v>
      </c>
      <c r="D1174" t="str">
        <f t="shared" si="18"/>
        <v>6 meses</v>
      </c>
    </row>
    <row r="1175" spans="1:4" x14ac:dyDescent="0.25">
      <c r="A1175" s="13">
        <v>3</v>
      </c>
      <c r="B1175" t="s">
        <v>102</v>
      </c>
      <c r="C1175" t="s">
        <v>89</v>
      </c>
      <c r="D1175" t="str">
        <f t="shared" si="18"/>
        <v>3 meses</v>
      </c>
    </row>
    <row r="1176" spans="1:4" x14ac:dyDescent="0.25">
      <c r="A1176" s="13">
        <v>2</v>
      </c>
      <c r="B1176" t="s">
        <v>102</v>
      </c>
      <c r="C1176" t="s">
        <v>89</v>
      </c>
      <c r="D1176" t="str">
        <f t="shared" si="18"/>
        <v>2 meses</v>
      </c>
    </row>
    <row r="1177" spans="1:4" x14ac:dyDescent="0.25">
      <c r="A1177" s="13">
        <v>6</v>
      </c>
      <c r="B1177" t="s">
        <v>102</v>
      </c>
      <c r="C1177" t="s">
        <v>89</v>
      </c>
      <c r="D1177" t="str">
        <f t="shared" si="18"/>
        <v>6 meses</v>
      </c>
    </row>
    <row r="1178" spans="1:4" x14ac:dyDescent="0.25">
      <c r="A1178" s="13">
        <v>6</v>
      </c>
      <c r="B1178" t="s">
        <v>102</v>
      </c>
      <c r="C1178" t="s">
        <v>89</v>
      </c>
      <c r="D1178" t="str">
        <f t="shared" si="18"/>
        <v>6 meses</v>
      </c>
    </row>
    <row r="1179" spans="1:4" x14ac:dyDescent="0.25">
      <c r="A1179" s="13">
        <v>6</v>
      </c>
      <c r="B1179" t="s">
        <v>102</v>
      </c>
      <c r="C1179" t="s">
        <v>89</v>
      </c>
      <c r="D1179" t="str">
        <f t="shared" si="18"/>
        <v>6 meses</v>
      </c>
    </row>
    <row r="1180" spans="1:4" x14ac:dyDescent="0.25">
      <c r="A1180" s="13">
        <v>6</v>
      </c>
      <c r="B1180" t="s">
        <v>102</v>
      </c>
      <c r="C1180" t="s">
        <v>89</v>
      </c>
      <c r="D1180" t="str">
        <f t="shared" si="18"/>
        <v>6 meses</v>
      </c>
    </row>
    <row r="1181" spans="1:4" x14ac:dyDescent="0.25">
      <c r="A1181" s="13">
        <v>6</v>
      </c>
      <c r="B1181" t="s">
        <v>102</v>
      </c>
      <c r="C1181" t="s">
        <v>89</v>
      </c>
      <c r="D1181" t="str">
        <f t="shared" si="18"/>
        <v>6 meses</v>
      </c>
    </row>
    <row r="1182" spans="1:4" x14ac:dyDescent="0.25">
      <c r="A1182" s="13">
        <v>6</v>
      </c>
      <c r="B1182" t="s">
        <v>102</v>
      </c>
      <c r="C1182" t="s">
        <v>89</v>
      </c>
      <c r="D1182" t="str">
        <f t="shared" si="18"/>
        <v>6 meses</v>
      </c>
    </row>
    <row r="1183" spans="1:4" x14ac:dyDescent="0.25">
      <c r="A1183" s="13">
        <v>6</v>
      </c>
      <c r="B1183" t="s">
        <v>102</v>
      </c>
      <c r="C1183" t="s">
        <v>89</v>
      </c>
      <c r="D1183" t="str">
        <f t="shared" si="18"/>
        <v>6 meses</v>
      </c>
    </row>
    <row r="1184" spans="1:4" x14ac:dyDescent="0.25">
      <c r="A1184" s="13">
        <v>6</v>
      </c>
      <c r="B1184" t="s">
        <v>102</v>
      </c>
      <c r="C1184" t="s">
        <v>89</v>
      </c>
      <c r="D1184" t="str">
        <f t="shared" si="18"/>
        <v>6 meses</v>
      </c>
    </row>
    <row r="1185" spans="1:4" x14ac:dyDescent="0.25">
      <c r="A1185" s="13">
        <v>12</v>
      </c>
      <c r="B1185" t="s">
        <v>102</v>
      </c>
      <c r="C1185" t="s">
        <v>89</v>
      </c>
      <c r="D1185" t="str">
        <f t="shared" si="18"/>
        <v>12 meses</v>
      </c>
    </row>
    <row r="1186" spans="1:4" x14ac:dyDescent="0.25">
      <c r="A1186" s="13">
        <v>12</v>
      </c>
      <c r="B1186" t="s">
        <v>102</v>
      </c>
      <c r="C1186" t="s">
        <v>89</v>
      </c>
      <c r="D1186" t="str">
        <f t="shared" si="18"/>
        <v>12 meses</v>
      </c>
    </row>
    <row r="1187" spans="1:4" x14ac:dyDescent="0.25">
      <c r="A1187" s="13">
        <v>9</v>
      </c>
      <c r="B1187" t="s">
        <v>102</v>
      </c>
      <c r="C1187" t="s">
        <v>89</v>
      </c>
      <c r="D1187" t="str">
        <f t="shared" si="18"/>
        <v>9 meses</v>
      </c>
    </row>
    <row r="1188" spans="1:4" x14ac:dyDescent="0.25">
      <c r="A1188" s="13">
        <v>9</v>
      </c>
      <c r="B1188" t="s">
        <v>102</v>
      </c>
      <c r="C1188" t="s">
        <v>89</v>
      </c>
      <c r="D1188" t="str">
        <f t="shared" si="18"/>
        <v>9 meses</v>
      </c>
    </row>
    <row r="1189" spans="1:4" x14ac:dyDescent="0.25">
      <c r="A1189" s="13">
        <v>9</v>
      </c>
      <c r="B1189" t="s">
        <v>102</v>
      </c>
      <c r="C1189" t="s">
        <v>89</v>
      </c>
      <c r="D1189" t="str">
        <f t="shared" si="18"/>
        <v>9 meses</v>
      </c>
    </row>
    <row r="1190" spans="1:4" x14ac:dyDescent="0.25">
      <c r="A1190" s="13">
        <v>9</v>
      </c>
      <c r="B1190" t="s">
        <v>102</v>
      </c>
      <c r="C1190" t="s">
        <v>89</v>
      </c>
      <c r="D1190" t="str">
        <f t="shared" si="18"/>
        <v>9 meses</v>
      </c>
    </row>
    <row r="1191" spans="1:4" x14ac:dyDescent="0.25">
      <c r="A1191" s="13">
        <v>9</v>
      </c>
      <c r="B1191" t="s">
        <v>102</v>
      </c>
      <c r="C1191" t="s">
        <v>89</v>
      </c>
      <c r="D1191" t="str">
        <f t="shared" si="18"/>
        <v>9 meses</v>
      </c>
    </row>
    <row r="1192" spans="1:4" x14ac:dyDescent="0.25">
      <c r="A1192" s="13">
        <v>9</v>
      </c>
      <c r="B1192" t="s">
        <v>102</v>
      </c>
      <c r="C1192" t="s">
        <v>89</v>
      </c>
      <c r="D1192" t="str">
        <f t="shared" si="18"/>
        <v>9 meses</v>
      </c>
    </row>
    <row r="1193" spans="1:4" x14ac:dyDescent="0.25">
      <c r="A1193" s="13">
        <v>9</v>
      </c>
      <c r="B1193" t="s">
        <v>102</v>
      </c>
      <c r="C1193" t="s">
        <v>89</v>
      </c>
      <c r="D1193" t="str">
        <f t="shared" si="18"/>
        <v>9 meses</v>
      </c>
    </row>
    <row r="1194" spans="1:4" x14ac:dyDescent="0.25">
      <c r="A1194" s="13">
        <v>9</v>
      </c>
      <c r="B1194" t="s">
        <v>102</v>
      </c>
      <c r="C1194" t="s">
        <v>89</v>
      </c>
      <c r="D1194" t="str">
        <f t="shared" si="18"/>
        <v>9 meses</v>
      </c>
    </row>
    <row r="1195" spans="1:4" x14ac:dyDescent="0.25">
      <c r="A1195" s="13">
        <v>10</v>
      </c>
      <c r="B1195" t="s">
        <v>102</v>
      </c>
      <c r="C1195" t="s">
        <v>89</v>
      </c>
      <c r="D1195" t="str">
        <f t="shared" si="18"/>
        <v>10 meses</v>
      </c>
    </row>
    <row r="1196" spans="1:4" x14ac:dyDescent="0.25">
      <c r="A1196" s="13">
        <v>10</v>
      </c>
      <c r="B1196" t="s">
        <v>102</v>
      </c>
      <c r="C1196" t="s">
        <v>89</v>
      </c>
      <c r="D1196" t="str">
        <f t="shared" si="18"/>
        <v>10 meses</v>
      </c>
    </row>
    <row r="1197" spans="1:4" x14ac:dyDescent="0.25">
      <c r="A1197" s="13">
        <v>10</v>
      </c>
      <c r="B1197" t="s">
        <v>102</v>
      </c>
      <c r="C1197" t="s">
        <v>89</v>
      </c>
      <c r="D1197" t="str">
        <f t="shared" si="18"/>
        <v>10 meses</v>
      </c>
    </row>
    <row r="1198" spans="1:4" x14ac:dyDescent="0.25">
      <c r="A1198" s="13">
        <v>12</v>
      </c>
      <c r="B1198" t="s">
        <v>102</v>
      </c>
      <c r="C1198" t="s">
        <v>89</v>
      </c>
      <c r="D1198" t="str">
        <f t="shared" si="18"/>
        <v>12 meses</v>
      </c>
    </row>
    <row r="1199" spans="1:4" x14ac:dyDescent="0.25">
      <c r="A1199" s="13">
        <v>12</v>
      </c>
      <c r="B1199" t="s">
        <v>102</v>
      </c>
      <c r="C1199" t="s">
        <v>89</v>
      </c>
      <c r="D1199" t="str">
        <f t="shared" si="18"/>
        <v>12 meses</v>
      </c>
    </row>
    <row r="1200" spans="1:4" x14ac:dyDescent="0.25">
      <c r="A1200" s="13">
        <v>12</v>
      </c>
      <c r="B1200" t="s">
        <v>102</v>
      </c>
      <c r="C1200" t="s">
        <v>89</v>
      </c>
      <c r="D1200" t="str">
        <f t="shared" si="18"/>
        <v>12 meses</v>
      </c>
    </row>
    <row r="1201" spans="1:4" x14ac:dyDescent="0.25">
      <c r="A1201" s="13">
        <v>12</v>
      </c>
      <c r="B1201" t="s">
        <v>102</v>
      </c>
      <c r="C1201" t="s">
        <v>89</v>
      </c>
      <c r="D1201" t="str">
        <f t="shared" si="18"/>
        <v>12 meses</v>
      </c>
    </row>
    <row r="1202" spans="1:4" x14ac:dyDescent="0.25">
      <c r="A1202" s="13">
        <v>12</v>
      </c>
      <c r="B1202" t="s">
        <v>102</v>
      </c>
      <c r="C1202" t="s">
        <v>89</v>
      </c>
      <c r="D1202" t="str">
        <f t="shared" si="18"/>
        <v>12 meses</v>
      </c>
    </row>
    <row r="1203" spans="1:4" x14ac:dyDescent="0.25">
      <c r="A1203" s="13">
        <v>14</v>
      </c>
      <c r="B1203" t="s">
        <v>102</v>
      </c>
      <c r="C1203" t="s">
        <v>89</v>
      </c>
      <c r="D1203" t="str">
        <f t="shared" si="18"/>
        <v>14 meses</v>
      </c>
    </row>
    <row r="1204" spans="1:4" x14ac:dyDescent="0.25">
      <c r="A1204" s="13">
        <v>22</v>
      </c>
      <c r="B1204" t="s">
        <v>102</v>
      </c>
      <c r="C1204" t="s">
        <v>89</v>
      </c>
      <c r="D1204" t="str">
        <f t="shared" si="18"/>
        <v>22 meses</v>
      </c>
    </row>
    <row r="1205" spans="1:4" x14ac:dyDescent="0.25">
      <c r="A1205" s="13">
        <v>22</v>
      </c>
      <c r="B1205" t="s">
        <v>102</v>
      </c>
      <c r="C1205" t="s">
        <v>89</v>
      </c>
      <c r="D1205" t="str">
        <f t="shared" si="18"/>
        <v>22 meses</v>
      </c>
    </row>
    <row r="1206" spans="1:4" x14ac:dyDescent="0.25">
      <c r="A1206" s="13">
        <v>22</v>
      </c>
      <c r="B1206" t="s">
        <v>102</v>
      </c>
      <c r="C1206" t="s">
        <v>89</v>
      </c>
      <c r="D1206" t="str">
        <f t="shared" si="18"/>
        <v>22 meses</v>
      </c>
    </row>
    <row r="1207" spans="1:4" x14ac:dyDescent="0.25">
      <c r="A1207" s="13">
        <v>20</v>
      </c>
      <c r="B1207" t="s">
        <v>102</v>
      </c>
      <c r="C1207" t="s">
        <v>89</v>
      </c>
      <c r="D1207" t="str">
        <f t="shared" si="18"/>
        <v>20 meses</v>
      </c>
    </row>
    <row r="1208" spans="1:4" x14ac:dyDescent="0.25">
      <c r="A1208" s="13">
        <v>17</v>
      </c>
      <c r="B1208" t="s">
        <v>102</v>
      </c>
      <c r="C1208" t="s">
        <v>89</v>
      </c>
      <c r="D1208" t="str">
        <f t="shared" si="18"/>
        <v>17 meses</v>
      </c>
    </row>
    <row r="1209" spans="1:4" x14ac:dyDescent="0.25">
      <c r="A1209" s="13">
        <v>17</v>
      </c>
      <c r="B1209" t="s">
        <v>102</v>
      </c>
      <c r="C1209" t="s">
        <v>89</v>
      </c>
      <c r="D1209" t="str">
        <f t="shared" si="18"/>
        <v>17 meses</v>
      </c>
    </row>
    <row r="1210" spans="1:4" x14ac:dyDescent="0.25">
      <c r="A1210" s="13">
        <v>11</v>
      </c>
      <c r="B1210" t="s">
        <v>102</v>
      </c>
      <c r="C1210" t="s">
        <v>89</v>
      </c>
      <c r="D1210" t="str">
        <f t="shared" si="18"/>
        <v>11 meses</v>
      </c>
    </row>
    <row r="1211" spans="1:4" x14ac:dyDescent="0.25">
      <c r="A1211" s="13">
        <v>17</v>
      </c>
      <c r="B1211" t="s">
        <v>102</v>
      </c>
      <c r="C1211" t="s">
        <v>89</v>
      </c>
      <c r="D1211" t="str">
        <f t="shared" si="18"/>
        <v>17 meses</v>
      </c>
    </row>
    <row r="1212" spans="1:4" x14ac:dyDescent="0.25">
      <c r="A1212" s="13">
        <v>21</v>
      </c>
      <c r="B1212" t="s">
        <v>102</v>
      </c>
      <c r="C1212" t="s">
        <v>89</v>
      </c>
      <c r="D1212" t="str">
        <f t="shared" si="18"/>
        <v>21 meses</v>
      </c>
    </row>
    <row r="1213" spans="1:4" x14ac:dyDescent="0.25">
      <c r="A1213" s="13">
        <v>21</v>
      </c>
      <c r="B1213" t="s">
        <v>102</v>
      </c>
      <c r="C1213" t="s">
        <v>89</v>
      </c>
      <c r="D1213" t="str">
        <f t="shared" si="18"/>
        <v>21 meses</v>
      </c>
    </row>
    <row r="1214" spans="1:4" x14ac:dyDescent="0.25">
      <c r="A1214" s="13">
        <v>21</v>
      </c>
      <c r="B1214" t="s">
        <v>102</v>
      </c>
      <c r="C1214" t="s">
        <v>89</v>
      </c>
      <c r="D1214" t="str">
        <f t="shared" si="18"/>
        <v>21 meses</v>
      </c>
    </row>
    <row r="1215" spans="1:4" x14ac:dyDescent="0.25">
      <c r="A1215" s="13">
        <v>9</v>
      </c>
      <c r="B1215" t="s">
        <v>102</v>
      </c>
      <c r="C1215" t="s">
        <v>89</v>
      </c>
      <c r="D1215" t="str">
        <f t="shared" si="18"/>
        <v>9 meses</v>
      </c>
    </row>
    <row r="1216" spans="1:4" x14ac:dyDescent="0.25">
      <c r="A1216" s="13">
        <v>9</v>
      </c>
      <c r="B1216" t="s">
        <v>102</v>
      </c>
      <c r="C1216" t="s">
        <v>89</v>
      </c>
      <c r="D1216" t="str">
        <f t="shared" si="18"/>
        <v>9 meses</v>
      </c>
    </row>
    <row r="1217" spans="1:4" x14ac:dyDescent="0.25">
      <c r="A1217" s="13">
        <v>9</v>
      </c>
      <c r="B1217" t="s">
        <v>102</v>
      </c>
      <c r="C1217" t="s">
        <v>89</v>
      </c>
      <c r="D1217" t="str">
        <f t="shared" si="18"/>
        <v>9 meses</v>
      </c>
    </row>
    <row r="1218" spans="1:4" x14ac:dyDescent="0.25">
      <c r="A1218" s="13">
        <v>9</v>
      </c>
      <c r="B1218" t="s">
        <v>102</v>
      </c>
      <c r="C1218" t="s">
        <v>89</v>
      </c>
      <c r="D1218" t="str">
        <f t="shared" si="18"/>
        <v>9 meses</v>
      </c>
    </row>
    <row r="1219" spans="1:4" x14ac:dyDescent="0.25">
      <c r="A1219" s="13">
        <v>9</v>
      </c>
      <c r="B1219" t="s">
        <v>102</v>
      </c>
      <c r="C1219" t="s">
        <v>89</v>
      </c>
      <c r="D1219" t="str">
        <f t="shared" ref="D1219:D1282" si="19">CONCATENATE(A1219,C1219,B1219)</f>
        <v>9 meses</v>
      </c>
    </row>
    <row r="1220" spans="1:4" x14ac:dyDescent="0.25">
      <c r="A1220" s="13">
        <v>9</v>
      </c>
      <c r="B1220" t="s">
        <v>102</v>
      </c>
      <c r="C1220" t="s">
        <v>89</v>
      </c>
      <c r="D1220" t="str">
        <f t="shared" si="19"/>
        <v>9 meses</v>
      </c>
    </row>
    <row r="1221" spans="1:4" x14ac:dyDescent="0.25">
      <c r="A1221" s="13">
        <v>12</v>
      </c>
      <c r="B1221" t="s">
        <v>102</v>
      </c>
      <c r="C1221" t="s">
        <v>89</v>
      </c>
      <c r="D1221" t="str">
        <f t="shared" si="19"/>
        <v>12 meses</v>
      </c>
    </row>
    <row r="1222" spans="1:4" x14ac:dyDescent="0.25">
      <c r="A1222" s="13">
        <v>5</v>
      </c>
      <c r="B1222" t="s">
        <v>102</v>
      </c>
      <c r="C1222" t="s">
        <v>89</v>
      </c>
      <c r="D1222" t="str">
        <f t="shared" si="19"/>
        <v>5 meses</v>
      </c>
    </row>
    <row r="1223" spans="1:4" x14ac:dyDescent="0.25">
      <c r="A1223" s="13">
        <v>9</v>
      </c>
      <c r="B1223" t="s">
        <v>102</v>
      </c>
      <c r="C1223" t="s">
        <v>89</v>
      </c>
      <c r="D1223" t="str">
        <f t="shared" si="19"/>
        <v>9 meses</v>
      </c>
    </row>
    <row r="1224" spans="1:4" x14ac:dyDescent="0.25">
      <c r="A1224" s="13">
        <v>9</v>
      </c>
      <c r="B1224" t="s">
        <v>102</v>
      </c>
      <c r="C1224" t="s">
        <v>89</v>
      </c>
      <c r="D1224" t="str">
        <f t="shared" si="19"/>
        <v>9 meses</v>
      </c>
    </row>
    <row r="1225" spans="1:4" x14ac:dyDescent="0.25">
      <c r="A1225" s="13">
        <v>9</v>
      </c>
      <c r="B1225" t="s">
        <v>102</v>
      </c>
      <c r="C1225" t="s">
        <v>89</v>
      </c>
      <c r="D1225" t="str">
        <f t="shared" si="19"/>
        <v>9 meses</v>
      </c>
    </row>
    <row r="1226" spans="1:4" x14ac:dyDescent="0.25">
      <c r="A1226" s="13">
        <v>5</v>
      </c>
      <c r="B1226" t="s">
        <v>102</v>
      </c>
      <c r="C1226" t="s">
        <v>89</v>
      </c>
      <c r="D1226" t="str">
        <f t="shared" si="19"/>
        <v>5 meses</v>
      </c>
    </row>
    <row r="1227" spans="1:4" x14ac:dyDescent="0.25">
      <c r="A1227" s="13">
        <v>5</v>
      </c>
      <c r="B1227" t="s">
        <v>102</v>
      </c>
      <c r="C1227" t="s">
        <v>89</v>
      </c>
      <c r="D1227" t="str">
        <f t="shared" si="19"/>
        <v>5 meses</v>
      </c>
    </row>
    <row r="1228" spans="1:4" x14ac:dyDescent="0.25">
      <c r="A1228" s="13">
        <v>9</v>
      </c>
      <c r="B1228" t="s">
        <v>102</v>
      </c>
      <c r="C1228" t="s">
        <v>89</v>
      </c>
      <c r="D1228" t="str">
        <f t="shared" si="19"/>
        <v>9 meses</v>
      </c>
    </row>
    <row r="1229" spans="1:4" x14ac:dyDescent="0.25">
      <c r="A1229" s="13">
        <v>6</v>
      </c>
      <c r="B1229" t="s">
        <v>102</v>
      </c>
      <c r="C1229" t="s">
        <v>89</v>
      </c>
      <c r="D1229" t="str">
        <f t="shared" si="19"/>
        <v>6 meses</v>
      </c>
    </row>
    <row r="1230" spans="1:4" x14ac:dyDescent="0.25">
      <c r="A1230" s="13">
        <v>15</v>
      </c>
      <c r="B1230" t="s">
        <v>102</v>
      </c>
      <c r="C1230" t="s">
        <v>89</v>
      </c>
      <c r="D1230" t="str">
        <f t="shared" si="19"/>
        <v>15 meses</v>
      </c>
    </row>
    <row r="1231" spans="1:4" x14ac:dyDescent="0.25">
      <c r="A1231" s="13">
        <v>5</v>
      </c>
      <c r="B1231" t="s">
        <v>102</v>
      </c>
      <c r="C1231" t="s">
        <v>89</v>
      </c>
      <c r="D1231" t="str">
        <f t="shared" si="19"/>
        <v>5 meses</v>
      </c>
    </row>
    <row r="1232" spans="1:4" x14ac:dyDescent="0.25">
      <c r="A1232" s="13">
        <v>10</v>
      </c>
      <c r="B1232" t="s">
        <v>102</v>
      </c>
      <c r="C1232" t="s">
        <v>89</v>
      </c>
      <c r="D1232" t="str">
        <f t="shared" si="19"/>
        <v>10 meses</v>
      </c>
    </row>
    <row r="1233" spans="1:4" x14ac:dyDescent="0.25">
      <c r="A1233" s="13">
        <v>8</v>
      </c>
      <c r="B1233" t="s">
        <v>102</v>
      </c>
      <c r="C1233" t="s">
        <v>89</v>
      </c>
      <c r="D1233" t="str">
        <f t="shared" si="19"/>
        <v>8 meses</v>
      </c>
    </row>
    <row r="1234" spans="1:4" x14ac:dyDescent="0.25">
      <c r="A1234" s="13">
        <v>8</v>
      </c>
      <c r="B1234" t="s">
        <v>102</v>
      </c>
      <c r="C1234" t="s">
        <v>89</v>
      </c>
      <c r="D1234" t="str">
        <f t="shared" si="19"/>
        <v>8 meses</v>
      </c>
    </row>
    <row r="1235" spans="1:4" x14ac:dyDescent="0.25">
      <c r="A1235" s="13">
        <v>5</v>
      </c>
      <c r="B1235" t="s">
        <v>102</v>
      </c>
      <c r="C1235" t="s">
        <v>89</v>
      </c>
      <c r="D1235" t="str">
        <f t="shared" si="19"/>
        <v>5 meses</v>
      </c>
    </row>
    <row r="1236" spans="1:4" x14ac:dyDescent="0.25">
      <c r="A1236" s="13">
        <v>5</v>
      </c>
      <c r="B1236" t="s">
        <v>102</v>
      </c>
      <c r="C1236" t="s">
        <v>89</v>
      </c>
      <c r="D1236" t="str">
        <f t="shared" si="19"/>
        <v>5 meses</v>
      </c>
    </row>
    <row r="1237" spans="1:4" x14ac:dyDescent="0.25">
      <c r="A1237" s="13">
        <v>4</v>
      </c>
      <c r="B1237" t="s">
        <v>102</v>
      </c>
      <c r="C1237" t="s">
        <v>89</v>
      </c>
      <c r="D1237" t="str">
        <f t="shared" si="19"/>
        <v>4 meses</v>
      </c>
    </row>
    <row r="1238" spans="1:4" x14ac:dyDescent="0.25">
      <c r="A1238" s="13">
        <v>10</v>
      </c>
      <c r="B1238" t="s">
        <v>102</v>
      </c>
      <c r="C1238" t="s">
        <v>89</v>
      </c>
      <c r="D1238" t="str">
        <f t="shared" si="19"/>
        <v>10 meses</v>
      </c>
    </row>
    <row r="1239" spans="1:4" x14ac:dyDescent="0.25">
      <c r="A1239" s="13">
        <v>8</v>
      </c>
      <c r="B1239" t="s">
        <v>102</v>
      </c>
      <c r="C1239" t="s">
        <v>89</v>
      </c>
      <c r="D1239" t="str">
        <f t="shared" si="19"/>
        <v>8 meses</v>
      </c>
    </row>
    <row r="1240" spans="1:4" x14ac:dyDescent="0.25">
      <c r="A1240" s="13">
        <v>4</v>
      </c>
      <c r="B1240" t="s">
        <v>102</v>
      </c>
      <c r="C1240" t="s">
        <v>89</v>
      </c>
      <c r="D1240" t="str">
        <f t="shared" si="19"/>
        <v>4 meses</v>
      </c>
    </row>
    <row r="1241" spans="1:4" x14ac:dyDescent="0.25">
      <c r="A1241" s="13">
        <v>4</v>
      </c>
      <c r="B1241" t="s">
        <v>102</v>
      </c>
      <c r="C1241" t="s">
        <v>89</v>
      </c>
      <c r="D1241" t="str">
        <f t="shared" si="19"/>
        <v>4 meses</v>
      </c>
    </row>
    <row r="1242" spans="1:4" x14ac:dyDescent="0.25">
      <c r="A1242" s="13">
        <v>8</v>
      </c>
      <c r="B1242" t="s">
        <v>102</v>
      </c>
      <c r="C1242" t="s">
        <v>89</v>
      </c>
      <c r="D1242" t="str">
        <f t="shared" si="19"/>
        <v>8 meses</v>
      </c>
    </row>
    <row r="1243" spans="1:4" x14ac:dyDescent="0.25">
      <c r="A1243" s="13">
        <v>6</v>
      </c>
      <c r="B1243" t="s">
        <v>102</v>
      </c>
      <c r="C1243" t="s">
        <v>89</v>
      </c>
      <c r="D1243" t="str">
        <f t="shared" si="19"/>
        <v>6 meses</v>
      </c>
    </row>
    <row r="1244" spans="1:4" x14ac:dyDescent="0.25">
      <c r="A1244" s="13">
        <v>8</v>
      </c>
      <c r="B1244" t="s">
        <v>102</v>
      </c>
      <c r="C1244" t="s">
        <v>89</v>
      </c>
      <c r="D1244" t="str">
        <f t="shared" si="19"/>
        <v>8 meses</v>
      </c>
    </row>
    <row r="1245" spans="1:4" x14ac:dyDescent="0.25">
      <c r="A1245" s="13">
        <v>8</v>
      </c>
      <c r="B1245" t="s">
        <v>102</v>
      </c>
      <c r="C1245" t="s">
        <v>89</v>
      </c>
      <c r="D1245" t="str">
        <f t="shared" si="19"/>
        <v>8 meses</v>
      </c>
    </row>
    <row r="1246" spans="1:4" x14ac:dyDescent="0.25">
      <c r="A1246" s="13">
        <v>8</v>
      </c>
      <c r="B1246" t="s">
        <v>102</v>
      </c>
      <c r="C1246" t="s">
        <v>89</v>
      </c>
      <c r="D1246" t="str">
        <f t="shared" si="19"/>
        <v>8 meses</v>
      </c>
    </row>
    <row r="1247" spans="1:4" x14ac:dyDescent="0.25">
      <c r="A1247" s="13">
        <v>6</v>
      </c>
      <c r="B1247" t="s">
        <v>102</v>
      </c>
      <c r="C1247" t="s">
        <v>89</v>
      </c>
      <c r="D1247" t="str">
        <f t="shared" si="19"/>
        <v>6 meses</v>
      </c>
    </row>
    <row r="1248" spans="1:4" x14ac:dyDescent="0.25">
      <c r="A1248" s="13">
        <v>7</v>
      </c>
      <c r="B1248" t="s">
        <v>102</v>
      </c>
      <c r="C1248" t="s">
        <v>89</v>
      </c>
      <c r="D1248" t="str">
        <f t="shared" si="19"/>
        <v>7 meses</v>
      </c>
    </row>
    <row r="1249" spans="1:4" x14ac:dyDescent="0.25">
      <c r="A1249" s="13">
        <v>8</v>
      </c>
      <c r="B1249" t="s">
        <v>102</v>
      </c>
      <c r="C1249" t="s">
        <v>89</v>
      </c>
      <c r="D1249" t="str">
        <f t="shared" si="19"/>
        <v>8 meses</v>
      </c>
    </row>
    <row r="1250" spans="1:4" x14ac:dyDescent="0.25">
      <c r="A1250" s="13">
        <v>1</v>
      </c>
      <c r="B1250" t="s">
        <v>103</v>
      </c>
      <c r="C1250" t="s">
        <v>89</v>
      </c>
      <c r="D1250" t="str">
        <f t="shared" si="19"/>
        <v>1 mes</v>
      </c>
    </row>
    <row r="1251" spans="1:4" x14ac:dyDescent="0.25">
      <c r="A1251" s="13">
        <v>1</v>
      </c>
      <c r="B1251" t="s">
        <v>103</v>
      </c>
      <c r="C1251" t="s">
        <v>89</v>
      </c>
      <c r="D1251" t="str">
        <f t="shared" si="19"/>
        <v>1 mes</v>
      </c>
    </row>
    <row r="1252" spans="1:4" x14ac:dyDescent="0.25">
      <c r="A1252" s="13">
        <v>9</v>
      </c>
      <c r="B1252" t="s">
        <v>102</v>
      </c>
      <c r="C1252" t="s">
        <v>89</v>
      </c>
      <c r="D1252" t="str">
        <f t="shared" si="19"/>
        <v>9 meses</v>
      </c>
    </row>
    <row r="1253" spans="1:4" x14ac:dyDescent="0.25">
      <c r="A1253" s="13">
        <v>6</v>
      </c>
      <c r="B1253" t="s">
        <v>102</v>
      </c>
      <c r="C1253" t="s">
        <v>89</v>
      </c>
      <c r="D1253" t="str">
        <f t="shared" si="19"/>
        <v>6 meses</v>
      </c>
    </row>
    <row r="1254" spans="1:4" x14ac:dyDescent="0.25">
      <c r="A1254" s="13">
        <v>7</v>
      </c>
      <c r="B1254" t="s">
        <v>102</v>
      </c>
      <c r="C1254" t="s">
        <v>89</v>
      </c>
      <c r="D1254" t="str">
        <f t="shared" si="19"/>
        <v>7 meses</v>
      </c>
    </row>
    <row r="1255" spans="1:4" x14ac:dyDescent="0.25">
      <c r="A1255" s="13">
        <v>10</v>
      </c>
      <c r="B1255" t="s">
        <v>102</v>
      </c>
      <c r="C1255" t="s">
        <v>89</v>
      </c>
      <c r="D1255" t="str">
        <f t="shared" si="19"/>
        <v>10 meses</v>
      </c>
    </row>
    <row r="1256" spans="1:4" x14ac:dyDescent="0.25">
      <c r="A1256" s="13">
        <v>8</v>
      </c>
      <c r="B1256" t="s">
        <v>102</v>
      </c>
      <c r="C1256" t="s">
        <v>89</v>
      </c>
      <c r="D1256" t="str">
        <f t="shared" si="19"/>
        <v>8 meses</v>
      </c>
    </row>
    <row r="1257" spans="1:4" x14ac:dyDescent="0.25">
      <c r="A1257" s="13">
        <v>5</v>
      </c>
      <c r="B1257" t="s">
        <v>102</v>
      </c>
      <c r="C1257" t="s">
        <v>89</v>
      </c>
      <c r="D1257" t="str">
        <f t="shared" si="19"/>
        <v>5 meses</v>
      </c>
    </row>
    <row r="1258" spans="1:4" x14ac:dyDescent="0.25">
      <c r="A1258" s="13">
        <v>10</v>
      </c>
      <c r="B1258" t="s">
        <v>102</v>
      </c>
      <c r="C1258" t="s">
        <v>89</v>
      </c>
      <c r="D1258" t="str">
        <f t="shared" si="19"/>
        <v>10 meses</v>
      </c>
    </row>
    <row r="1259" spans="1:4" x14ac:dyDescent="0.25">
      <c r="A1259" s="13">
        <v>10</v>
      </c>
      <c r="B1259" t="s">
        <v>102</v>
      </c>
      <c r="C1259" t="s">
        <v>89</v>
      </c>
      <c r="D1259" t="str">
        <f t="shared" si="19"/>
        <v>10 meses</v>
      </c>
    </row>
    <row r="1260" spans="1:4" x14ac:dyDescent="0.25">
      <c r="A1260" s="13">
        <v>12</v>
      </c>
      <c r="B1260" t="s">
        <v>102</v>
      </c>
      <c r="C1260" t="s">
        <v>89</v>
      </c>
      <c r="D1260" t="str">
        <f t="shared" si="19"/>
        <v>12 meses</v>
      </c>
    </row>
    <row r="1261" spans="1:4" x14ac:dyDescent="0.25">
      <c r="A1261" s="13">
        <v>2</v>
      </c>
      <c r="B1261" t="s">
        <v>102</v>
      </c>
      <c r="C1261" t="s">
        <v>89</v>
      </c>
      <c r="D1261" t="str">
        <f t="shared" si="19"/>
        <v>2 meses</v>
      </c>
    </row>
    <row r="1262" spans="1:4" x14ac:dyDescent="0.25">
      <c r="A1262" s="13">
        <v>9</v>
      </c>
      <c r="B1262" t="s">
        <v>102</v>
      </c>
      <c r="C1262" t="s">
        <v>89</v>
      </c>
      <c r="D1262" t="str">
        <f t="shared" si="19"/>
        <v>9 meses</v>
      </c>
    </row>
    <row r="1263" spans="1:4" x14ac:dyDescent="0.25">
      <c r="A1263" s="13">
        <v>10</v>
      </c>
      <c r="B1263" t="s">
        <v>102</v>
      </c>
      <c r="C1263" t="s">
        <v>89</v>
      </c>
      <c r="D1263" t="str">
        <f t="shared" si="19"/>
        <v>10 meses</v>
      </c>
    </row>
    <row r="1264" spans="1:4" x14ac:dyDescent="0.25">
      <c r="A1264" s="13">
        <v>12</v>
      </c>
      <c r="B1264" t="s">
        <v>102</v>
      </c>
      <c r="C1264" t="s">
        <v>89</v>
      </c>
      <c r="D1264" t="str">
        <f t="shared" si="19"/>
        <v>12 meses</v>
      </c>
    </row>
    <row r="1265" spans="1:4" x14ac:dyDescent="0.25">
      <c r="A1265" s="13">
        <v>12</v>
      </c>
      <c r="B1265" t="s">
        <v>102</v>
      </c>
      <c r="C1265" t="s">
        <v>89</v>
      </c>
      <c r="D1265" t="str">
        <f t="shared" si="19"/>
        <v>12 meses</v>
      </c>
    </row>
    <row r="1266" spans="1:4" x14ac:dyDescent="0.25">
      <c r="A1266" s="13">
        <v>8</v>
      </c>
      <c r="B1266" t="s">
        <v>102</v>
      </c>
      <c r="C1266" t="s">
        <v>89</v>
      </c>
      <c r="D1266" t="str">
        <f t="shared" si="19"/>
        <v>8 meses</v>
      </c>
    </row>
    <row r="1267" spans="1:4" x14ac:dyDescent="0.25">
      <c r="A1267" s="13">
        <v>12</v>
      </c>
      <c r="B1267" t="s">
        <v>102</v>
      </c>
      <c r="C1267" t="s">
        <v>89</v>
      </c>
      <c r="D1267" t="str">
        <f t="shared" si="19"/>
        <v>12 meses</v>
      </c>
    </row>
    <row r="1268" spans="1:4" x14ac:dyDescent="0.25">
      <c r="A1268" s="13">
        <v>8</v>
      </c>
      <c r="B1268" t="s">
        <v>102</v>
      </c>
      <c r="C1268" t="s">
        <v>89</v>
      </c>
      <c r="D1268" t="str">
        <f t="shared" si="19"/>
        <v>8 meses</v>
      </c>
    </row>
    <row r="1269" spans="1:4" x14ac:dyDescent="0.25">
      <c r="A1269" s="13">
        <v>8</v>
      </c>
      <c r="B1269" t="s">
        <v>102</v>
      </c>
      <c r="C1269" t="s">
        <v>89</v>
      </c>
      <c r="D1269" t="str">
        <f t="shared" si="19"/>
        <v>8 meses</v>
      </c>
    </row>
    <row r="1270" spans="1:4" x14ac:dyDescent="0.25">
      <c r="A1270" s="13">
        <v>11</v>
      </c>
      <c r="B1270" t="s">
        <v>102</v>
      </c>
      <c r="C1270" t="s">
        <v>89</v>
      </c>
      <c r="D1270" t="str">
        <f t="shared" si="19"/>
        <v>11 meses</v>
      </c>
    </row>
    <row r="1271" spans="1:4" x14ac:dyDescent="0.25">
      <c r="A1271" s="13">
        <v>11</v>
      </c>
      <c r="B1271" t="s">
        <v>102</v>
      </c>
      <c r="C1271" t="s">
        <v>89</v>
      </c>
      <c r="D1271" t="str">
        <f t="shared" si="19"/>
        <v>11 meses</v>
      </c>
    </row>
    <row r="1272" spans="1:4" x14ac:dyDescent="0.25">
      <c r="A1272" s="13">
        <v>11</v>
      </c>
      <c r="B1272" t="s">
        <v>102</v>
      </c>
      <c r="C1272" t="s">
        <v>89</v>
      </c>
      <c r="D1272" t="str">
        <f t="shared" si="19"/>
        <v>11 meses</v>
      </c>
    </row>
    <row r="1273" spans="1:4" x14ac:dyDescent="0.25">
      <c r="A1273" s="13">
        <v>11</v>
      </c>
      <c r="B1273" t="s">
        <v>102</v>
      </c>
      <c r="C1273" t="s">
        <v>89</v>
      </c>
      <c r="D1273" t="str">
        <f t="shared" si="19"/>
        <v>11 meses</v>
      </c>
    </row>
    <row r="1274" spans="1:4" x14ac:dyDescent="0.25">
      <c r="A1274" s="13">
        <v>10</v>
      </c>
      <c r="B1274" t="s">
        <v>102</v>
      </c>
      <c r="C1274" t="s">
        <v>89</v>
      </c>
      <c r="D1274" t="str">
        <f t="shared" si="19"/>
        <v>10 meses</v>
      </c>
    </row>
    <row r="1275" spans="1:4" x14ac:dyDescent="0.25">
      <c r="A1275" s="13">
        <v>10</v>
      </c>
      <c r="B1275" t="s">
        <v>102</v>
      </c>
      <c r="C1275" t="s">
        <v>89</v>
      </c>
      <c r="D1275" t="str">
        <f t="shared" si="19"/>
        <v>10 meses</v>
      </c>
    </row>
    <row r="1276" spans="1:4" x14ac:dyDescent="0.25">
      <c r="A1276" s="13">
        <v>10</v>
      </c>
      <c r="B1276" t="s">
        <v>102</v>
      </c>
      <c r="C1276" t="s">
        <v>89</v>
      </c>
      <c r="D1276" t="str">
        <f t="shared" si="19"/>
        <v>10 meses</v>
      </c>
    </row>
    <row r="1277" spans="1:4" x14ac:dyDescent="0.25">
      <c r="A1277" s="13">
        <v>9</v>
      </c>
      <c r="B1277" t="s">
        <v>102</v>
      </c>
      <c r="C1277" t="s">
        <v>89</v>
      </c>
      <c r="D1277" t="str">
        <f t="shared" si="19"/>
        <v>9 meses</v>
      </c>
    </row>
    <row r="1278" spans="1:4" x14ac:dyDescent="0.25">
      <c r="A1278" s="13">
        <v>9</v>
      </c>
      <c r="B1278" t="s">
        <v>102</v>
      </c>
      <c r="C1278" t="s">
        <v>89</v>
      </c>
      <c r="D1278" t="str">
        <f t="shared" si="19"/>
        <v>9 meses</v>
      </c>
    </row>
    <row r="1279" spans="1:4" x14ac:dyDescent="0.25">
      <c r="A1279" s="13">
        <v>12</v>
      </c>
      <c r="B1279" t="s">
        <v>102</v>
      </c>
      <c r="C1279" t="s">
        <v>89</v>
      </c>
      <c r="D1279" t="str">
        <f t="shared" si="19"/>
        <v>12 meses</v>
      </c>
    </row>
    <row r="1280" spans="1:4" x14ac:dyDescent="0.25">
      <c r="A1280" s="13">
        <v>9</v>
      </c>
      <c r="B1280" t="s">
        <v>102</v>
      </c>
      <c r="C1280" t="s">
        <v>89</v>
      </c>
      <c r="D1280" t="str">
        <f t="shared" si="19"/>
        <v>9 meses</v>
      </c>
    </row>
    <row r="1281" spans="1:4" x14ac:dyDescent="0.25">
      <c r="A1281" s="13">
        <v>12</v>
      </c>
      <c r="B1281" t="s">
        <v>102</v>
      </c>
      <c r="C1281" t="s">
        <v>89</v>
      </c>
      <c r="D1281" t="str">
        <f t="shared" si="19"/>
        <v>12 meses</v>
      </c>
    </row>
    <row r="1282" spans="1:4" x14ac:dyDescent="0.25">
      <c r="A1282" s="13">
        <v>12</v>
      </c>
      <c r="B1282" t="s">
        <v>102</v>
      </c>
      <c r="C1282" t="s">
        <v>89</v>
      </c>
      <c r="D1282" t="str">
        <f t="shared" si="19"/>
        <v>12 meses</v>
      </c>
    </row>
    <row r="1283" spans="1:4" x14ac:dyDescent="0.25">
      <c r="A1283" s="13">
        <v>12</v>
      </c>
      <c r="B1283" t="s">
        <v>102</v>
      </c>
      <c r="C1283" t="s">
        <v>89</v>
      </c>
      <c r="D1283" t="str">
        <f t="shared" ref="D1283:D1346" si="20">CONCATENATE(A1283,C1283,B1283)</f>
        <v>12 meses</v>
      </c>
    </row>
    <row r="1284" spans="1:4" x14ac:dyDescent="0.25">
      <c r="A1284" s="13">
        <v>12</v>
      </c>
      <c r="B1284" t="s">
        <v>102</v>
      </c>
      <c r="C1284" t="s">
        <v>89</v>
      </c>
      <c r="D1284" t="str">
        <f t="shared" si="20"/>
        <v>12 meses</v>
      </c>
    </row>
    <row r="1285" spans="1:4" x14ac:dyDescent="0.25">
      <c r="A1285" s="13">
        <v>9</v>
      </c>
      <c r="B1285" t="s">
        <v>102</v>
      </c>
      <c r="C1285" t="s">
        <v>89</v>
      </c>
      <c r="D1285" t="str">
        <f t="shared" si="20"/>
        <v>9 meses</v>
      </c>
    </row>
    <row r="1286" spans="1:4" x14ac:dyDescent="0.25">
      <c r="A1286" s="13">
        <v>12</v>
      </c>
      <c r="B1286" t="s">
        <v>102</v>
      </c>
      <c r="C1286" t="s">
        <v>89</v>
      </c>
      <c r="D1286" t="str">
        <f t="shared" si="20"/>
        <v>12 meses</v>
      </c>
    </row>
    <row r="1287" spans="1:4" x14ac:dyDescent="0.25">
      <c r="A1287" s="13">
        <v>9</v>
      </c>
      <c r="B1287" t="s">
        <v>102</v>
      </c>
      <c r="C1287" t="s">
        <v>89</v>
      </c>
      <c r="D1287" t="str">
        <f t="shared" si="20"/>
        <v>9 meses</v>
      </c>
    </row>
    <row r="1288" spans="1:4" x14ac:dyDescent="0.25">
      <c r="A1288" s="13">
        <v>10</v>
      </c>
      <c r="B1288" t="s">
        <v>102</v>
      </c>
      <c r="C1288" t="s">
        <v>89</v>
      </c>
      <c r="D1288" t="str">
        <f t="shared" si="20"/>
        <v>10 meses</v>
      </c>
    </row>
    <row r="1289" spans="1:4" x14ac:dyDescent="0.25">
      <c r="A1289" s="13">
        <v>9</v>
      </c>
      <c r="B1289" t="s">
        <v>102</v>
      </c>
      <c r="C1289" t="s">
        <v>89</v>
      </c>
      <c r="D1289" t="str">
        <f t="shared" si="20"/>
        <v>9 meses</v>
      </c>
    </row>
    <row r="1290" spans="1:4" x14ac:dyDescent="0.25">
      <c r="A1290" s="13">
        <v>9</v>
      </c>
      <c r="B1290" t="s">
        <v>102</v>
      </c>
      <c r="C1290" t="s">
        <v>89</v>
      </c>
      <c r="D1290" t="str">
        <f t="shared" si="20"/>
        <v>9 meses</v>
      </c>
    </row>
    <row r="1291" spans="1:4" x14ac:dyDescent="0.25">
      <c r="A1291" s="13">
        <v>12</v>
      </c>
      <c r="B1291" t="s">
        <v>102</v>
      </c>
      <c r="C1291" t="s">
        <v>89</v>
      </c>
      <c r="D1291" t="str">
        <f t="shared" si="20"/>
        <v>12 meses</v>
      </c>
    </row>
    <row r="1292" spans="1:4" x14ac:dyDescent="0.25">
      <c r="A1292" s="13">
        <v>12</v>
      </c>
      <c r="B1292" t="s">
        <v>102</v>
      </c>
      <c r="C1292" t="s">
        <v>89</v>
      </c>
      <c r="D1292" t="str">
        <f t="shared" si="20"/>
        <v>12 meses</v>
      </c>
    </row>
    <row r="1293" spans="1:4" x14ac:dyDescent="0.25">
      <c r="A1293" s="13">
        <v>12</v>
      </c>
      <c r="B1293" t="s">
        <v>102</v>
      </c>
      <c r="C1293" t="s">
        <v>89</v>
      </c>
      <c r="D1293" t="str">
        <f t="shared" si="20"/>
        <v>12 meses</v>
      </c>
    </row>
    <row r="1294" spans="1:4" x14ac:dyDescent="0.25">
      <c r="A1294" s="13">
        <v>9</v>
      </c>
      <c r="B1294" t="s">
        <v>102</v>
      </c>
      <c r="C1294" t="s">
        <v>89</v>
      </c>
      <c r="D1294" t="str">
        <f t="shared" si="20"/>
        <v>9 meses</v>
      </c>
    </row>
    <row r="1295" spans="1:4" x14ac:dyDescent="0.25">
      <c r="A1295" s="13">
        <v>9</v>
      </c>
      <c r="B1295" t="s">
        <v>102</v>
      </c>
      <c r="C1295" t="s">
        <v>89</v>
      </c>
      <c r="D1295" t="str">
        <f t="shared" si="20"/>
        <v>9 meses</v>
      </c>
    </row>
    <row r="1296" spans="1:4" x14ac:dyDescent="0.25">
      <c r="A1296" s="13">
        <v>9</v>
      </c>
      <c r="B1296" t="s">
        <v>102</v>
      </c>
      <c r="C1296" t="s">
        <v>89</v>
      </c>
      <c r="D1296" t="str">
        <f t="shared" si="20"/>
        <v>9 meses</v>
      </c>
    </row>
    <row r="1297" spans="1:4" x14ac:dyDescent="0.25">
      <c r="A1297" s="13">
        <v>9</v>
      </c>
      <c r="B1297" t="s">
        <v>102</v>
      </c>
      <c r="C1297" t="s">
        <v>89</v>
      </c>
      <c r="D1297" t="str">
        <f t="shared" si="20"/>
        <v>9 meses</v>
      </c>
    </row>
    <row r="1298" spans="1:4" x14ac:dyDescent="0.25">
      <c r="A1298" s="13">
        <v>12</v>
      </c>
      <c r="B1298" t="s">
        <v>102</v>
      </c>
      <c r="C1298" t="s">
        <v>89</v>
      </c>
      <c r="D1298" t="str">
        <f t="shared" si="20"/>
        <v>12 meses</v>
      </c>
    </row>
    <row r="1299" spans="1:4" x14ac:dyDescent="0.25">
      <c r="A1299" s="13">
        <v>12</v>
      </c>
      <c r="B1299" t="s">
        <v>102</v>
      </c>
      <c r="C1299" t="s">
        <v>89</v>
      </c>
      <c r="D1299" t="str">
        <f t="shared" si="20"/>
        <v>12 meses</v>
      </c>
    </row>
    <row r="1300" spans="1:4" x14ac:dyDescent="0.25">
      <c r="A1300" s="13">
        <v>5</v>
      </c>
      <c r="B1300" t="s">
        <v>102</v>
      </c>
      <c r="C1300" t="s">
        <v>89</v>
      </c>
      <c r="D1300" t="str">
        <f t="shared" si="20"/>
        <v>5 meses</v>
      </c>
    </row>
    <row r="1301" spans="1:4" x14ac:dyDescent="0.25">
      <c r="A1301" s="13">
        <v>4</v>
      </c>
      <c r="B1301" t="s">
        <v>102</v>
      </c>
      <c r="C1301" t="s">
        <v>89</v>
      </c>
      <c r="D1301" t="str">
        <f t="shared" si="20"/>
        <v>4 meses</v>
      </c>
    </row>
    <row r="1302" spans="1:4" x14ac:dyDescent="0.25">
      <c r="A1302" s="13">
        <v>5</v>
      </c>
      <c r="B1302" t="s">
        <v>102</v>
      </c>
      <c r="C1302" t="s">
        <v>89</v>
      </c>
      <c r="D1302" t="str">
        <f t="shared" si="20"/>
        <v>5 meses</v>
      </c>
    </row>
    <row r="1303" spans="1:4" x14ac:dyDescent="0.25">
      <c r="A1303" s="13">
        <v>6</v>
      </c>
      <c r="B1303" t="s">
        <v>102</v>
      </c>
      <c r="C1303" t="s">
        <v>89</v>
      </c>
      <c r="D1303" t="str">
        <f t="shared" si="20"/>
        <v>6 meses</v>
      </c>
    </row>
    <row r="1304" spans="1:4" x14ac:dyDescent="0.25">
      <c r="A1304" s="13">
        <v>6</v>
      </c>
      <c r="B1304" t="s">
        <v>102</v>
      </c>
      <c r="C1304" t="s">
        <v>89</v>
      </c>
      <c r="D1304" t="str">
        <f t="shared" si="20"/>
        <v>6 meses</v>
      </c>
    </row>
    <row r="1305" spans="1:4" x14ac:dyDescent="0.25">
      <c r="A1305" s="13">
        <v>12</v>
      </c>
      <c r="B1305" t="s">
        <v>102</v>
      </c>
      <c r="C1305" t="s">
        <v>89</v>
      </c>
      <c r="D1305" t="str">
        <f t="shared" si="20"/>
        <v>12 meses</v>
      </c>
    </row>
    <row r="1306" spans="1:4" x14ac:dyDescent="0.25">
      <c r="A1306" s="13">
        <v>5</v>
      </c>
      <c r="B1306" t="s">
        <v>102</v>
      </c>
      <c r="C1306" t="s">
        <v>89</v>
      </c>
      <c r="D1306" t="str">
        <f t="shared" si="20"/>
        <v>5 meses</v>
      </c>
    </row>
    <row r="1307" spans="1:4" x14ac:dyDescent="0.25">
      <c r="A1307" s="13">
        <v>5</v>
      </c>
      <c r="B1307" t="s">
        <v>102</v>
      </c>
      <c r="C1307" t="s">
        <v>89</v>
      </c>
      <c r="D1307" t="str">
        <f t="shared" si="20"/>
        <v>5 meses</v>
      </c>
    </row>
    <row r="1308" spans="1:4" x14ac:dyDescent="0.25">
      <c r="A1308" s="13">
        <v>38</v>
      </c>
      <c r="B1308" t="s">
        <v>102</v>
      </c>
      <c r="C1308" t="s">
        <v>89</v>
      </c>
      <c r="D1308" t="str">
        <f t="shared" si="20"/>
        <v>38 meses</v>
      </c>
    </row>
    <row r="1309" spans="1:4" x14ac:dyDescent="0.25">
      <c r="A1309" s="13">
        <v>27</v>
      </c>
      <c r="B1309" t="s">
        <v>102</v>
      </c>
      <c r="C1309" t="s">
        <v>89</v>
      </c>
      <c r="D1309" t="str">
        <f t="shared" si="20"/>
        <v>27 meses</v>
      </c>
    </row>
    <row r="1310" spans="1:4" x14ac:dyDescent="0.25">
      <c r="A1310" s="13">
        <v>16</v>
      </c>
      <c r="B1310" t="s">
        <v>102</v>
      </c>
      <c r="C1310" t="s">
        <v>89</v>
      </c>
      <c r="D1310" t="str">
        <f t="shared" si="20"/>
        <v>16 meses</v>
      </c>
    </row>
    <row r="1311" spans="1:4" x14ac:dyDescent="0.25">
      <c r="A1311" s="13">
        <v>27</v>
      </c>
      <c r="B1311" t="s">
        <v>102</v>
      </c>
      <c r="C1311" t="s">
        <v>89</v>
      </c>
      <c r="D1311" t="str">
        <f t="shared" si="20"/>
        <v>27 meses</v>
      </c>
    </row>
    <row r="1312" spans="1:4" x14ac:dyDescent="0.25">
      <c r="A1312" s="13">
        <v>16</v>
      </c>
      <c r="B1312" t="s">
        <v>102</v>
      </c>
      <c r="C1312" t="s">
        <v>89</v>
      </c>
      <c r="D1312" t="str">
        <f t="shared" si="20"/>
        <v>16 meses</v>
      </c>
    </row>
    <row r="1313" spans="1:4" x14ac:dyDescent="0.25">
      <c r="A1313" s="13">
        <v>28</v>
      </c>
      <c r="B1313" t="s">
        <v>102</v>
      </c>
      <c r="C1313" t="s">
        <v>89</v>
      </c>
      <c r="D1313" t="str">
        <f t="shared" si="20"/>
        <v>28 meses</v>
      </c>
    </row>
    <row r="1314" spans="1:4" x14ac:dyDescent="0.25">
      <c r="A1314" s="13">
        <v>15</v>
      </c>
      <c r="B1314" t="s">
        <v>102</v>
      </c>
      <c r="C1314" t="s">
        <v>89</v>
      </c>
      <c r="D1314" t="str">
        <f t="shared" si="20"/>
        <v>15 meses</v>
      </c>
    </row>
    <row r="1315" spans="1:4" x14ac:dyDescent="0.25">
      <c r="A1315" s="13">
        <v>15</v>
      </c>
      <c r="B1315" t="s">
        <v>102</v>
      </c>
      <c r="C1315" t="s">
        <v>89</v>
      </c>
      <c r="D1315" t="str">
        <f t="shared" si="20"/>
        <v>15 meses</v>
      </c>
    </row>
    <row r="1316" spans="1:4" x14ac:dyDescent="0.25">
      <c r="A1316" s="13">
        <v>15</v>
      </c>
      <c r="B1316" t="s">
        <v>102</v>
      </c>
      <c r="C1316" t="s">
        <v>89</v>
      </c>
      <c r="D1316" t="str">
        <f t="shared" si="20"/>
        <v>15 meses</v>
      </c>
    </row>
    <row r="1317" spans="1:4" x14ac:dyDescent="0.25">
      <c r="A1317" s="13">
        <v>15</v>
      </c>
      <c r="B1317" t="s">
        <v>102</v>
      </c>
      <c r="C1317" t="s">
        <v>89</v>
      </c>
      <c r="D1317" t="str">
        <f t="shared" si="20"/>
        <v>15 meses</v>
      </c>
    </row>
    <row r="1318" spans="1:4" x14ac:dyDescent="0.25">
      <c r="A1318" s="13">
        <v>15</v>
      </c>
      <c r="B1318" t="s">
        <v>102</v>
      </c>
      <c r="C1318" t="s">
        <v>89</v>
      </c>
      <c r="D1318" t="str">
        <f t="shared" si="20"/>
        <v>15 meses</v>
      </c>
    </row>
    <row r="1319" spans="1:4" x14ac:dyDescent="0.25">
      <c r="A1319" s="13">
        <v>15</v>
      </c>
      <c r="B1319" t="s">
        <v>102</v>
      </c>
      <c r="C1319" t="s">
        <v>89</v>
      </c>
      <c r="D1319" t="str">
        <f t="shared" si="20"/>
        <v>15 meses</v>
      </c>
    </row>
    <row r="1320" spans="1:4" x14ac:dyDescent="0.25">
      <c r="A1320" s="13">
        <v>15</v>
      </c>
      <c r="B1320" t="s">
        <v>102</v>
      </c>
      <c r="C1320" t="s">
        <v>89</v>
      </c>
      <c r="D1320" t="str">
        <f t="shared" si="20"/>
        <v>15 meses</v>
      </c>
    </row>
    <row r="1321" spans="1:4" x14ac:dyDescent="0.25">
      <c r="A1321" s="13">
        <v>15</v>
      </c>
      <c r="B1321" t="s">
        <v>102</v>
      </c>
      <c r="C1321" t="s">
        <v>89</v>
      </c>
      <c r="D1321" t="str">
        <f t="shared" si="20"/>
        <v>15 meses</v>
      </c>
    </row>
    <row r="1322" spans="1:4" x14ac:dyDescent="0.25">
      <c r="A1322" s="13">
        <v>15</v>
      </c>
      <c r="B1322" t="s">
        <v>102</v>
      </c>
      <c r="C1322" t="s">
        <v>89</v>
      </c>
      <c r="D1322" t="str">
        <f t="shared" si="20"/>
        <v>15 meses</v>
      </c>
    </row>
    <row r="1323" spans="1:4" x14ac:dyDescent="0.25">
      <c r="A1323" s="13">
        <v>14</v>
      </c>
      <c r="B1323" t="s">
        <v>102</v>
      </c>
      <c r="C1323" t="s">
        <v>89</v>
      </c>
      <c r="D1323" t="str">
        <f t="shared" si="20"/>
        <v>14 meses</v>
      </c>
    </row>
    <row r="1324" spans="1:4" x14ac:dyDescent="0.25">
      <c r="A1324" s="13">
        <v>15</v>
      </c>
      <c r="B1324" t="s">
        <v>102</v>
      </c>
      <c r="C1324" t="s">
        <v>89</v>
      </c>
      <c r="D1324" t="str">
        <f t="shared" si="20"/>
        <v>15 meses</v>
      </c>
    </row>
    <row r="1325" spans="1:4" x14ac:dyDescent="0.25">
      <c r="A1325" s="13">
        <v>10</v>
      </c>
      <c r="B1325" t="s">
        <v>102</v>
      </c>
      <c r="C1325" t="s">
        <v>89</v>
      </c>
      <c r="D1325" t="str">
        <f t="shared" si="20"/>
        <v>10 meses</v>
      </c>
    </row>
    <row r="1326" spans="1:4" x14ac:dyDescent="0.25">
      <c r="A1326" s="13">
        <v>10</v>
      </c>
      <c r="B1326" t="s">
        <v>102</v>
      </c>
      <c r="C1326" t="s">
        <v>89</v>
      </c>
      <c r="D1326" t="str">
        <f t="shared" si="20"/>
        <v>10 meses</v>
      </c>
    </row>
    <row r="1327" spans="1:4" x14ac:dyDescent="0.25">
      <c r="A1327" s="13">
        <v>18</v>
      </c>
      <c r="B1327" t="s">
        <v>102</v>
      </c>
      <c r="C1327" t="s">
        <v>89</v>
      </c>
      <c r="D1327" t="str">
        <f t="shared" si="20"/>
        <v>18 meses</v>
      </c>
    </row>
    <row r="1328" spans="1:4" x14ac:dyDescent="0.25">
      <c r="A1328" s="13">
        <v>10</v>
      </c>
      <c r="B1328" t="s">
        <v>102</v>
      </c>
      <c r="C1328" t="s">
        <v>89</v>
      </c>
      <c r="D1328" t="str">
        <f t="shared" si="20"/>
        <v>10 meses</v>
      </c>
    </row>
    <row r="1329" spans="1:4" x14ac:dyDescent="0.25">
      <c r="A1329" s="13">
        <v>6</v>
      </c>
      <c r="B1329" t="s">
        <v>102</v>
      </c>
      <c r="C1329" t="s">
        <v>89</v>
      </c>
      <c r="D1329" t="str">
        <f t="shared" si="20"/>
        <v>6 meses</v>
      </c>
    </row>
    <row r="1330" spans="1:4" x14ac:dyDescent="0.25">
      <c r="A1330" s="13">
        <v>4</v>
      </c>
      <c r="B1330" t="s">
        <v>102</v>
      </c>
      <c r="C1330" t="s">
        <v>89</v>
      </c>
      <c r="D1330" t="str">
        <f t="shared" si="20"/>
        <v>4 meses</v>
      </c>
    </row>
    <row r="1331" spans="1:4" x14ac:dyDescent="0.25">
      <c r="A1331" s="13">
        <v>10</v>
      </c>
      <c r="B1331" t="s">
        <v>102</v>
      </c>
      <c r="C1331" t="s">
        <v>89</v>
      </c>
      <c r="D1331" t="str">
        <f t="shared" si="20"/>
        <v>10 meses</v>
      </c>
    </row>
    <row r="1332" spans="1:4" x14ac:dyDescent="0.25">
      <c r="A1332" s="13">
        <v>11</v>
      </c>
      <c r="B1332" t="s">
        <v>102</v>
      </c>
      <c r="C1332" t="s">
        <v>89</v>
      </c>
      <c r="D1332" t="str">
        <f t="shared" si="20"/>
        <v>11 meses</v>
      </c>
    </row>
    <row r="1333" spans="1:4" x14ac:dyDescent="0.25">
      <c r="A1333" s="13">
        <v>11</v>
      </c>
      <c r="B1333" t="s">
        <v>102</v>
      </c>
      <c r="C1333" t="s">
        <v>89</v>
      </c>
      <c r="D1333" t="str">
        <f t="shared" si="20"/>
        <v>11 meses</v>
      </c>
    </row>
    <row r="1334" spans="1:4" x14ac:dyDescent="0.25">
      <c r="A1334" s="13">
        <v>11</v>
      </c>
      <c r="B1334" t="s">
        <v>102</v>
      </c>
      <c r="C1334" t="s">
        <v>89</v>
      </c>
      <c r="D1334" t="str">
        <f t="shared" si="20"/>
        <v>11 meses</v>
      </c>
    </row>
    <row r="1335" spans="1:4" x14ac:dyDescent="0.25">
      <c r="A1335" s="13">
        <v>11</v>
      </c>
      <c r="B1335" t="s">
        <v>102</v>
      </c>
      <c r="C1335" t="s">
        <v>89</v>
      </c>
      <c r="D1335" t="str">
        <f t="shared" si="20"/>
        <v>11 meses</v>
      </c>
    </row>
    <row r="1336" spans="1:4" x14ac:dyDescent="0.25">
      <c r="A1336" s="13">
        <v>10</v>
      </c>
      <c r="B1336" t="s">
        <v>102</v>
      </c>
      <c r="C1336" t="s">
        <v>89</v>
      </c>
      <c r="D1336" t="str">
        <f t="shared" si="20"/>
        <v>10 meses</v>
      </c>
    </row>
    <row r="1337" spans="1:4" x14ac:dyDescent="0.25">
      <c r="A1337" s="13">
        <v>12</v>
      </c>
      <c r="B1337" t="s">
        <v>102</v>
      </c>
      <c r="C1337" t="s">
        <v>89</v>
      </c>
      <c r="D1337" t="str">
        <f t="shared" si="20"/>
        <v>12 meses</v>
      </c>
    </row>
    <row r="1338" spans="1:4" x14ac:dyDescent="0.25">
      <c r="A1338" s="13">
        <v>11</v>
      </c>
      <c r="B1338" t="s">
        <v>102</v>
      </c>
      <c r="C1338" t="s">
        <v>89</v>
      </c>
      <c r="D1338" t="str">
        <f t="shared" si="20"/>
        <v>11 meses</v>
      </c>
    </row>
    <row r="1339" spans="1:4" x14ac:dyDescent="0.25">
      <c r="A1339" s="13">
        <v>11</v>
      </c>
      <c r="B1339" t="s">
        <v>102</v>
      </c>
      <c r="C1339" t="s">
        <v>89</v>
      </c>
      <c r="D1339" t="str">
        <f t="shared" si="20"/>
        <v>11 meses</v>
      </c>
    </row>
    <row r="1340" spans="1:4" x14ac:dyDescent="0.25">
      <c r="A1340" s="13">
        <v>11</v>
      </c>
      <c r="B1340" t="s">
        <v>102</v>
      </c>
      <c r="C1340" t="s">
        <v>89</v>
      </c>
      <c r="D1340" t="str">
        <f t="shared" si="20"/>
        <v>11 meses</v>
      </c>
    </row>
    <row r="1341" spans="1:4" x14ac:dyDescent="0.25">
      <c r="A1341" s="13">
        <v>4</v>
      </c>
      <c r="B1341" t="s">
        <v>102</v>
      </c>
      <c r="C1341" t="s">
        <v>89</v>
      </c>
      <c r="D1341" t="str">
        <f t="shared" si="20"/>
        <v>4 meses</v>
      </c>
    </row>
    <row r="1342" spans="1:4" x14ac:dyDescent="0.25">
      <c r="A1342" s="13">
        <v>9</v>
      </c>
      <c r="B1342" t="s">
        <v>102</v>
      </c>
      <c r="C1342" t="s">
        <v>89</v>
      </c>
      <c r="D1342" t="str">
        <f t="shared" si="20"/>
        <v>9 meses</v>
      </c>
    </row>
    <row r="1343" spans="1:4" x14ac:dyDescent="0.25">
      <c r="A1343" s="13">
        <v>10</v>
      </c>
      <c r="B1343" t="s">
        <v>102</v>
      </c>
      <c r="C1343" t="s">
        <v>89</v>
      </c>
      <c r="D1343" t="str">
        <f t="shared" si="20"/>
        <v>10 meses</v>
      </c>
    </row>
    <row r="1344" spans="1:4" x14ac:dyDescent="0.25">
      <c r="A1344" s="13">
        <v>10</v>
      </c>
      <c r="B1344" t="s">
        <v>102</v>
      </c>
      <c r="C1344" t="s">
        <v>89</v>
      </c>
      <c r="D1344" t="str">
        <f t="shared" si="20"/>
        <v>10 meses</v>
      </c>
    </row>
    <row r="1345" spans="1:4" x14ac:dyDescent="0.25">
      <c r="A1345" s="13">
        <v>11</v>
      </c>
      <c r="B1345" t="s">
        <v>102</v>
      </c>
      <c r="C1345" t="s">
        <v>89</v>
      </c>
      <c r="D1345" t="str">
        <f t="shared" si="20"/>
        <v>11 meses</v>
      </c>
    </row>
    <row r="1346" spans="1:4" x14ac:dyDescent="0.25">
      <c r="A1346" s="13">
        <v>10</v>
      </c>
      <c r="B1346" t="s">
        <v>102</v>
      </c>
      <c r="C1346" t="s">
        <v>89</v>
      </c>
      <c r="D1346" t="str">
        <f t="shared" si="20"/>
        <v>10 meses</v>
      </c>
    </row>
    <row r="1347" spans="1:4" x14ac:dyDescent="0.25">
      <c r="A1347" s="13">
        <v>4</v>
      </c>
      <c r="B1347" t="s">
        <v>102</v>
      </c>
      <c r="C1347" t="s">
        <v>89</v>
      </c>
      <c r="D1347" t="str">
        <f t="shared" ref="D1347:D1402" si="21">CONCATENATE(A1347,C1347,B1347)</f>
        <v>4 meses</v>
      </c>
    </row>
    <row r="1348" spans="1:4" x14ac:dyDescent="0.25">
      <c r="A1348" s="13">
        <v>3</v>
      </c>
      <c r="B1348" t="s">
        <v>102</v>
      </c>
      <c r="C1348" t="s">
        <v>89</v>
      </c>
      <c r="D1348" t="str">
        <f t="shared" si="21"/>
        <v>3 meses</v>
      </c>
    </row>
    <row r="1349" spans="1:4" x14ac:dyDescent="0.25">
      <c r="A1349" s="13">
        <v>10</v>
      </c>
      <c r="B1349" t="s">
        <v>102</v>
      </c>
      <c r="C1349" t="s">
        <v>89</v>
      </c>
      <c r="D1349" t="str">
        <f t="shared" si="21"/>
        <v>10 meses</v>
      </c>
    </row>
    <row r="1350" spans="1:4" x14ac:dyDescent="0.25">
      <c r="A1350" s="13">
        <v>10</v>
      </c>
      <c r="B1350" t="s">
        <v>102</v>
      </c>
      <c r="C1350" t="s">
        <v>89</v>
      </c>
      <c r="D1350" t="str">
        <f t="shared" si="21"/>
        <v>10 meses</v>
      </c>
    </row>
    <row r="1351" spans="1:4" x14ac:dyDescent="0.25">
      <c r="A1351" s="13">
        <v>6</v>
      </c>
      <c r="B1351" t="s">
        <v>102</v>
      </c>
      <c r="C1351" t="s">
        <v>89</v>
      </c>
      <c r="D1351" t="str">
        <f t="shared" si="21"/>
        <v>6 meses</v>
      </c>
    </row>
    <row r="1352" spans="1:4" x14ac:dyDescent="0.25">
      <c r="A1352" s="13">
        <v>6</v>
      </c>
      <c r="B1352" t="s">
        <v>102</v>
      </c>
      <c r="C1352" t="s">
        <v>89</v>
      </c>
      <c r="D1352" t="str">
        <f t="shared" si="21"/>
        <v>6 meses</v>
      </c>
    </row>
    <row r="1353" spans="1:4" x14ac:dyDescent="0.25">
      <c r="A1353" s="13">
        <v>6</v>
      </c>
      <c r="B1353" t="s">
        <v>102</v>
      </c>
      <c r="C1353" t="s">
        <v>89</v>
      </c>
      <c r="D1353" t="str">
        <f t="shared" si="21"/>
        <v>6 meses</v>
      </c>
    </row>
    <row r="1354" spans="1:4" x14ac:dyDescent="0.25">
      <c r="A1354" s="13">
        <v>6</v>
      </c>
      <c r="B1354" t="s">
        <v>102</v>
      </c>
      <c r="C1354" t="s">
        <v>89</v>
      </c>
      <c r="D1354" t="str">
        <f t="shared" si="21"/>
        <v>6 meses</v>
      </c>
    </row>
    <row r="1355" spans="1:4" x14ac:dyDescent="0.25">
      <c r="A1355" s="13">
        <v>6</v>
      </c>
      <c r="B1355" t="s">
        <v>102</v>
      </c>
      <c r="C1355" t="s">
        <v>89</v>
      </c>
      <c r="D1355" t="str">
        <f t="shared" si="21"/>
        <v>6 meses</v>
      </c>
    </row>
    <row r="1356" spans="1:4" x14ac:dyDescent="0.25">
      <c r="A1356" s="13">
        <v>5</v>
      </c>
      <c r="B1356" t="s">
        <v>102</v>
      </c>
      <c r="C1356" t="s">
        <v>89</v>
      </c>
      <c r="D1356" t="str">
        <f t="shared" si="21"/>
        <v>5 meses</v>
      </c>
    </row>
    <row r="1357" spans="1:4" x14ac:dyDescent="0.25">
      <c r="A1357" s="13">
        <v>2</v>
      </c>
      <c r="B1357" t="s">
        <v>102</v>
      </c>
      <c r="C1357" t="s">
        <v>89</v>
      </c>
      <c r="D1357" t="str">
        <f t="shared" si="21"/>
        <v>2 meses</v>
      </c>
    </row>
    <row r="1358" spans="1:4" x14ac:dyDescent="0.25">
      <c r="A1358" s="13">
        <v>6</v>
      </c>
      <c r="B1358" t="s">
        <v>102</v>
      </c>
      <c r="C1358" t="s">
        <v>89</v>
      </c>
      <c r="D1358" t="str">
        <f t="shared" si="21"/>
        <v>6 meses</v>
      </c>
    </row>
    <row r="1359" spans="1:4" x14ac:dyDescent="0.25">
      <c r="A1359" s="13">
        <v>12</v>
      </c>
      <c r="B1359" t="s">
        <v>102</v>
      </c>
      <c r="C1359" t="s">
        <v>89</v>
      </c>
      <c r="D1359" t="str">
        <f t="shared" si="21"/>
        <v>12 meses</v>
      </c>
    </row>
    <row r="1360" spans="1:4" x14ac:dyDescent="0.25">
      <c r="A1360" s="13">
        <v>12</v>
      </c>
      <c r="B1360" t="s">
        <v>102</v>
      </c>
      <c r="C1360" t="s">
        <v>89</v>
      </c>
      <c r="D1360" t="str">
        <f t="shared" si="21"/>
        <v>12 meses</v>
      </c>
    </row>
    <row r="1361" spans="1:4" x14ac:dyDescent="0.25">
      <c r="A1361" s="13">
        <v>5</v>
      </c>
      <c r="B1361" t="s">
        <v>102</v>
      </c>
      <c r="C1361" t="s">
        <v>89</v>
      </c>
      <c r="D1361" t="str">
        <f t="shared" si="21"/>
        <v>5 meses</v>
      </c>
    </row>
    <row r="1362" spans="1:4" x14ac:dyDescent="0.25">
      <c r="A1362" s="13">
        <v>6</v>
      </c>
      <c r="B1362" t="s">
        <v>102</v>
      </c>
      <c r="C1362" t="s">
        <v>89</v>
      </c>
      <c r="D1362" t="str">
        <f t="shared" si="21"/>
        <v>6 meses</v>
      </c>
    </row>
    <row r="1363" spans="1:4" x14ac:dyDescent="0.25">
      <c r="A1363" s="13">
        <v>6</v>
      </c>
      <c r="B1363" t="s">
        <v>102</v>
      </c>
      <c r="C1363" t="s">
        <v>89</v>
      </c>
      <c r="D1363" t="str">
        <f t="shared" si="21"/>
        <v>6 meses</v>
      </c>
    </row>
    <row r="1364" spans="1:4" x14ac:dyDescent="0.25">
      <c r="A1364" s="13">
        <v>12</v>
      </c>
      <c r="B1364" t="s">
        <v>102</v>
      </c>
      <c r="C1364" t="s">
        <v>89</v>
      </c>
      <c r="D1364" t="str">
        <f t="shared" si="21"/>
        <v>12 meses</v>
      </c>
    </row>
    <row r="1365" spans="1:4" x14ac:dyDescent="0.25">
      <c r="A1365" s="13">
        <v>12</v>
      </c>
      <c r="B1365" t="s">
        <v>102</v>
      </c>
      <c r="C1365" t="s">
        <v>89</v>
      </c>
      <c r="D1365" t="str">
        <f t="shared" si="21"/>
        <v>12 meses</v>
      </c>
    </row>
    <row r="1366" spans="1:4" x14ac:dyDescent="0.25">
      <c r="A1366" s="13">
        <v>12</v>
      </c>
      <c r="B1366" t="s">
        <v>102</v>
      </c>
      <c r="C1366" t="s">
        <v>89</v>
      </c>
      <c r="D1366" t="str">
        <f t="shared" si="21"/>
        <v>12 meses</v>
      </c>
    </row>
    <row r="1367" spans="1:4" x14ac:dyDescent="0.25">
      <c r="A1367" s="13">
        <v>12</v>
      </c>
      <c r="B1367" t="s">
        <v>102</v>
      </c>
      <c r="C1367" t="s">
        <v>89</v>
      </c>
      <c r="D1367" t="str">
        <f t="shared" si="21"/>
        <v>12 meses</v>
      </c>
    </row>
    <row r="1368" spans="1:4" x14ac:dyDescent="0.25">
      <c r="A1368" s="13">
        <v>12</v>
      </c>
      <c r="B1368" t="s">
        <v>102</v>
      </c>
      <c r="C1368" t="s">
        <v>89</v>
      </c>
      <c r="D1368" t="str">
        <f t="shared" si="21"/>
        <v>12 meses</v>
      </c>
    </row>
    <row r="1369" spans="1:4" x14ac:dyDescent="0.25">
      <c r="A1369" s="13">
        <v>12</v>
      </c>
      <c r="B1369" t="s">
        <v>102</v>
      </c>
      <c r="C1369" t="s">
        <v>89</v>
      </c>
      <c r="D1369" t="str">
        <f t="shared" si="21"/>
        <v>12 meses</v>
      </c>
    </row>
    <row r="1370" spans="1:4" x14ac:dyDescent="0.25">
      <c r="A1370" s="13">
        <v>10</v>
      </c>
      <c r="B1370" t="s">
        <v>102</v>
      </c>
      <c r="C1370" t="s">
        <v>89</v>
      </c>
      <c r="D1370" t="str">
        <f t="shared" si="21"/>
        <v>10 meses</v>
      </c>
    </row>
    <row r="1371" spans="1:4" x14ac:dyDescent="0.25">
      <c r="A1371" s="13">
        <v>12</v>
      </c>
      <c r="B1371" t="s">
        <v>102</v>
      </c>
      <c r="C1371" t="s">
        <v>89</v>
      </c>
      <c r="D1371" t="str">
        <f t="shared" si="21"/>
        <v>12 meses</v>
      </c>
    </row>
    <row r="1372" spans="1:4" x14ac:dyDescent="0.25">
      <c r="A1372" s="13">
        <v>12</v>
      </c>
      <c r="B1372" t="s">
        <v>102</v>
      </c>
      <c r="C1372" t="s">
        <v>89</v>
      </c>
      <c r="D1372" t="str">
        <f t="shared" si="21"/>
        <v>12 meses</v>
      </c>
    </row>
    <row r="1373" spans="1:4" x14ac:dyDescent="0.25">
      <c r="A1373" s="13">
        <v>12</v>
      </c>
      <c r="B1373" t="s">
        <v>102</v>
      </c>
      <c r="C1373" t="s">
        <v>89</v>
      </c>
      <c r="D1373" t="str">
        <f t="shared" si="21"/>
        <v>12 meses</v>
      </c>
    </row>
    <row r="1374" spans="1:4" x14ac:dyDescent="0.25">
      <c r="A1374" s="13">
        <v>12</v>
      </c>
      <c r="B1374" t="s">
        <v>102</v>
      </c>
      <c r="C1374" t="s">
        <v>89</v>
      </c>
      <c r="D1374" t="str">
        <f t="shared" si="21"/>
        <v>12 meses</v>
      </c>
    </row>
    <row r="1375" spans="1:4" x14ac:dyDescent="0.25">
      <c r="A1375" s="13">
        <v>12</v>
      </c>
      <c r="B1375" t="s">
        <v>102</v>
      </c>
      <c r="C1375" t="s">
        <v>89</v>
      </c>
      <c r="D1375" t="str">
        <f t="shared" si="21"/>
        <v>12 meses</v>
      </c>
    </row>
    <row r="1376" spans="1:4" x14ac:dyDescent="0.25">
      <c r="A1376" s="13">
        <v>12</v>
      </c>
      <c r="B1376" t="s">
        <v>102</v>
      </c>
      <c r="C1376" t="s">
        <v>89</v>
      </c>
      <c r="D1376" t="str">
        <f t="shared" si="21"/>
        <v>12 meses</v>
      </c>
    </row>
    <row r="1377" spans="1:4" x14ac:dyDescent="0.25">
      <c r="A1377" s="13">
        <v>12</v>
      </c>
      <c r="B1377" t="s">
        <v>102</v>
      </c>
      <c r="C1377" t="s">
        <v>89</v>
      </c>
      <c r="D1377" t="str">
        <f t="shared" si="21"/>
        <v>12 meses</v>
      </c>
    </row>
    <row r="1378" spans="1:4" x14ac:dyDescent="0.25">
      <c r="A1378" s="13">
        <v>10</v>
      </c>
      <c r="B1378" t="s">
        <v>102</v>
      </c>
      <c r="C1378" t="s">
        <v>89</v>
      </c>
      <c r="D1378" t="str">
        <f t="shared" si="21"/>
        <v>10 meses</v>
      </c>
    </row>
    <row r="1379" spans="1:4" x14ac:dyDescent="0.25">
      <c r="A1379" s="13">
        <v>18</v>
      </c>
      <c r="B1379" t="s">
        <v>102</v>
      </c>
      <c r="C1379" t="s">
        <v>89</v>
      </c>
      <c r="D1379" t="str">
        <f t="shared" si="21"/>
        <v>18 meses</v>
      </c>
    </row>
    <row r="1380" spans="1:4" x14ac:dyDescent="0.25">
      <c r="A1380" s="13">
        <v>7</v>
      </c>
      <c r="B1380" t="s">
        <v>102</v>
      </c>
      <c r="C1380" t="s">
        <v>89</v>
      </c>
      <c r="D1380" t="str">
        <f t="shared" si="21"/>
        <v>7 meses</v>
      </c>
    </row>
    <row r="1381" spans="1:4" x14ac:dyDescent="0.25">
      <c r="A1381" s="13">
        <v>10</v>
      </c>
      <c r="B1381" t="s">
        <v>102</v>
      </c>
      <c r="C1381" t="s">
        <v>89</v>
      </c>
      <c r="D1381" t="str">
        <f t="shared" si="21"/>
        <v>10 meses</v>
      </c>
    </row>
    <row r="1382" spans="1:4" x14ac:dyDescent="0.25">
      <c r="A1382" s="13">
        <v>10</v>
      </c>
      <c r="B1382" t="s">
        <v>102</v>
      </c>
      <c r="C1382" t="s">
        <v>89</v>
      </c>
      <c r="D1382" t="str">
        <f t="shared" si="21"/>
        <v>10 meses</v>
      </c>
    </row>
    <row r="1383" spans="1:4" x14ac:dyDescent="0.25">
      <c r="A1383" s="13">
        <v>10</v>
      </c>
      <c r="B1383" t="s">
        <v>102</v>
      </c>
      <c r="C1383" t="s">
        <v>89</v>
      </c>
      <c r="D1383" t="str">
        <f t="shared" si="21"/>
        <v>10 meses</v>
      </c>
    </row>
    <row r="1384" spans="1:4" x14ac:dyDescent="0.25">
      <c r="A1384" s="13">
        <v>10</v>
      </c>
      <c r="B1384" t="s">
        <v>102</v>
      </c>
      <c r="C1384" t="s">
        <v>89</v>
      </c>
      <c r="D1384" t="str">
        <f t="shared" si="21"/>
        <v>10 meses</v>
      </c>
    </row>
    <row r="1385" spans="1:4" x14ac:dyDescent="0.25">
      <c r="A1385" s="13">
        <v>10</v>
      </c>
      <c r="B1385" t="s">
        <v>102</v>
      </c>
      <c r="C1385" t="s">
        <v>89</v>
      </c>
      <c r="D1385" t="str">
        <f t="shared" si="21"/>
        <v>10 meses</v>
      </c>
    </row>
    <row r="1386" spans="1:4" x14ac:dyDescent="0.25">
      <c r="A1386" s="13">
        <v>10</v>
      </c>
      <c r="B1386" t="s">
        <v>102</v>
      </c>
      <c r="C1386" t="s">
        <v>89</v>
      </c>
      <c r="D1386" t="str">
        <f t="shared" si="21"/>
        <v>10 meses</v>
      </c>
    </row>
    <row r="1387" spans="1:4" x14ac:dyDescent="0.25">
      <c r="A1387" s="13">
        <v>10</v>
      </c>
      <c r="B1387" t="s">
        <v>102</v>
      </c>
      <c r="C1387" t="s">
        <v>89</v>
      </c>
      <c r="D1387" t="str">
        <f t="shared" si="21"/>
        <v>10 meses</v>
      </c>
    </row>
    <row r="1388" spans="1:4" x14ac:dyDescent="0.25">
      <c r="A1388" s="13">
        <v>10</v>
      </c>
      <c r="B1388" t="s">
        <v>102</v>
      </c>
      <c r="C1388" t="s">
        <v>89</v>
      </c>
      <c r="D1388" t="str">
        <f t="shared" si="21"/>
        <v>10 meses</v>
      </c>
    </row>
    <row r="1389" spans="1:4" x14ac:dyDescent="0.25">
      <c r="A1389" s="13">
        <v>12</v>
      </c>
      <c r="B1389" t="s">
        <v>102</v>
      </c>
      <c r="C1389" t="s">
        <v>89</v>
      </c>
      <c r="D1389" t="str">
        <f t="shared" si="21"/>
        <v>12 meses</v>
      </c>
    </row>
    <row r="1390" spans="1:4" x14ac:dyDescent="0.25">
      <c r="A1390" s="13">
        <v>12</v>
      </c>
      <c r="B1390" t="s">
        <v>102</v>
      </c>
      <c r="C1390" t="s">
        <v>89</v>
      </c>
      <c r="D1390" t="str">
        <f t="shared" si="21"/>
        <v>12 meses</v>
      </c>
    </row>
    <row r="1391" spans="1:4" x14ac:dyDescent="0.25">
      <c r="A1391" s="13">
        <v>12</v>
      </c>
      <c r="B1391" t="s">
        <v>102</v>
      </c>
      <c r="C1391" t="s">
        <v>89</v>
      </c>
      <c r="D1391" t="str">
        <f t="shared" si="21"/>
        <v>12 meses</v>
      </c>
    </row>
    <row r="1392" spans="1:4" x14ac:dyDescent="0.25">
      <c r="A1392" s="13">
        <v>12</v>
      </c>
      <c r="B1392" t="s">
        <v>102</v>
      </c>
      <c r="C1392" t="s">
        <v>89</v>
      </c>
      <c r="D1392" t="str">
        <f t="shared" si="21"/>
        <v>12 meses</v>
      </c>
    </row>
    <row r="1393" spans="1:4" x14ac:dyDescent="0.25">
      <c r="A1393" s="13">
        <v>12</v>
      </c>
      <c r="B1393" t="s">
        <v>102</v>
      </c>
      <c r="C1393" t="s">
        <v>89</v>
      </c>
      <c r="D1393" t="str">
        <f t="shared" si="21"/>
        <v>12 meses</v>
      </c>
    </row>
    <row r="1394" spans="1:4" x14ac:dyDescent="0.25">
      <c r="A1394" s="13">
        <v>12</v>
      </c>
      <c r="B1394" t="s">
        <v>102</v>
      </c>
      <c r="C1394" t="s">
        <v>89</v>
      </c>
      <c r="D1394" t="str">
        <f t="shared" si="21"/>
        <v>12 meses</v>
      </c>
    </row>
    <row r="1395" spans="1:4" x14ac:dyDescent="0.25">
      <c r="A1395" s="13">
        <v>12</v>
      </c>
      <c r="B1395" t="s">
        <v>102</v>
      </c>
      <c r="C1395" t="s">
        <v>89</v>
      </c>
      <c r="D1395" t="str">
        <f t="shared" si="21"/>
        <v>12 meses</v>
      </c>
    </row>
    <row r="1396" spans="1:4" x14ac:dyDescent="0.25">
      <c r="A1396" s="13">
        <v>12</v>
      </c>
      <c r="B1396" t="s">
        <v>102</v>
      </c>
      <c r="C1396" t="s">
        <v>89</v>
      </c>
      <c r="D1396" t="str">
        <f t="shared" si="21"/>
        <v>12 meses</v>
      </c>
    </row>
    <row r="1397" spans="1:4" x14ac:dyDescent="0.25">
      <c r="A1397" s="13">
        <v>12</v>
      </c>
      <c r="B1397" t="s">
        <v>102</v>
      </c>
      <c r="C1397" t="s">
        <v>89</v>
      </c>
      <c r="D1397" t="str">
        <f t="shared" si="21"/>
        <v>12 meses</v>
      </c>
    </row>
    <row r="1398" spans="1:4" x14ac:dyDescent="0.25">
      <c r="A1398" s="13">
        <v>12</v>
      </c>
      <c r="B1398" t="s">
        <v>102</v>
      </c>
      <c r="C1398" t="s">
        <v>89</v>
      </c>
      <c r="D1398" t="str">
        <f t="shared" si="21"/>
        <v>12 meses</v>
      </c>
    </row>
    <row r="1399" spans="1:4" x14ac:dyDescent="0.25">
      <c r="A1399" s="13">
        <v>12</v>
      </c>
      <c r="B1399" t="s">
        <v>102</v>
      </c>
      <c r="C1399" t="s">
        <v>89</v>
      </c>
      <c r="D1399" t="str">
        <f t="shared" si="21"/>
        <v>12 meses</v>
      </c>
    </row>
    <row r="1400" spans="1:4" x14ac:dyDescent="0.25">
      <c r="A1400" s="13">
        <v>12</v>
      </c>
      <c r="B1400" t="s">
        <v>102</v>
      </c>
      <c r="C1400" t="s">
        <v>89</v>
      </c>
      <c r="D1400" t="str">
        <f t="shared" si="21"/>
        <v>12 meses</v>
      </c>
    </row>
    <row r="1401" spans="1:4" x14ac:dyDescent="0.25">
      <c r="A1401" s="13">
        <v>10</v>
      </c>
      <c r="B1401" t="s">
        <v>102</v>
      </c>
      <c r="C1401" t="s">
        <v>89</v>
      </c>
      <c r="D1401" t="str">
        <f t="shared" si="21"/>
        <v>10 meses</v>
      </c>
    </row>
    <row r="1402" spans="1:4" x14ac:dyDescent="0.25">
      <c r="A1402" s="13">
        <v>8</v>
      </c>
      <c r="B1402" t="s">
        <v>102</v>
      </c>
      <c r="C1402" t="s">
        <v>89</v>
      </c>
      <c r="D1402" t="str">
        <f t="shared" si="21"/>
        <v>8 meses</v>
      </c>
    </row>
  </sheetData>
  <protectedRanges>
    <protectedRange sqref="A202 A208" name="Rango1_3_1"/>
    <protectedRange sqref="A8:A9 A13:A15 A87:A90 A154 A156:A161 A220 A235 A239 A247 A256 A266 A272 A297 A303 A350:A351 A382 A389 A409 A413 A416 A420 A623 A955:A968 A995:A998 A1001 A1040 A1042 A1050 A1055 A1076 A1098:A1099 A1124 A1136 A1143 A1156 A1167 A1195:A1197 A1232 A1238 A1255 A1258:A1259 A1263 A1274:A1276 A1288 A1325:A1326 A1331 A1336 A1343:A1344 A1346 A1370 A1378 A1381:A1388 A1401 A1:A6 A112:A113 A118:A120 A130 A136:A138 A140:A141 A147:A148 A168 A173:A177 A180 A197 A201 A203 A205:A207 A209 A211 A289:A290 A312 A314:A315 A326 A347 A368 A385:A386 A396 A398:A400 A405:A407 A423:A427 A429:A430 A434 A441:A444 A455 A472 A474:A475 A478 A480 A539 A553:A554 A589 A602:A607 A612:A614 A618:A619 A625:A626 A659:A687 A748 A756:A760 A906:A907 A929 A974:A977 A979:A984 A991 A1006:A1027 A1030:A1038 A1047:A1048 A1063 A1069:A1070 A1072 A1074 A1084 A1088 A1090:A1091 A1093 A1095 A1111:A1112 A1114:A1115 A1159:A1160 A1163 A1169 A1177:A1184 A1229 A1243 A1247 A1253 A1328:A1329 A1349:A1355 A1358 A1362:A1363" name="Rango1_4_1"/>
    <protectedRange sqref="A7 A91 A93 A121:A124 A139 A179 A192 A204 A221 A242 A261 A263 A281 A296 A316 A320 A348:A349 A361:A365 A387:A388 A408 A422 A479 A609 A639 A641 A643 A645 A647 A649 A651 A653 A655 A761 A904:A905 A985:A986 A1046 A1068 A1071 A1082 A1089 A1092 A1131:A1132 A1137:A1141 A1226:A1227 A1231 A1257 A1356 A285 A288 A557 A559 A561 A563 A565 A568 A595 A622 A749 A1029 A1127:A1128 A1161:A1162 A1248 A1254 A1380 A127:A129 A143:A146 A149:A153 A162:A166 A169:A170 A181:A186 A274 A298 A307:A308 A356:A358 A369:A380 A383:A384 A393:A394 A397 A401:A402 A404 A410 A415 A428 A445 A454 A459 A470 A540 A574:A575 A587 A597 A624 A627:A629 A988:A990 A1056:A1058 A1064:A1065 A1075 A1077:A1078 A1087 A1096 A1113 A1122:A1123 A1157 A1164:A1165 A1185:A1186 A1198:A1202 A1221:A1222 A1264:A1265 A1267 A1279 A1281:A1284 A1286 A1291:A1293 A1337 A1359:A1361 A1364:A1369 A1371:A1377 A1389:A1400 A10:A12 A16:A86 A95:A109 A114:A117 A131:A135 A217 A244 A276:A277 A292 A322:A324 A327 A329 A436 A451 A466 A476:A477 A599:A601 A1002:A1005 A1051:A1054 A1062 A1100:A1110 A1144:A1149 A1152:A1153 A1173 A1235:A1237 A1240:A1241 A1330 A1341 A1347 A1039 A1043:A1044" name="Rango1_10"/>
    <protectedRange sqref="A111 A142 A155 A167 A210 A243 A249 A282:A283 A294:A295 A305 A317:A318 A321 A325 A332 A339 A359:A360 A421 A457 A571:A572 A630 A634 A688:A747 A750:A751 A763 A765 A978 A1045 A1061 A1175 A1348" name="Diligenciar_3"/>
    <protectedRange algorithmName="SHA-512" hashValue="49/yl+GTMlRN3FloWoyBL3IsXrYzEo95h5eEgXs/T6SxYAwuSo+Ndqxkist3BnknjOR8ERS4BgA76v7mpDBZcA==" saltValue="JvzRIA9SAjvsZX2GnV6n2A==" spinCount="100000" sqref="A125:A126 A171:A172 A187:A190 A193:A196 A198:A200 A212 A215 A218:A219 A237:A238 A252:A253 A259:A260 A264:A265 A269:A271 A278:A279 A286 A293 A299:A300 A309:A310 A313 A328 A336 A343:A346 A352:A353 A367 A390 A417 A448 A453 A567 A570 A573 A594 A598 A620 A921 A930:A954 A994 A1041 A1073 A1080 A1117:A1121 A1125:A1126 A1170:A1171 A1210 A1270:A1273 A1332:A1335 A1338:A1340 A1345" name="Rango7"/>
    <protectedRange sqref="A125:A126 A171:A172 A187:A190 A193:A196 A198:A200 A212 A215 A218:A219 A237:A238 A252:A253 A259:A260 A264:A265 A269:A271 A278:A279 A286 A293 A299:A300 A309:A310 A313 A328 A336 A343:A346 A352:A353 A367 A390 A417 A448 A453 A567 A570 A573 A594 A598 A620 A921 A930:A954 A994 A1041 A1073 A1080 A1117:A1121 A1125:A1126 A1170:A1171 A1210 A1270:A1273 A1332:A1335 A1338:A1340 A1345" name="Diligenciar_4"/>
    <protectedRange sqref="A191 A301 A354 A381 A590 A764 A1250:A1251 A236 A267 A280 A213:A214 A216 A311 A391:A392 A418 A440 A447 A657:A658 A908:A920 A922:A928 A255 A449:A450 A588 A621 A969:A973 A1097 A1116 A1203 A245:A246 A225:A229 A241 A248 A273 A319 A337:A338 A465 A473 A611 A615:A617 A635:A638 A766:A767 A1081 A1094 A1176 A1357 A250:A251 A306 A333:A335 A340:A342 A275 A366 A431 A433 A435 A438 A456 A467 A631 A987 A1028 A1142 A1230 A1314:A1324 A411 A469 A471 A576:A586 A992:A993 A999:A1000 A1059:A1060 A1066:A1067 A1310 A1312 A234" name="Rango1_3"/>
    <protectedRange sqref="A439" name="Rango1_28"/>
    <protectedRange sqref="A460:A464 A468 A1313" name="Rango1_29"/>
    <protectedRange algorithmName="SHA-512" hashValue="49/yl+GTMlRN3FloWoyBL3IsXrYzEo95h5eEgXs/T6SxYAwuSo+Ndqxkist3BnknjOR8ERS4BgA76v7mpDBZcA==" saltValue="JvzRIA9SAjvsZX2GnV6n2A==" spinCount="100000" sqref="A555:A556 A1204:A1206" name="Rango7_2_1_7"/>
    <protectedRange sqref="A555:A556 A1204:A1206" name="Diligenciar_2_1_7"/>
    <protectedRange algorithmName="SHA-512" hashValue="49/yl+GTMlRN3FloWoyBL3IsXrYzEo95h5eEgXs/T6SxYAwuSo+Ndqxkist3BnknjOR8ERS4BgA76v7mpDBZcA==" saltValue="JvzRIA9SAjvsZX2GnV6n2A==" spinCount="100000" sqref="A640 A642 A644 A646 A648 A650 A652 A654 A656 A762" name="Rango7_2_1_11"/>
    <protectedRange sqref="A640 A642 A644 A646 A648 A650 A652 A654 A656 A762" name="Diligenciar_2_1_11"/>
    <protectedRange algorithmName="SHA-512" hashValue="49/yl+GTMlRN3FloWoyBL3IsXrYzEo95h5eEgXs/T6SxYAwuSo+Ndqxkist3BnknjOR8ERS4BgA76v7mpDBZcA==" saltValue="JvzRIA9SAjvsZX2GnV6n2A==" spinCount="100000" sqref="A752:A755" name="Rango7_2_1_7_3"/>
    <protectedRange sqref="A752:A755" name="Diligenciar_2_1_7_3"/>
    <protectedRange sqref="A1260:A1261 A1158 A1207:A1209 A1174 A1211:A1214" name="Rango1_65"/>
    <protectedRange sqref="A1298:A1307" name="Rango1_1_12"/>
    <protectedRange sqref="A1308:A1309 A1327 A1311" name="Rango1_15_2"/>
    <protectedRange sqref="A1379" name="Rango1_10_7"/>
    <protectedRange algorithmName="SHA-512" hashValue="49/yl+GTMlRN3FloWoyBL3IsXrYzEo95h5eEgXs/T6SxYAwuSo+Ndqxkist3BnknjOR8ERS4BgA76v7mpDBZcA==" saltValue="JvzRIA9SAjvsZX2GnV6n2A==" spinCount="100000" sqref="G15:G17 G2:G13" name="Rango7_3"/>
    <protectedRange sqref="G15:G17 G2:G13" name="Diligenciar_16"/>
  </protectedRanges>
  <autoFilter ref="A1:C1402"/>
  <dataValidations count="4">
    <dataValidation allowBlank="1" showInputMessage="1" showErrorMessage="1" errorTitle="Información incorrecta" error="Favor seleccione el mes de la lista" promptTitle="Fecha" prompt="Ingrese la cantidad y la unidad &quot;5 meses&quot;" sqref="A192 A201 A112:A124 A173:A177 A1263:A1269 A225:A227 A764 A1122:A1124 A235:A236 A213 A285 A552:A554 A635:A639 A179:A186 A168:A170 A306:A308 A393:A394 A641 A643 A645 A647 A649 A651 A653 A655 A904:A907 A748:A749 A1081:A1082 A1127:A1128 A255:A256 A557:A566 A568:A569 A979:A993 A929 A127:A141 A143:A154 A1:A110 A250:A251 A329:A330 A574:A576 A595:A597 A419:A420 A1074:A1078 A263 A586:A593 A1173:A1174 A156:A166 A347:A351 A955:A977 A333:A335 A209 A459:A540 A633 A361:A366 A217 A578 A211 A1298:A1331 A314:A316 A326:A327 A340:A342 A368:A389 A220:A222 A241:A242 A599:A609 A1062:A1072 A1084:A1116 A1336:A1337 A1050:A1060 A631 A296:A298 A272:A277 A580:A583 A441:A445 A621:A629 A354:A358 A611:A619 A766:A767 A229 A244:A248 A280:A281 A319:A320 A322:A324 A288:A292 A337:A338 A303:A304 A1349:A1402 A415:A416 A1042:A1044 A1169 A1346:A1347 A995:A1040 A197 A203:A207 A266:A268 A312 A454:A456 A659:A687 A756:A761 A1343:A1344 A422:A439 A449:A451 A239 A261 A301 A396:A411 A413 A1046:A1048 A1131:A1149 A1152:A1153 A1156:A1165 A1167 A1176:A1186 A1207:A1209 A1221:A1222 A1226:A1227 A1229:A1251 A1253:A1261 A1274:A1276 A1279 A1281:A1284 A1286 A1288 A1291:A1293 A1341 A1195:A1203 A1211:A1214"/>
    <dataValidation allowBlank="1" showInputMessage="1" showErrorMessage="1" errorTitle="Información incorrecta" error="Favor seleccione el mes de la lista" promptTitle="Descripción" prompt="Digite el objeto contractual" sqref="A202 A208"/>
    <dataValidation allowBlank="1" showInputMessage="1" showErrorMessage="1" errorTitle="Información incorrecta" error="Favor seleccione el mes de la lista" sqref="A359:A360 A282:A283 A305 A1345 A1117:A1121 A765 A453 A1348 A321 A325 A570:A573 A332 A111 A978 A1080 A1061 A1175 A634 A656 A317:A318 A654 A652 A762:A763 A1204:A1206 A1332:A1335 A555:A556 A650 A630 A688:A747 A1270:A1273 A1045 A640 A339 A642 A644 A646 A648 A1073 A125:A126 A171:A172 A187:A190 A193:A196 A198:A200 A212 A215 A218:A219 A237:A238 A252:A253 A259:A260 A264:A265 A269:A271 A278:A279 A286 A293:A295 A299:A300 A309:A310 A313 A328 A336 A343:A346 A352:A353 A367 A390 A417 A448 A567 A594 A598 A620 A921 A930:A954 A994 A1041 A1338:A1340 A1125:A1126 A1170:A1171 A1210 A457 A421 A142 A155 A167 A210 A243 A249 A750:A755"/>
    <dataValidation type="whole" operator="greaterThanOrEqual" allowBlank="1" showInputMessage="1" showErrorMessage="1" sqref="G15:G17 G2:G13">
      <formula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Consolidado X Cumplimiento</vt:lpstr>
      <vt:lpstr>PAA Consolidado Abril 2018</vt:lpstr>
      <vt:lpstr>Informe</vt:lpstr>
      <vt:lpstr>Datos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AGUDELO AGUDELO</dc:creator>
  <cp:lastModifiedBy>MARIA ALEJANDRA VALLEJO ROLDAN</cp:lastModifiedBy>
  <cp:lastPrinted>2018-05-31T14:48:46Z</cp:lastPrinted>
  <dcterms:created xsi:type="dcterms:W3CDTF">2018-01-29T19:14:07Z</dcterms:created>
  <dcterms:modified xsi:type="dcterms:W3CDTF">2018-06-02T16:32:43Z</dcterms:modified>
</cp:coreProperties>
</file>